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pro3\Desktop\销售情况分析\"/>
    </mc:Choice>
  </mc:AlternateContent>
  <xr:revisionPtr revIDLastSave="0" documentId="10_ncr:8100000_{F02A5E36-ACD3-44B2-92CF-BCA0E60A80BE}" xr6:coauthVersionLast="33" xr6:coauthVersionMax="33" xr10:uidLastSave="{00000000-0000-0000-0000-000000000000}"/>
  <bookViews>
    <workbookView xWindow="0" yWindow="0" windowWidth="21600" windowHeight="10620" xr2:uid="{3A547A1C-8A61-4AB0-BE4A-B09736A12D65}"/>
  </bookViews>
  <sheets>
    <sheet name="dashboard" sheetId="2" r:id="rId1"/>
    <sheet name="参数表" sheetId="1" r:id="rId2"/>
    <sheet name="准备区" sheetId="3" r:id="rId3"/>
    <sheet name="数据表" sheetId="5" r:id="rId4"/>
  </sheets>
  <definedNames>
    <definedName name="_xlcn.WorksheetConnection_工作簿2表21" hidden="1">表2[]</definedName>
    <definedName name="当周目标">准备区!$I$3</definedName>
    <definedName name="当周完成率">准备区!$I$4</definedName>
    <definedName name="当周销售">准备区!$I$2</definedName>
    <definedName name="计划完成率">准备区!$E$5</definedName>
    <definedName name="累计完成率">准备区!$E$4</definedName>
    <definedName name="累计销售">准备区!$E$2</definedName>
    <definedName name="目标">准备区!$L$2</definedName>
    <definedName name="目标销售">准备区!$E$3</definedName>
    <definedName name="切片器_产品">#N/A</definedName>
    <definedName name="切片器_城市经理">#N/A</definedName>
    <definedName name="切片器_大区">#N/A</definedName>
    <definedName name="切片器_大区经理">#N/A</definedName>
    <definedName name="人员排序">准备区!$O$2</definedName>
    <definedName name="下拉位置">准备区!$O$3</definedName>
    <definedName name="周数">准备区!$B$3</definedName>
  </definedNames>
  <calcPr calcId="162913"/>
  <pivotCaches>
    <pivotCache cacheId="169" r:id="rId5"/>
    <pivotCache cacheId="177" r:id="rId6"/>
    <pivotCache cacheId="180" r:id="rId7"/>
    <pivotCache cacheId="183" r:id="rId8"/>
    <pivotCache cacheId="186" r:id="rId9"/>
  </pivotCaches>
  <extLst>
    <ext xmlns:x14="http://schemas.microsoft.com/office/spreadsheetml/2009/9/main" uri="{876F7934-8845-4945-9796-88D515C7AA90}">
      <x14:pivotCaches>
        <pivotCache cacheId="174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总表_32392f83-505d-4f34-874d-dfc98cd0338f" name="总表" connection="Excel 整合数据"/>
          <x15:modelTable id="进度表_39fc41cb-a9ab-468a-8583-0c0da3c0cbc5" name="进度表" connection="Excel 整合数据"/>
          <x15:modelTable id="表2" name="参数表" connection="WorksheetConnection_工作簿2!表2"/>
        </x15:modelTables>
        <x15:modelRelationships>
          <x15:modelRelationship fromTable="总表" fromColumn="匹配列" toTable="进度表" toColumn="匹配列"/>
        </x15:modelRelationships>
      </x15:dataModel>
    </ext>
  </extLst>
</workbook>
</file>

<file path=xl/calcChain.xml><?xml version="1.0" encoding="utf-8"?>
<calcChain xmlns="http://schemas.openxmlformats.org/spreadsheetml/2006/main">
  <c r="V3" i="2" l="1"/>
  <c r="T3" i="2"/>
  <c r="C8" i="5" l="1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D7" i="5"/>
  <c r="E7" i="5"/>
  <c r="C7" i="5"/>
  <c r="O51" i="3"/>
  <c r="O46" i="3"/>
  <c r="L2" i="3"/>
  <c r="O45" i="3"/>
  <c r="L45" i="3"/>
  <c r="L46" i="3"/>
  <c r="L47" i="3"/>
  <c r="L48" i="3"/>
  <c r="L49" i="3"/>
  <c r="L50" i="3"/>
  <c r="L51" i="3"/>
  <c r="L52" i="3"/>
  <c r="L53" i="3"/>
  <c r="L54" i="3"/>
  <c r="L55" i="3"/>
  <c r="L56" i="3"/>
  <c r="L44" i="3"/>
  <c r="M40" i="3"/>
  <c r="O40" i="3" s="1"/>
  <c r="L40" i="3"/>
  <c r="N40" i="3" s="1"/>
  <c r="M39" i="3"/>
  <c r="O39" i="3" s="1"/>
  <c r="L39" i="3"/>
  <c r="N39" i="3" s="1"/>
  <c r="I29" i="3"/>
  <c r="I30" i="3"/>
  <c r="I31" i="3"/>
  <c r="I32" i="3"/>
  <c r="I33" i="3"/>
  <c r="I34" i="3"/>
  <c r="I35" i="3"/>
  <c r="I36" i="3"/>
  <c r="I37" i="3"/>
  <c r="I38" i="3"/>
  <c r="I39" i="3"/>
  <c r="I28" i="3"/>
  <c r="I27" i="3"/>
  <c r="I2" i="3"/>
  <c r="I8" i="2" s="1"/>
  <c r="N22" i="3"/>
  <c r="O22" i="3"/>
  <c r="O21" i="3"/>
  <c r="N21" i="3"/>
  <c r="L22" i="3"/>
  <c r="M22" i="3"/>
  <c r="M21" i="3"/>
  <c r="L21" i="3"/>
  <c r="E3" i="3"/>
  <c r="E2" i="3"/>
  <c r="B3" i="3"/>
  <c r="E5" i="3" s="1"/>
  <c r="O14" i="3" s="1"/>
  <c r="N17" i="3" s="1"/>
  <c r="B2" i="3"/>
  <c r="E4" i="3" l="1"/>
  <c r="L9" i="3" s="1"/>
  <c r="I3" i="3"/>
  <c r="I4" i="3" s="1"/>
  <c r="L27" i="3" s="1"/>
  <c r="M50" i="3"/>
  <c r="M55" i="3"/>
  <c r="M47" i="3"/>
  <c r="M54" i="3"/>
  <c r="M46" i="3"/>
  <c r="M51" i="3"/>
  <c r="M44" i="3"/>
  <c r="M53" i="3"/>
  <c r="M49" i="3"/>
  <c r="M45" i="3"/>
  <c r="D9" i="2"/>
  <c r="P45" i="3"/>
  <c r="C8" i="2"/>
  <c r="M56" i="3"/>
  <c r="N56" i="3" s="1"/>
  <c r="M52" i="3"/>
  <c r="M48" i="3"/>
  <c r="Q46" i="3"/>
  <c r="Q45" i="3"/>
  <c r="P46" i="3"/>
  <c r="L10" i="3"/>
  <c r="L14" i="3"/>
  <c r="N13" i="3"/>
  <c r="O17" i="3"/>
  <c r="P47" i="3" l="1"/>
  <c r="O49" i="3" s="1"/>
  <c r="J9" i="2"/>
  <c r="L28" i="3"/>
  <c r="L32" i="3"/>
  <c r="L35" i="3" s="1"/>
  <c r="Q51" i="3"/>
  <c r="Q47" i="3"/>
  <c r="Q49" i="3" s="1"/>
  <c r="P51" i="3"/>
  <c r="L17" i="3"/>
  <c r="M17" i="3"/>
  <c r="M3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3FF51D-1D66-4639-BF04-2758FEC3ED3B}" name="Excel 整合数据" type="100" refreshedVersion="0">
    <extLst>
      <ext xmlns:x15="http://schemas.microsoft.com/office/spreadsheetml/2010/11/main" uri="{DE250136-89BD-433C-8126-D09CA5730AF9}">
        <x15:connection id="b9ec6869-71bf-4bc5-824a-48a70d6cfc21"/>
      </ext>
    </extLst>
  </connection>
  <connection id="2" xr16:uid="{6BFB1F24-6E5D-44BD-AEDE-A4D7E56CFB1E}" keepAlive="1" name="ThisWorkbookDataModel" description="数据模型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70DEDC5-73F9-46DE-87F9-97F8C3839416}" name="WorksheetConnection_工作簿2!表2" type="102" refreshedVersion="6" minRefreshableVersion="5">
    <extLst>
      <ext xmlns:x15="http://schemas.microsoft.com/office/spreadsheetml/2010/11/main" uri="{DE250136-89BD-433C-8126-D09CA5730AF9}">
        <x15:connection id="表2">
          <x15:rangePr sourceName="_xlcn.WorksheetConnection_工作簿2表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总表].[当周].&amp;[Tru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<sst xmlns="http://schemas.openxmlformats.org/spreadsheetml/2006/main" count="408" uniqueCount="205">
  <si>
    <t>周初</t>
    <phoneticPr fontId="1" type="noConversion"/>
  </si>
  <si>
    <t>周末</t>
    <phoneticPr fontId="1" type="noConversion"/>
  </si>
  <si>
    <t>销售情况分析仪表盘</t>
    <phoneticPr fontId="1" type="noConversion"/>
  </si>
  <si>
    <t>季度</t>
    <phoneticPr fontId="1" type="noConversion"/>
  </si>
  <si>
    <t>周数</t>
    <phoneticPr fontId="1" type="noConversion"/>
  </si>
  <si>
    <t>累计完成</t>
    <phoneticPr fontId="1" type="noConversion"/>
  </si>
  <si>
    <t>当周完成</t>
    <phoneticPr fontId="1" type="noConversion"/>
  </si>
  <si>
    <t>人员完成排名</t>
    <phoneticPr fontId="1" type="noConversion"/>
  </si>
  <si>
    <t>Target</t>
    <phoneticPr fontId="1" type="noConversion"/>
  </si>
  <si>
    <t>周度进展</t>
    <phoneticPr fontId="1" type="noConversion"/>
  </si>
  <si>
    <t>当周</t>
  </si>
  <si>
    <t>TRUE</t>
  </si>
  <si>
    <t>行标签</t>
  </si>
  <si>
    <t>总计</t>
  </si>
  <si>
    <t>时间参数</t>
    <phoneticPr fontId="1" type="noConversion"/>
  </si>
  <si>
    <t>陈成都</t>
  </si>
  <si>
    <t>陈苏州</t>
  </si>
  <si>
    <t>陈信阳</t>
  </si>
  <si>
    <t>李郴州</t>
  </si>
  <si>
    <t>李承德</t>
  </si>
  <si>
    <t>李广州</t>
  </si>
  <si>
    <t>李昆明</t>
  </si>
  <si>
    <t>李兰州</t>
  </si>
  <si>
    <t>李南京</t>
  </si>
  <si>
    <t>李莆田</t>
  </si>
  <si>
    <t>李泰州</t>
  </si>
  <si>
    <t>李邢台</t>
  </si>
  <si>
    <t>李宿迁</t>
  </si>
  <si>
    <t>李岳阳</t>
  </si>
  <si>
    <t>刘扬州</t>
  </si>
  <si>
    <t>刘运城</t>
  </si>
  <si>
    <t>孙赤峰</t>
  </si>
  <si>
    <t>孙赣州</t>
  </si>
  <si>
    <t>孙惠州</t>
  </si>
  <si>
    <t>孙台州</t>
  </si>
  <si>
    <t>孙徐州</t>
  </si>
  <si>
    <t>孙株洲</t>
  </si>
  <si>
    <t>王本溪</t>
  </si>
  <si>
    <t>王福州</t>
  </si>
  <si>
    <t>王晋城</t>
  </si>
  <si>
    <t>王开封</t>
  </si>
  <si>
    <t>王廊坊</t>
  </si>
  <si>
    <t>王临汾</t>
  </si>
  <si>
    <t>王六安</t>
  </si>
  <si>
    <t>王南宁</t>
  </si>
  <si>
    <t>王南通</t>
  </si>
  <si>
    <t>王上海</t>
  </si>
  <si>
    <t>王西安</t>
  </si>
  <si>
    <t>王许昌</t>
  </si>
  <si>
    <t>王镇江</t>
  </si>
  <si>
    <t>王郑州</t>
  </si>
  <si>
    <t>吴大同</t>
  </si>
  <si>
    <t>吴衡阳</t>
  </si>
  <si>
    <t>吴梅州</t>
  </si>
  <si>
    <t>吴厦门</t>
  </si>
  <si>
    <t>吴无锡</t>
  </si>
  <si>
    <t>吴宜昌</t>
  </si>
  <si>
    <t>吴漳州</t>
  </si>
  <si>
    <t>叶武汉</t>
  </si>
  <si>
    <t>张常州</t>
  </si>
  <si>
    <t>张杭州</t>
  </si>
  <si>
    <t>张金华</t>
  </si>
  <si>
    <t>张漯河</t>
  </si>
  <si>
    <t>张天津</t>
  </si>
  <si>
    <t>张盐城</t>
  </si>
  <si>
    <t>张中山</t>
  </si>
  <si>
    <t>赵贵阳</t>
  </si>
  <si>
    <t>赵淮安</t>
  </si>
  <si>
    <t>赵晋中</t>
  </si>
  <si>
    <t>赵邵阳</t>
  </si>
  <si>
    <t>赵长春</t>
  </si>
  <si>
    <t>郑安庆</t>
  </si>
  <si>
    <t>郑嘉兴</t>
  </si>
  <si>
    <t>郑洛阳</t>
  </si>
  <si>
    <t>郑孝感</t>
  </si>
  <si>
    <t>周沧州</t>
  </si>
  <si>
    <t>周抚州</t>
  </si>
  <si>
    <t>周邯郸</t>
  </si>
  <si>
    <t>周三明</t>
  </si>
  <si>
    <t>周温州</t>
  </si>
  <si>
    <t>累计完成率</t>
  </si>
  <si>
    <t>累计销售</t>
  </si>
  <si>
    <t>目标销售</t>
  </si>
  <si>
    <t>当周销售</t>
  </si>
  <si>
    <t>郑州市</t>
  </si>
  <si>
    <t>扬州市</t>
  </si>
  <si>
    <t>南通市</t>
  </si>
  <si>
    <t>南京市</t>
  </si>
  <si>
    <t>昆明市</t>
  </si>
  <si>
    <t>常州市</t>
  </si>
  <si>
    <t>贵阳市</t>
  </si>
  <si>
    <t>广州市</t>
  </si>
  <si>
    <t>南宁市</t>
  </si>
  <si>
    <t>苏州市</t>
  </si>
  <si>
    <t>成都市</t>
  </si>
  <si>
    <t>盐城市</t>
  </si>
  <si>
    <t>临汾市</t>
  </si>
  <si>
    <t>信阳市</t>
  </si>
  <si>
    <t>泰州市</t>
  </si>
  <si>
    <t>沧州市</t>
  </si>
  <si>
    <t>无锡市</t>
  </si>
  <si>
    <t>西安市</t>
  </si>
  <si>
    <t>武汉市</t>
  </si>
  <si>
    <t>杭州市</t>
  </si>
  <si>
    <t>洛阳市</t>
  </si>
  <si>
    <t>兰州市</t>
  </si>
  <si>
    <t>六安市</t>
  </si>
  <si>
    <t>惠州市</t>
  </si>
  <si>
    <t>赤峰市</t>
  </si>
  <si>
    <t>福州市</t>
  </si>
  <si>
    <t>宜昌市</t>
  </si>
  <si>
    <t>徐州市</t>
  </si>
  <si>
    <t>安庆市</t>
  </si>
  <si>
    <t>大同市</t>
  </si>
  <si>
    <t>邢台市</t>
  </si>
  <si>
    <t>台州市</t>
  </si>
  <si>
    <t>宿迁市</t>
  </si>
  <si>
    <t>晋城市</t>
  </si>
  <si>
    <t>运城市</t>
  </si>
  <si>
    <t>岳阳市</t>
  </si>
  <si>
    <t>晋中市</t>
  </si>
  <si>
    <t>淮安市</t>
  </si>
  <si>
    <t>中山市</t>
  </si>
  <si>
    <t>厦门市</t>
  </si>
  <si>
    <t>梅州市</t>
  </si>
  <si>
    <t>邵阳市</t>
  </si>
  <si>
    <t>开封市</t>
  </si>
  <si>
    <t>天津市</t>
  </si>
  <si>
    <t>邯郸市</t>
  </si>
  <si>
    <t>承德市</t>
  </si>
  <si>
    <t>赣州市</t>
  </si>
  <si>
    <t>三明市</t>
  </si>
  <si>
    <t>金华市</t>
  </si>
  <si>
    <t>上海市</t>
  </si>
  <si>
    <t>长春市</t>
  </si>
  <si>
    <t>株洲市</t>
  </si>
  <si>
    <t>温州市</t>
  </si>
  <si>
    <t>漯河市</t>
  </si>
  <si>
    <t>抚州市</t>
  </si>
  <si>
    <t>嘉兴市</t>
  </si>
  <si>
    <t>许昌市</t>
  </si>
  <si>
    <t>孝感市</t>
  </si>
  <si>
    <t>漳州市</t>
  </si>
  <si>
    <t>衡阳市</t>
  </si>
  <si>
    <t>廊坊市</t>
  </si>
  <si>
    <t>镇江市</t>
  </si>
  <si>
    <t>郴州市</t>
  </si>
  <si>
    <t>本溪市</t>
  </si>
  <si>
    <t>莆田市</t>
  </si>
  <si>
    <t>值</t>
  </si>
  <si>
    <t>城市经理</t>
  </si>
  <si>
    <t>城市</t>
  </si>
  <si>
    <t>汇总数据</t>
    <phoneticPr fontId="1" type="noConversion"/>
  </si>
  <si>
    <t>累计销售</t>
    <phoneticPr fontId="1" type="noConversion"/>
  </si>
  <si>
    <t>目标销售</t>
    <phoneticPr fontId="1" type="noConversion"/>
  </si>
  <si>
    <t>累计完成率</t>
    <phoneticPr fontId="1" type="noConversion"/>
  </si>
  <si>
    <t>人员降序</t>
    <phoneticPr fontId="1" type="noConversion"/>
  </si>
  <si>
    <t>计划进度</t>
    <phoneticPr fontId="1" type="noConversion"/>
  </si>
  <si>
    <t>W1</t>
  </si>
  <si>
    <t>W10</t>
  </si>
  <si>
    <t>W11</t>
  </si>
  <si>
    <t>W12</t>
  </si>
  <si>
    <t>W13</t>
  </si>
  <si>
    <t>W2</t>
  </si>
  <si>
    <t>W3</t>
  </si>
  <si>
    <t>W4</t>
  </si>
  <si>
    <t>W5</t>
  </si>
  <si>
    <t>W6</t>
  </si>
  <si>
    <t>W7</t>
  </si>
  <si>
    <t>W8</t>
  </si>
  <si>
    <t>W9</t>
  </si>
  <si>
    <t>以下项目的平均值:进度</t>
  </si>
  <si>
    <t>计划完成率</t>
    <phoneticPr fontId="1" type="noConversion"/>
  </si>
  <si>
    <t>外环</t>
    <phoneticPr fontId="1" type="noConversion"/>
  </si>
  <si>
    <t>完成</t>
    <phoneticPr fontId="1" type="noConversion"/>
  </si>
  <si>
    <t>未完成</t>
    <phoneticPr fontId="1" type="noConversion"/>
  </si>
  <si>
    <t>辅助</t>
    <phoneticPr fontId="1" type="noConversion"/>
  </si>
  <si>
    <t>指针</t>
    <phoneticPr fontId="1" type="noConversion"/>
  </si>
  <si>
    <t>半径</t>
    <phoneticPr fontId="1" type="noConversion"/>
  </si>
  <si>
    <t>X</t>
    <phoneticPr fontId="1" type="noConversion"/>
  </si>
  <si>
    <t>Y</t>
    <phoneticPr fontId="1" type="noConversion"/>
  </si>
  <si>
    <t>累计角度</t>
    <phoneticPr fontId="1" type="noConversion"/>
  </si>
  <si>
    <t>目标角度</t>
    <phoneticPr fontId="1" type="noConversion"/>
  </si>
  <si>
    <t>左边线</t>
    <phoneticPr fontId="1" type="noConversion"/>
  </si>
  <si>
    <t>右边线</t>
    <phoneticPr fontId="1" type="noConversion"/>
  </si>
  <si>
    <t>当周销售</t>
    <phoneticPr fontId="1" type="noConversion"/>
  </si>
  <si>
    <t>当周目标</t>
    <phoneticPr fontId="1" type="noConversion"/>
  </si>
  <si>
    <t>单周节奏</t>
    <phoneticPr fontId="1" type="noConversion"/>
  </si>
  <si>
    <t>进度</t>
    <phoneticPr fontId="1" type="noConversion"/>
  </si>
  <si>
    <t>当周完成率</t>
    <phoneticPr fontId="1" type="noConversion"/>
  </si>
  <si>
    <t>目标</t>
    <phoneticPr fontId="1" type="noConversion"/>
  </si>
  <si>
    <t>BGT</t>
    <phoneticPr fontId="1" type="noConversion"/>
  </si>
  <si>
    <t>不及</t>
    <phoneticPr fontId="1" type="noConversion"/>
  </si>
  <si>
    <t>GAP</t>
    <phoneticPr fontId="1" type="noConversion"/>
  </si>
  <si>
    <t>超过</t>
    <phoneticPr fontId="1" type="noConversion"/>
  </si>
  <si>
    <t>Y1</t>
    <phoneticPr fontId="1" type="noConversion"/>
  </si>
  <si>
    <t>城市经理</t>
    <phoneticPr fontId="1" type="noConversion"/>
  </si>
  <si>
    <t>城市</t>
    <phoneticPr fontId="1" type="noConversion"/>
  </si>
  <si>
    <t>汇总</t>
  </si>
  <si>
    <t>人员升序</t>
    <phoneticPr fontId="1" type="noConversion"/>
  </si>
  <si>
    <t>控件按钮</t>
    <phoneticPr fontId="1" type="noConversion"/>
  </si>
  <si>
    <t>人员排序</t>
    <phoneticPr fontId="1" type="noConversion"/>
  </si>
  <si>
    <t>下拉位置</t>
    <phoneticPr fontId="1" type="noConversion"/>
  </si>
  <si>
    <t>钱湖州</t>
  </si>
  <si>
    <t>湖州市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</si>
</sst>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_ "/>
  </numFmts>
  <fonts count="15" x14ac:knownFonts="1">
    <font>
      <sz val="11"/>
      <color theme="1"/>
      <name val="微软雅黑"/>
      <family val="2"/>
      <charset val="134"/>
      <scheme val="minor"/>
    </font>
    <font>
      <sz val="9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0"/>
      <name val="微软雅黑"/>
      <family val="2"/>
      <charset val="134"/>
      <scheme val="minor"/>
    </font>
    <font>
      <sz val="11"/>
      <name val="微软雅黑"/>
      <family val="2"/>
      <charset val="134"/>
      <scheme val="minor"/>
    </font>
    <font>
      <b/>
      <sz val="28"/>
      <color theme="0"/>
      <name val="Arial"/>
      <family val="2"/>
    </font>
    <font>
      <b/>
      <sz val="11"/>
      <color theme="0"/>
      <name val="Arial Unicode MS"/>
      <family val="2"/>
      <charset val="134"/>
    </font>
    <font>
      <b/>
      <sz val="28"/>
      <color theme="0"/>
      <name val="Arial Unicode MS"/>
      <family val="2"/>
      <charset val="134"/>
    </font>
    <font>
      <sz val="9"/>
      <color rgb="FF000000"/>
      <name val="Microsoft YaHei UI"/>
      <family val="2"/>
      <charset val="134"/>
    </font>
    <font>
      <b/>
      <sz val="14"/>
      <color theme="0" tint="-0.249977111117893"/>
      <name val="微软雅黑"/>
      <family val="2"/>
      <charset val="134"/>
      <scheme val="minor"/>
    </font>
    <font>
      <sz val="11"/>
      <color theme="0" tint="-0.249977111117893"/>
      <name val="微软雅黑"/>
      <family val="2"/>
      <charset val="134"/>
      <scheme val="minor"/>
    </font>
    <font>
      <b/>
      <sz val="11"/>
      <color theme="0" tint="-0.249977111117893"/>
      <name val="Arial Unicode MS"/>
      <family val="2"/>
      <charset val="134"/>
    </font>
    <font>
      <sz val="9"/>
      <color theme="1"/>
      <name val="微软雅黑"/>
      <family val="2"/>
      <charset val="134"/>
      <scheme val="minor"/>
    </font>
    <font>
      <sz val="9"/>
      <color theme="0"/>
      <name val="微软雅黑"/>
      <family val="2"/>
      <charset val="134"/>
      <scheme val="minor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9" fontId="0" fillId="0" borderId="0" xfId="1" applyFont="1" applyBorder="1">
      <alignment vertical="center"/>
    </xf>
    <xf numFmtId="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176" fontId="6" fillId="3" borderId="0" xfId="0" applyNumberFormat="1" applyFont="1" applyFill="1">
      <alignment vertical="center"/>
    </xf>
    <xf numFmtId="176" fontId="6" fillId="4" borderId="0" xfId="0" applyNumberFormat="1" applyFont="1" applyFill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0" xfId="0" applyFont="1" applyFill="1">
      <alignment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176" fontId="5" fillId="3" borderId="0" xfId="0" applyNumberFormat="1" applyFont="1" applyFill="1" applyAlignment="1">
      <alignment horizontal="left" vertical="center"/>
    </xf>
    <xf numFmtId="176" fontId="7" fillId="4" borderId="0" xfId="0" applyNumberFormat="1" applyFont="1" applyFill="1" applyAlignment="1">
      <alignment horizontal="left" vertical="center"/>
    </xf>
    <xf numFmtId="0" fontId="13" fillId="6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1" xfId="0" applyFont="1" applyBorder="1">
      <alignment vertical="center"/>
    </xf>
    <xf numFmtId="9" fontId="14" fillId="0" borderId="1" xfId="1" applyFont="1" applyBorder="1" applyAlignment="1">
      <alignment horizontal="left" vertical="center"/>
    </xf>
    <xf numFmtId="0" fontId="12" fillId="0" borderId="2" xfId="0" applyFont="1" applyBorder="1">
      <alignment vertical="center"/>
    </xf>
    <xf numFmtId="9" fontId="14" fillId="0" borderId="2" xfId="1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4">
    <dxf>
      <numFmt numFmtId="19" formatCode="yyyy/m/d"/>
    </dxf>
    <dxf>
      <numFmt numFmtId="19" formatCode="yyyy/m/d"/>
    </dxf>
    <dxf>
      <font>
        <sz val="9"/>
      </font>
    </dxf>
    <dxf>
      <font>
        <b val="0"/>
        <i val="0"/>
        <sz val="9"/>
        <name val="微软雅黑"/>
        <family val="2"/>
        <charset val="134"/>
        <scheme val="minor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 1" pivot="0" table="0" count="6" xr9:uid="{761AFB5B-DD9E-447A-B707-40DA7F163EE4}">
      <tableStyleElement type="wholeTable" dxfId="3"/>
      <tableStyleElement type="headerRow" dxfId="2"/>
    </tableStyle>
  </tableStyles>
  <colors>
    <mruColors>
      <color rgb="FFFBFBFB"/>
      <color rgb="FFF9F9F9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sz val="9"/>
          </font>
          <fill>
            <patternFill>
              <bgColor rgb="FFFBFBFB"/>
            </patternFill>
          </fill>
          <border>
            <left style="thin">
              <color rgb="FFF9F9F9"/>
            </left>
            <right style="thin">
              <color rgb="FFF9F9F9"/>
            </right>
            <top style="thin">
              <color rgb="FFF9F9F9"/>
            </top>
            <bottom style="thin">
              <color rgb="FFF9F9F9"/>
            </bottom>
          </border>
        </dxf>
        <dxf>
          <fill>
            <patternFill>
              <bgColor rgb="FFFBFBFB"/>
            </patternFill>
          </fill>
          <border>
            <left style="thin">
              <color rgb="FFFBFBFB"/>
            </left>
            <right style="thin">
              <color rgb="FFFBFBFB"/>
            </right>
            <top style="thin">
              <color rgb="FFFBFBFB"/>
            </top>
            <bottom style="thin">
              <color rgb="FFFBFBFB"/>
            </bottom>
          </border>
        </dxf>
        <dxf>
          <font>
            <b val="0"/>
            <i val="0"/>
            <sz val="9"/>
            <name val="微软雅黑"/>
            <family val="2"/>
            <charset val="134"/>
            <scheme val="minor"/>
          </font>
          <fill>
            <patternFill>
              <bgColor rgb="FFF9F9F9"/>
            </patternFill>
          </fill>
          <border diagonalUp="1">
            <left style="thin">
              <color rgb="FFF9F9F9"/>
            </left>
            <right style="thin">
              <color rgb="FFF9F9F9"/>
            </right>
            <top/>
            <bottom style="thin">
              <color rgb="FFF9F9F9"/>
            </bottom>
            <diagonal style="thin">
              <color rgb="FFF9F9F9"/>
            </diagonal>
          </border>
        </dxf>
        <dxf>
          <border>
            <left style="thin">
              <color rgb="FFF9F9F9"/>
            </left>
            <right style="thin">
              <color rgb="FFF9F9F9"/>
            </right>
            <top style="thin">
              <color rgb="FFF9F9F9"/>
            </top>
            <bottom style="thin">
              <color rgb="FFF9F9F9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 1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3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42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45" Type="http://schemas.openxmlformats.org/officeDocument/2006/relationships/customXml" Target="../customXml/item24.xml"/><Relationship Id="rId5" Type="http://schemas.openxmlformats.org/officeDocument/2006/relationships/pivotCacheDefinition" Target="pivotCache/pivotCacheDefinition1.xml"/><Relationship Id="rId15" Type="http://schemas.openxmlformats.org/officeDocument/2006/relationships/theme" Target="theme/theme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6.xml"/><Relationship Id="rId19" Type="http://schemas.openxmlformats.org/officeDocument/2006/relationships/sheetMetadata" Target="metadata.xml"/><Relationship Id="rId31" Type="http://schemas.openxmlformats.org/officeDocument/2006/relationships/customXml" Target="../customXml/item10.xml"/><Relationship Id="rId44" Type="http://schemas.openxmlformats.org/officeDocument/2006/relationships/customXml" Target="../customXml/item2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microsoft.com/office/2007/relationships/slicerCache" Target="slicerCaches/slicerCache4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43" Type="http://schemas.openxmlformats.org/officeDocument/2006/relationships/customXml" Target="../customXml/item22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12" Type="http://schemas.microsoft.com/office/2007/relationships/slicerCache" Target="slicerCaches/slicerCache2.xml"/><Relationship Id="rId17" Type="http://schemas.openxmlformats.org/officeDocument/2006/relationships/styles" Target="style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20" Type="http://schemas.openxmlformats.org/officeDocument/2006/relationships/powerPivotData" Target="model/item.data"/><Relationship Id="rId41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准备区!$K$8</c:f>
              <c:strCache>
                <c:ptCount val="1"/>
                <c:pt idx="0">
                  <c:v>外环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5A-4C5E-B97C-D677A22A8338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5A-4C5E-B97C-D677A22A8338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5A-4C5E-B97C-D677A22A8338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5A-4C5E-B97C-D677A22A8338}"/>
              </c:ext>
            </c:extLst>
          </c:dPt>
          <c:cat>
            <c:strRef>
              <c:f>准备区!$K$8:$K$11</c:f>
              <c:strCache>
                <c:ptCount val="4"/>
                <c:pt idx="0">
                  <c:v>外环</c:v>
                </c:pt>
                <c:pt idx="1">
                  <c:v>完成</c:v>
                </c:pt>
                <c:pt idx="2">
                  <c:v>未完成</c:v>
                </c:pt>
                <c:pt idx="3">
                  <c:v>辅助</c:v>
                </c:pt>
              </c:strCache>
            </c:strRef>
          </c:cat>
          <c:val>
            <c:numRef>
              <c:f>准备区!$L$8:$L$11</c:f>
              <c:numCache>
                <c:formatCode>0%</c:formatCode>
                <c:ptCount val="4"/>
                <c:pt idx="1">
                  <c:v>0.11869981146567977</c:v>
                </c:pt>
                <c:pt idx="2">
                  <c:v>0.88130018853432024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5A-4C5E-B97C-D677A22A8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catterChart>
        <c:scatterStyle val="lineMarker"/>
        <c:varyColors val="0"/>
        <c:ser>
          <c:idx val="1"/>
          <c:order val="1"/>
          <c:tx>
            <c:strRef>
              <c:f>准备区!$K$13</c:f>
              <c:strCache>
                <c:ptCount val="1"/>
                <c:pt idx="0">
                  <c:v>指针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E5A-4C5E-B97C-D677A22A8338}"/>
              </c:ext>
            </c:extLst>
          </c:dPt>
          <c:xVal>
            <c:numRef>
              <c:f>准备区!$L$16:$L$17</c:f>
              <c:numCache>
                <c:formatCode>General</c:formatCode>
                <c:ptCount val="2"/>
                <c:pt idx="0">
                  <c:v>0</c:v>
                </c:pt>
                <c:pt idx="1">
                  <c:v>-0.88470877045322627</c:v>
                </c:pt>
              </c:numCache>
            </c:numRef>
          </c:xVal>
          <c:yVal>
            <c:numRef>
              <c:f>准备区!$M$16:$M$17</c:f>
              <c:numCache>
                <c:formatCode>General</c:formatCode>
                <c:ptCount val="2"/>
                <c:pt idx="0">
                  <c:v>0</c:v>
                </c:pt>
                <c:pt idx="1">
                  <c:v>0.34610748544800424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E5A-4C5E-B97C-D677A22A8338}"/>
            </c:ext>
          </c:extLst>
        </c:ser>
        <c:ser>
          <c:idx val="2"/>
          <c:order val="2"/>
          <c:tx>
            <c:strRef>
              <c:f>准备区!$N$13</c:f>
              <c:strCache>
                <c:ptCount val="1"/>
                <c:pt idx="0">
                  <c:v>BGT,39%</c:v>
                </c:pt>
              </c:strCache>
            </c:strRef>
          </c:tx>
          <c:spPr>
            <a:ln w="19050" cap="rnd">
              <a:solidFill>
                <a:schemeClr val="bg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non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BE5A-4C5E-B97C-D677A22A83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准备区!$N$16:$N$17</c:f>
              <c:numCache>
                <c:formatCode>General</c:formatCode>
                <c:ptCount val="2"/>
                <c:pt idx="0">
                  <c:v>0</c:v>
                </c:pt>
                <c:pt idx="1">
                  <c:v>-0.32180102423302681</c:v>
                </c:pt>
              </c:numCache>
            </c:numRef>
          </c:xVal>
          <c:yVal>
            <c:numRef>
              <c:f>准备区!$O$16:$O$17</c:f>
              <c:numCache>
                <c:formatCode>General</c:formatCode>
                <c:ptCount val="2"/>
                <c:pt idx="0">
                  <c:v>0</c:v>
                </c:pt>
                <c:pt idx="1">
                  <c:v>0.89383673050651413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E5A-4C5E-B97C-D677A22A8338}"/>
            </c:ext>
          </c:extLst>
        </c:ser>
        <c:ser>
          <c:idx val="3"/>
          <c:order val="3"/>
          <c:tx>
            <c:strRef>
              <c:f>准备区!$K$19</c:f>
              <c:strCache>
                <c:ptCount val="1"/>
                <c:pt idx="0">
                  <c:v>左边线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准备区!$L$21:$L$22</c:f>
              <c:numCache>
                <c:formatCode>General</c:formatCode>
                <c:ptCount val="2"/>
                <c:pt idx="0">
                  <c:v>-0.7</c:v>
                </c:pt>
                <c:pt idx="1">
                  <c:v>-1</c:v>
                </c:pt>
              </c:numCache>
            </c:numRef>
          </c:xVal>
          <c:yVal>
            <c:numRef>
              <c:f>准备区!$M$21:$M$22</c:f>
              <c:numCache>
                <c:formatCode>General</c:formatCode>
                <c:ptCount val="2"/>
                <c:pt idx="0">
                  <c:v>8.5760391843603401E-17</c:v>
                </c:pt>
                <c:pt idx="1">
                  <c:v>1.22514845490862E-16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E5A-4C5E-B97C-D677A22A8338}"/>
            </c:ext>
          </c:extLst>
        </c:ser>
        <c:ser>
          <c:idx val="4"/>
          <c:order val="4"/>
          <c:tx>
            <c:strRef>
              <c:f>准备区!$N$19</c:f>
              <c:strCache>
                <c:ptCount val="1"/>
                <c:pt idx="0">
                  <c:v>右边线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准备区!$N$21:$N$22</c:f>
              <c:numCache>
                <c:formatCode>General</c:formatCode>
                <c:ptCount val="2"/>
                <c:pt idx="0">
                  <c:v>0.7</c:v>
                </c:pt>
                <c:pt idx="1">
                  <c:v>1</c:v>
                </c:pt>
              </c:numCache>
            </c:numRef>
          </c:xVal>
          <c:yVal>
            <c:numRef>
              <c:f>准备区!$O$21:$O$22</c:f>
              <c:numCache>
                <c:formatCode>General</c:formatCode>
                <c:ptCount val="2"/>
                <c:pt idx="0">
                  <c:v>8.5760391843603401E-17</c:v>
                </c:pt>
                <c:pt idx="1">
                  <c:v>1.22514845490862E-16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E5A-4C5E-B97C-D677A22A8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984672"/>
        <c:axId val="1688005840"/>
      </c:scatterChart>
      <c:valAx>
        <c:axId val="1688005840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1687984672"/>
        <c:crosses val="autoZero"/>
        <c:crossBetween val="midCat"/>
      </c:valAx>
      <c:valAx>
        <c:axId val="1687984672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168800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准备区!$K$26</c:f>
              <c:strCache>
                <c:ptCount val="1"/>
                <c:pt idx="0">
                  <c:v>外环</c:v>
                </c:pt>
              </c:strCache>
            </c:strRef>
          </c:tx>
          <c:dPt>
            <c:idx val="0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70-4207-9F5F-208824FB6C1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70-4207-9F5F-208824FB6C1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70-4207-9F5F-208824FB6C11}"/>
              </c:ext>
            </c:extLst>
          </c:dPt>
          <c:cat>
            <c:strRef>
              <c:f>准备区!$K$8:$K$11</c:f>
              <c:strCache>
                <c:ptCount val="4"/>
                <c:pt idx="0">
                  <c:v>外环</c:v>
                </c:pt>
                <c:pt idx="1">
                  <c:v>完成</c:v>
                </c:pt>
                <c:pt idx="2">
                  <c:v>未完成</c:v>
                </c:pt>
                <c:pt idx="3">
                  <c:v>辅助</c:v>
                </c:pt>
              </c:strCache>
            </c:strRef>
          </c:cat>
          <c:val>
            <c:numRef>
              <c:f>准备区!$L$27:$L$29</c:f>
              <c:numCache>
                <c:formatCode>0%</c:formatCode>
                <c:ptCount val="3"/>
                <c:pt idx="0">
                  <c:v>0.17934036263761827</c:v>
                </c:pt>
                <c:pt idx="1">
                  <c:v>0.82065963736238179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70-4207-9F5F-208824FB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catterChart>
        <c:scatterStyle val="lineMarker"/>
        <c:varyColors val="0"/>
        <c:ser>
          <c:idx val="1"/>
          <c:order val="1"/>
          <c:tx>
            <c:strRef>
              <c:f>准备区!$K$31</c:f>
              <c:strCache>
                <c:ptCount val="1"/>
                <c:pt idx="0">
                  <c:v>指针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B70-4207-9F5F-208824FB6C11}"/>
              </c:ext>
            </c:extLst>
          </c:dPt>
          <c:xVal>
            <c:numRef>
              <c:f>准备区!$L$34:$L$35</c:f>
              <c:numCache>
                <c:formatCode>General</c:formatCode>
                <c:ptCount val="2"/>
                <c:pt idx="0">
                  <c:v>0</c:v>
                </c:pt>
                <c:pt idx="1">
                  <c:v>-0.80316468637508354</c:v>
                </c:pt>
              </c:numCache>
            </c:numRef>
          </c:xVal>
          <c:yVal>
            <c:numRef>
              <c:f>准备区!$M$34:$M$35</c:f>
              <c:numCache>
                <c:formatCode>General</c:formatCode>
                <c:ptCount val="2"/>
                <c:pt idx="0">
                  <c:v>0</c:v>
                </c:pt>
                <c:pt idx="1">
                  <c:v>0.50737213813926907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70-4207-9F5F-208824FB6C11}"/>
            </c:ext>
          </c:extLst>
        </c:ser>
        <c:ser>
          <c:idx val="3"/>
          <c:order val="2"/>
          <c:tx>
            <c:strRef>
              <c:f>准备区!$K$37</c:f>
              <c:strCache>
                <c:ptCount val="1"/>
                <c:pt idx="0">
                  <c:v>左边线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准备区!$L$39:$L$40</c:f>
              <c:numCache>
                <c:formatCode>General</c:formatCode>
                <c:ptCount val="2"/>
                <c:pt idx="0">
                  <c:v>-0.7</c:v>
                </c:pt>
                <c:pt idx="1">
                  <c:v>-1</c:v>
                </c:pt>
              </c:numCache>
            </c:numRef>
          </c:xVal>
          <c:yVal>
            <c:numRef>
              <c:f>准备区!$M$39:$M$40</c:f>
              <c:numCache>
                <c:formatCode>General</c:formatCode>
                <c:ptCount val="2"/>
                <c:pt idx="0">
                  <c:v>8.5760391843603401E-17</c:v>
                </c:pt>
                <c:pt idx="1">
                  <c:v>1.22514845490862E-16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B70-4207-9F5F-208824FB6C11}"/>
            </c:ext>
          </c:extLst>
        </c:ser>
        <c:ser>
          <c:idx val="4"/>
          <c:order val="3"/>
          <c:tx>
            <c:strRef>
              <c:f>准备区!$N$37</c:f>
              <c:strCache>
                <c:ptCount val="1"/>
                <c:pt idx="0">
                  <c:v>右边线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准备区!$N$39:$N$40</c:f>
              <c:numCache>
                <c:formatCode>General</c:formatCode>
                <c:ptCount val="2"/>
                <c:pt idx="0">
                  <c:v>0.7</c:v>
                </c:pt>
                <c:pt idx="1">
                  <c:v>1</c:v>
                </c:pt>
              </c:numCache>
            </c:numRef>
          </c:xVal>
          <c:yVal>
            <c:numRef>
              <c:f>准备区!$O$39:$O$40</c:f>
              <c:numCache>
                <c:formatCode>General</c:formatCode>
                <c:ptCount val="2"/>
                <c:pt idx="0">
                  <c:v>8.5760391843603401E-17</c:v>
                </c:pt>
                <c:pt idx="1">
                  <c:v>1.22514845490862E-16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70-4207-9F5F-208824FB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984672"/>
        <c:axId val="1688005840"/>
      </c:scatterChart>
      <c:valAx>
        <c:axId val="1688005840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1687984672"/>
        <c:crosses val="autoZero"/>
        <c:crossBetween val="midCat"/>
      </c:valAx>
      <c:valAx>
        <c:axId val="1687984672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168800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7807794946134"/>
          <c:y val="0.24229198399380406"/>
          <c:w val="0.87032912726913325"/>
          <c:h val="0.61357686846521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准备区!$L$43</c:f>
              <c:strCache>
                <c:ptCount val="1"/>
                <c:pt idx="0">
                  <c:v>累计销售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准备区!$K$44:$K$56</c:f>
              <c:strCache>
                <c:ptCount val="1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</c:strCache>
            </c:strRef>
          </c:cat>
          <c:val>
            <c:numRef>
              <c:f>准备区!$L$44:$L$56</c:f>
              <c:numCache>
                <c:formatCode>General</c:formatCode>
                <c:ptCount val="13"/>
                <c:pt idx="0">
                  <c:v>3184</c:v>
                </c:pt>
                <c:pt idx="1">
                  <c:v>8226</c:v>
                </c:pt>
                <c:pt idx="2">
                  <c:v>13258</c:v>
                </c:pt>
                <c:pt idx="3">
                  <c:v>18101</c:v>
                </c:pt>
                <c:pt idx="4">
                  <c:v>22558</c:v>
                </c:pt>
                <c:pt idx="5">
                  <c:v>27337</c:v>
                </c:pt>
                <c:pt idx="6">
                  <c:v>32482</c:v>
                </c:pt>
                <c:pt idx="7">
                  <c:v>34023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E-49ED-8AC7-A8837C948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19812448"/>
        <c:axId val="1720078288"/>
      </c:barChart>
      <c:lineChart>
        <c:grouping val="standard"/>
        <c:varyColors val="0"/>
        <c:ser>
          <c:idx val="1"/>
          <c:order val="1"/>
          <c:tx>
            <c:strRef>
              <c:f>准备区!$M$43</c:f>
              <c:strCache>
                <c:ptCount val="1"/>
                <c:pt idx="0">
                  <c:v>目标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准备区!$K$44:$K$56</c:f>
              <c:strCache>
                <c:ptCount val="1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</c:strCache>
            </c:strRef>
          </c:cat>
          <c:val>
            <c:numRef>
              <c:f>准备区!$M$44:$M$56</c:f>
              <c:numCache>
                <c:formatCode>General</c:formatCode>
                <c:ptCount val="13"/>
                <c:pt idx="0">
                  <c:v>5728.4000000000005</c:v>
                </c:pt>
                <c:pt idx="1">
                  <c:v>27209.9</c:v>
                </c:pt>
                <c:pt idx="2">
                  <c:v>42963</c:v>
                </c:pt>
                <c:pt idx="3">
                  <c:v>73037.100000000006</c:v>
                </c:pt>
                <c:pt idx="4">
                  <c:v>83061.799999999988</c:v>
                </c:pt>
                <c:pt idx="5">
                  <c:v>93086.5</c:v>
                </c:pt>
                <c:pt idx="6">
                  <c:v>103111.2</c:v>
                </c:pt>
                <c:pt idx="7">
                  <c:v>111703.8</c:v>
                </c:pt>
                <c:pt idx="8">
                  <c:v>134617.4</c:v>
                </c:pt>
                <c:pt idx="9">
                  <c:v>166123.59999999998</c:v>
                </c:pt>
                <c:pt idx="10">
                  <c:v>196197.7</c:v>
                </c:pt>
                <c:pt idx="11">
                  <c:v>232000.2</c:v>
                </c:pt>
                <c:pt idx="12">
                  <c:v>286420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E-49ED-8AC7-A8837C948828}"/>
            </c:ext>
          </c:extLst>
        </c:ser>
        <c:ser>
          <c:idx val="2"/>
          <c:order val="2"/>
          <c:tx>
            <c:strRef>
              <c:f>准备区!$N$43</c:f>
              <c:strCache>
                <c:ptCount val="1"/>
                <c:pt idx="0">
                  <c:v>BGT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>
                    <a:alpha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准备区!$K$44:$K$56</c:f>
              <c:strCache>
                <c:ptCount val="1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</c:strCache>
            </c:strRef>
          </c:cat>
          <c:val>
            <c:numRef>
              <c:f>准备区!$N$44:$N$56</c:f>
              <c:numCache>
                <c:formatCode>General</c:formatCode>
                <c:ptCount val="13"/>
                <c:pt idx="12">
                  <c:v>286420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E-49ED-8AC7-A8837C948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12448"/>
        <c:axId val="1720078288"/>
      </c:lineChart>
      <c:scatterChart>
        <c:scatterStyle val="lineMarker"/>
        <c:varyColors val="0"/>
        <c:ser>
          <c:idx val="3"/>
          <c:order val="3"/>
          <c:tx>
            <c:strRef>
              <c:f>准备区!$O$43</c:f>
              <c:strCache>
                <c:ptCount val="1"/>
                <c:pt idx="0">
                  <c:v>不及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准备区!$O$45:$O$46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准备区!$P$45:$P$46</c:f>
              <c:numCache>
                <c:formatCode>General</c:formatCode>
                <c:ptCount val="2"/>
                <c:pt idx="0">
                  <c:v>33998</c:v>
                </c:pt>
                <c:pt idx="1">
                  <c:v>111703.8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5E-49ED-8AC7-A8837C948828}"/>
            </c:ext>
          </c:extLst>
        </c:ser>
        <c:ser>
          <c:idx val="4"/>
          <c:order val="4"/>
          <c:tx>
            <c:strRef>
              <c:f>准备区!$O$49</c:f>
              <c:strCache>
                <c:ptCount val="1"/>
                <c:pt idx="0">
                  <c:v>GAP,77706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准备区!$O$51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准备区!$P$51</c:f>
              <c:numCache>
                <c:formatCode>General</c:formatCode>
                <c:ptCount val="1"/>
                <c:pt idx="0">
                  <c:v>72850.899999999994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5E-49ED-8AC7-A8837C948828}"/>
            </c:ext>
          </c:extLst>
        </c:ser>
        <c:ser>
          <c:idx val="5"/>
          <c:order val="5"/>
          <c:tx>
            <c:strRef>
              <c:f>准备区!$Q$43</c:f>
              <c:strCache>
                <c:ptCount val="1"/>
                <c:pt idx="0">
                  <c:v>超过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准备区!$O$45:$O$46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准备区!$Q$45:$Q$46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5E-49ED-8AC7-A8837C948828}"/>
            </c:ext>
          </c:extLst>
        </c:ser>
        <c:ser>
          <c:idx val="6"/>
          <c:order val="6"/>
          <c:tx>
            <c:strRef>
              <c:f>准备区!$Q$49</c:f>
              <c:strCache>
                <c:ptCount val="1"/>
                <c:pt idx="0">
                  <c:v>#N/A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准备区!$O$51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准备区!$Q$51</c:f>
              <c:numCache>
                <c:formatCode>General</c:formatCode>
                <c:ptCount val="1"/>
                <c:pt idx="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5E-49ED-8AC7-A8837C948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12448"/>
        <c:axId val="1720078288"/>
      </c:scatterChart>
      <c:catAx>
        <c:axId val="1198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078288"/>
        <c:crosses val="autoZero"/>
        <c:auto val="1"/>
        <c:lblAlgn val="ctr"/>
        <c:lblOffset val="100"/>
        <c:noMultiLvlLbl val="0"/>
      </c:catAx>
      <c:valAx>
        <c:axId val="172007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67042434026290654"/>
          <c:y val="4.195804195804196E-2"/>
          <c:w val="0.31906566072546377"/>
          <c:h val="0.111535157755630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checked="Checked" firstButton="1" fmlaLink="准备区!$O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Scroll" dx="31" fmlaLink="准备区!$O$3" max="5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844550</xdr:colOff>
      <xdr:row>6</xdr:row>
      <xdr:rowOff>0</xdr:rowOff>
    </xdr:from>
    <xdr:to>
      <xdr:col>5</xdr:col>
      <xdr:colOff>76200</xdr:colOff>
      <xdr:row>10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115800</xdr:colOff>
      <xdr:row>10</xdr:row>
      <xdr:rowOff>24000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</xdr:row>
      <xdr:rowOff>19050</xdr:rowOff>
    </xdr:from>
    <xdr:to>
      <xdr:col>11</xdr:col>
      <xdr:colOff>120650</xdr:colOff>
      <xdr:row>14</xdr:row>
      <xdr:rowOff>31750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44450</xdr:colOff>
          <xdr:row>7</xdr:row>
          <xdr:rowOff>82550</xdr:rowOff>
        </xdr:from>
        <xdr:to>
          <xdr:col>14</xdr:col>
          <xdr:colOff>2368550</xdr:colOff>
          <xdr:row>13</xdr:row>
          <xdr:rowOff>1485900</xdr:rowOff>
        </xdr:to>
        <xdr:pic>
          <xdr:nvPicPr>
            <xdr:cNvPr id="6" name="图片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数据表!$C$5:$E$21" spid="_x0000_s103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6413500" y="971550"/>
              <a:ext cx="2324100" cy="31178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1085850</xdr:colOff>
          <xdr:row>5</xdr:row>
          <xdr:rowOff>82550</xdr:rowOff>
        </xdr:from>
        <xdr:to>
          <xdr:col>14</xdr:col>
          <xdr:colOff>1847850</xdr:colOff>
          <xdr:row>7</xdr:row>
          <xdr:rowOff>19050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降序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1847850</xdr:colOff>
          <xdr:row>5</xdr:row>
          <xdr:rowOff>82550</xdr:rowOff>
        </xdr:from>
        <xdr:to>
          <xdr:col>15</xdr:col>
          <xdr:colOff>76200</xdr:colOff>
          <xdr:row>7</xdr:row>
          <xdr:rowOff>19050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升序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2209800</xdr:colOff>
          <xdr:row>7</xdr:row>
          <xdr:rowOff>311150</xdr:rowOff>
        </xdr:from>
        <xdr:to>
          <xdr:col>14</xdr:col>
          <xdr:colOff>2482850</xdr:colOff>
          <xdr:row>13</xdr:row>
          <xdr:rowOff>1460500</xdr:rowOff>
        </xdr:to>
        <xdr:sp macro="" textlink="">
          <xdr:nvSpPr>
            <xdr:cNvPr id="1031" name="Scroll Ba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16</xdr:col>
      <xdr:colOff>63500</xdr:colOff>
      <xdr:row>5</xdr:row>
      <xdr:rowOff>1</xdr:rowOff>
    </xdr:from>
    <xdr:to>
      <xdr:col>18</xdr:col>
      <xdr:colOff>0</xdr:colOff>
      <xdr:row>7</xdr:row>
      <xdr:rowOff>660400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产品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05900" y="571501"/>
              <a:ext cx="1384300" cy="977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63500</xdr:colOff>
      <xdr:row>7</xdr:row>
      <xdr:rowOff>739776</xdr:rowOff>
    </xdr:from>
    <xdr:to>
      <xdr:col>18</xdr:col>
      <xdr:colOff>1700</xdr:colOff>
      <xdr:row>13</xdr:row>
      <xdr:rowOff>212726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大区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大区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05900" y="1628776"/>
              <a:ext cx="1386000" cy="1187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63500</xdr:colOff>
      <xdr:row>13</xdr:row>
      <xdr:rowOff>292101</xdr:rowOff>
    </xdr:from>
    <xdr:to>
      <xdr:col>18</xdr:col>
      <xdr:colOff>1700</xdr:colOff>
      <xdr:row>15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大区经理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大区经理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05900" y="2895601"/>
              <a:ext cx="1386000" cy="135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6350</xdr:colOff>
      <xdr:row>5</xdr:row>
      <xdr:rowOff>6350</xdr:rowOff>
    </xdr:from>
    <xdr:to>
      <xdr:col>22</xdr:col>
      <xdr:colOff>0</xdr:colOff>
      <xdr:row>15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城市经理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城市经理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66400" y="577850"/>
              <a:ext cx="1498600" cy="3689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0.3007</cdr:x>
      <cdr:y>0.74681</cdr:y>
    </cdr:from>
    <cdr:to>
      <cdr:x>0.70629</cdr:x>
      <cdr:y>0.92281</cdr:y>
    </cdr:to>
    <cdr:sp macro="" textlink="计划完成率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A707C020-C3DF-4997-9BC3-08E7637C677D}"/>
            </a:ext>
          </a:extLst>
        </cdr:cNvPr>
        <cdr:cNvSpPr txBox="1"/>
      </cdr:nvSpPr>
      <cdr:spPr>
        <a:xfrm xmlns:a="http://schemas.openxmlformats.org/drawingml/2006/main">
          <a:off x="423897" y="1157100"/>
          <a:ext cx="571760" cy="2726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8557607-366F-47AF-BF8C-6BA909E83504}" type="TxLink">
            <a:rPr lang="en-US" altLang="en-US" sz="1200" b="1" i="0" u="none" strike="noStrike">
              <a:solidFill>
                <a:schemeClr val="bg1"/>
              </a:solidFill>
              <a:latin typeface="+mj-lt"/>
              <a:ea typeface="微软雅黑"/>
            </a:rPr>
            <a:pPr algn="ctr"/>
            <a:t>39%</a:t>
          </a:fld>
          <a:endParaRPr lang="zh-CN" altLang="en-US" sz="1200" b="1">
            <a:solidFill>
              <a:schemeClr val="bg1"/>
            </a:solidFill>
            <a:latin typeface="+mj-lt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0.3052</cdr:x>
      <cdr:y>0.73455</cdr:y>
    </cdr:from>
    <cdr:to>
      <cdr:x>0.71079</cdr:x>
      <cdr:y>0.91055</cdr:y>
    </cdr:to>
    <cdr:sp macro="" textlink="当周完成率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A707C020-C3DF-4997-9BC3-08E7637C677D}"/>
            </a:ext>
          </a:extLst>
        </cdr:cNvPr>
        <cdr:cNvSpPr txBox="1"/>
      </cdr:nvSpPr>
      <cdr:spPr>
        <a:xfrm xmlns:a="http://schemas.openxmlformats.org/drawingml/2006/main">
          <a:off x="430698" y="1137091"/>
          <a:ext cx="572368" cy="2724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EE1AFBA-C03A-4B95-9068-86C7E5525CE7}" type="TxLink">
            <a:rPr lang="en-US" altLang="en-US" sz="1200" b="1" i="0" u="none" strike="noStrike">
              <a:solidFill>
                <a:schemeClr val="bg1"/>
              </a:solidFill>
              <a:latin typeface="+mj-lt"/>
              <a:ea typeface="微软雅黑"/>
            </a:rPr>
            <a:pPr algn="ctr"/>
            <a:t>18%</a:t>
          </a:fld>
          <a:endParaRPr lang="zh-CN" altLang="en-US" sz="1400" b="1">
            <a:solidFill>
              <a:schemeClr val="bg1"/>
            </a:solidFill>
            <a:latin typeface="+mj-lt"/>
          </a:endParaRP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n" refreshedDate="43281.49877604167" createdVersion="5" refreshedVersion="6" minRefreshableVersion="3" recordCount="0" supportSubquery="1" supportAdvancedDrill="1" xr:uid="{04121437-3D2A-4B94-AA98-2E5ACC12D26D}">
  <cacheSource type="external" connectionId="2"/>
  <cacheFields count="3">
    <cacheField name="[总表].[当周].[当周]" caption="当周" numFmtId="0" hierarchy="18" level="1">
      <sharedItems containsSemiMixedTypes="0" containsNonDate="0" containsString="0"/>
    </cacheField>
    <cacheField name="[总表].[季度].[季度]" caption="季度" numFmtId="0" hierarchy="15" level="1">
      <sharedItems containsSemiMixedTypes="0" containsString="0" containsNumber="1" containsInteger="1" minValue="1" maxValue="1" count="1">
        <n v="1"/>
      </sharedItems>
    </cacheField>
    <cacheField name="[总表].[季度周数].[季度周数]" caption="季度周数" numFmtId="0" hierarchy="17" level="1">
      <sharedItems containsSemiMixedTypes="0" containsString="0" containsNumber="1" containsInteger="1" minValue="8" maxValue="8" count="1">
        <n v="8"/>
      </sharedItems>
    </cacheField>
  </cacheFields>
  <cacheHierarchies count="30">
    <cacheHierarchy uniqueName="[参数表].[周初]" caption="周初" attribute="1" time="1" defaultMemberUniqueName="[参数表].[周初].[All]" allUniqueName="[参数表].[周初].[All]" dimensionUniqueName="[参数表]" displayFolder="" count="0" memberValueDatatype="7" unbalanced="0"/>
    <cacheHierarchy uniqueName="[参数表].[周末]" caption="周末" attribute="1" time="1" defaultMemberUniqueName="[参数表].[周末].[All]" allUniqueName="[参数表].[周末].[All]" dimensionUniqueName="[参数表]" displayFolder="" count="0" memberValueDatatype="7" unbalanced="0"/>
    <cacheHierarchy uniqueName="[进度表].[ID]" caption="ID" attribute="1" defaultMemberUniqueName="[进度表].[ID].[All]" allUniqueName="[进度表].[ID].[All]" dimensionUniqueName="[进度表]" displayFolder="" count="0" memberValueDatatype="5" unbalanced="0"/>
    <cacheHierarchy uniqueName="[进度表].[周数]" caption="周数" attribute="1" defaultMemberUniqueName="[进度表].[周数].[All]" allUniqueName="[进度表].[周数].[All]" dimensionUniqueName="[进度表]" displayFolder="" count="0" memberValueDatatype="130" unbalanced="0"/>
    <cacheHierarchy uniqueName="[进度表].[产品]" caption="产品" attribute="1" defaultMemberUniqueName="[进度表].[产品].[All]" allUniqueName="[进度表].[产品].[All]" dimensionUniqueName="[进度表]" displayFolder="" count="0" memberValueDatatype="130" unbalanced="0"/>
    <cacheHierarchy uniqueName="[进度表].[进度]" caption="进度" attribute="1" defaultMemberUniqueName="[进度表].[进度].[All]" allUniqueName="[进度表].[进度].[All]" dimensionUniqueName="[进度表]" displayFolder="" count="0" memberValueDatatype="5" unbalanced="0"/>
    <cacheHierarchy uniqueName="[进度表].[匹配列]" caption="匹配列" attribute="1" defaultMemberUniqueName="[进度表].[匹配列].[All]" allUniqueName="[进度表].[匹配列].[All]" dimensionUniqueName="[进度表]" displayFolder="" count="0" memberValueDatatype="130" unbalanced="0"/>
    <cacheHierarchy uniqueName="[总表].[大区]" caption="大区" attribute="1" defaultMemberUniqueName="[总表].[大区].[All]" allUniqueName="[总表].[大区].[All]" dimensionUniqueName="[总表]" displayFolder="" count="0" memberValueDatatype="130" unbalanced="0"/>
    <cacheHierarchy uniqueName="[总表].[产品]" caption="产品" attribute="1" defaultMemberUniqueName="[总表].[产品].[All]" allUniqueName="[总表].[产品].[All]" dimensionUniqueName="[总表]" displayFolder="" count="0" memberValueDatatype="130" unbalanced="0"/>
    <cacheHierarchy uniqueName="[总表].[大区经理]" caption="大区经理" attribute="1" defaultMemberUniqueName="[总表].[大区经理].[All]" allUniqueName="[总表].[大区经理].[All]" dimensionUniqueName="[总表]" displayFolder="" count="0" memberValueDatatype="130" unbalanced="0"/>
    <cacheHierarchy uniqueName="[总表].[城市]" caption="城市" attribute="1" defaultMemberUniqueName="[总表].[城市].[All]" allUniqueName="[总表].[城市].[All]" dimensionUniqueName="[总表]" displayFolder="" count="0" memberValueDatatype="130" unbalanced="0"/>
    <cacheHierarchy uniqueName="[总表].[城市经理]" caption="城市经理" attribute="1" defaultMemberUniqueName="[总表].[城市经理].[All]" allUniqueName="[总表].[城市经理].[All]" dimensionUniqueName="[总表]" displayFolder="" count="0" memberValueDatatype="130" unbalanced="0"/>
    <cacheHierarchy uniqueName="[总表].[日期]" caption="日期" attribute="1" time="1" defaultMemberUniqueName="[总表].[日期].[All]" allUniqueName="[总表].[日期].[All]" dimensionUniqueName="[总表]" displayFolder="" count="0" memberValueDatatype="7" unbalanced="0"/>
    <cacheHierarchy uniqueName="[总表].[销量]" caption="销量" attribute="1" defaultMemberUniqueName="[总表].[销量].[All]" allUniqueName="[总表].[销量].[All]" dimensionUniqueName="[总表]" displayFolder="" count="0" memberValueDatatype="5" unbalanced="0"/>
    <cacheHierarchy uniqueName="[总表].[目标]" caption="目标" attribute="1" defaultMemberUniqueName="[总表].[目标].[All]" allUniqueName="[总表].[目标].[All]" dimensionUniqueName="[总表]" displayFolder="" count="0" memberValueDatatype="20" unbalanced="0"/>
    <cacheHierarchy uniqueName="[总表].[季度]" caption="季度" attribute="1" defaultMemberUniqueName="[总表].[季度].[All]" allUniqueName="[总表].[季度].[All]" dimensionUniqueName="[总表]" displayFolder="" count="2" memberValueDatatype="5" unbalanced="0">
      <fieldsUsage count="2">
        <fieldUsage x="-1"/>
        <fieldUsage x="1"/>
      </fieldsUsage>
    </cacheHierarchy>
    <cacheHierarchy uniqueName="[总表].[年度周数]" caption="年度周数" attribute="1" defaultMemberUniqueName="[总表].[年度周数].[All]" allUniqueName="[总表].[年度周数].[All]" dimensionUniqueName="[总表]" displayFolder="" count="0" memberValueDatatype="5" unbalanced="0"/>
    <cacheHierarchy uniqueName="[总表].[季度周数]" caption="季度周数" attribute="1" defaultMemberUniqueName="[总表].[季度周数].[All]" allUniqueName="[总表].[季度周数].[All]" dimensionUniqueName="[总表]" displayFolder="" count="2" memberValueDatatype="5" unbalanced="0">
      <fieldsUsage count="2">
        <fieldUsage x="-1"/>
        <fieldUsage x="2"/>
      </fieldsUsage>
    </cacheHierarchy>
    <cacheHierarchy uniqueName="[总表].[当周]" caption="当周" attribute="1" defaultMemberUniqueName="[总表].[当周].[All]" allUniqueName="[总表].[当周].[All]" dimensionUniqueName="[总表]" displayFolder="" count="2" memberValueDatatype="11" unbalanced="0">
      <fieldsUsage count="2">
        <fieldUsage x="-1"/>
        <fieldUsage x="0"/>
      </fieldsUsage>
    </cacheHierarchy>
    <cacheHierarchy uniqueName="[总表].[匹配列]" caption="匹配列" attribute="1" defaultMemberUniqueName="[总表].[匹配列].[All]" allUniqueName="[总表].[匹配列].[All]" dimensionUniqueName="[总表]" displayFolder="" count="0" memberValueDatatype="130" unbalanced="0"/>
    <cacheHierarchy uniqueName="[Measures].[累计销售]" caption="累计销售" measure="1" displayFolder="" measureGroup="总表" count="0"/>
    <cacheHierarchy uniqueName="[Measures].[目标销售]" caption="目标销售" measure="1" displayFolder="" measureGroup="总表" count="0"/>
    <cacheHierarchy uniqueName="[Measures].[累计完成率]" caption="累计完成率" measure="1" displayFolder="" measureGroup="总表" count="0"/>
    <cacheHierarchy uniqueName="[Measures].[当周销售]" caption="当周销售" measure="1" displayFolder="" measureGroup="总表" count="0"/>
    <cacheHierarchy uniqueName="[Measures].[__XL_Count 总表]" caption="__XL_Count 总表" measure="1" displayFolder="" measureGroup="总表" count="0" hidden="1"/>
    <cacheHierarchy uniqueName="[Measures].[__XL_Count 进度表]" caption="__XL_Count 进度表" measure="1" displayFolder="" measureGroup="进度表" count="0" hidden="1"/>
    <cacheHierarchy uniqueName="[Measures].[__XL_Count 表2]" caption="__XL_Count 表2" measure="1" displayFolder="" measureGroup="参数表" count="0" hidden="1"/>
    <cacheHierarchy uniqueName="[Measures].[__未定义度量值]" caption="__未定义度量值" measure="1" displayFolder="" count="0" hidden="1"/>
    <cacheHierarchy uniqueName="[Measures].[以下项目的总和:进度]" caption="以下项目的总和:进度" measure="1" displayFolder="" measureGroup="进度表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项目的平均值:进度]" caption="以下项目的平均值:进度" measure="1" displayFolder="" measureGroup="进度表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measure="1" name="Measures" uniqueName="[Measures]" caption="Measures"/>
    <dimension name="参数表" uniqueName="[参数表]" caption="参数表"/>
    <dimension name="进度表" uniqueName="[进度表]" caption="进度表"/>
    <dimension name="总表" uniqueName="[总表]" caption="总表"/>
  </dimensions>
  <measureGroups count="3">
    <measureGroup name="参数表" caption="参数表"/>
    <measureGroup name="进度表" caption="进度表"/>
    <measureGroup name="总表" caption="总表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n" refreshedDate="43281.989997453704" createdVersion="5" refreshedVersion="6" minRefreshableVersion="3" recordCount="0" supportSubquery="1" supportAdvancedDrill="1" xr:uid="{B318EF56-2EC5-48DC-B35A-EF7068D7EEF6}">
  <cacheSource type="external" connectionId="2"/>
  <cacheFields count="7">
    <cacheField name="[总表].[城市经理].[城市经理]" caption="城市经理" numFmtId="0" hierarchy="11" level="1">
      <sharedItems count="66">
        <s v="陈成都"/>
        <s v="陈苏州"/>
        <s v="陈信阳"/>
        <s v="李郴州"/>
        <s v="李承德"/>
        <s v="李广州"/>
        <s v="李昆明"/>
        <s v="李兰州"/>
        <s v="李南京"/>
        <s v="李莆田"/>
        <s v="李泰州"/>
        <s v="李邢台"/>
        <s v="李宿迁"/>
        <s v="李岳阳"/>
        <s v="刘扬州"/>
        <s v="刘运城"/>
        <s v="钱湖州"/>
        <s v="孙赤峰"/>
        <s v="孙赣州"/>
        <s v="孙惠州"/>
        <s v="孙台州"/>
        <s v="孙徐州"/>
        <s v="孙株洲"/>
        <s v="王本溪"/>
        <s v="王福州"/>
        <s v="王晋城"/>
        <s v="王开封"/>
        <s v="王廊坊"/>
        <s v="王临汾"/>
        <s v="王六安"/>
        <s v="王南宁"/>
        <s v="王南通"/>
        <s v="王上海"/>
        <s v="王西安"/>
        <s v="王许昌"/>
        <s v="王镇江"/>
        <s v="王郑州"/>
        <s v="吴大同"/>
        <s v="吴衡阳"/>
        <s v="吴梅州"/>
        <s v="吴厦门"/>
        <s v="吴无锡"/>
        <s v="吴宜昌"/>
        <s v="吴漳州"/>
        <s v="叶武汉"/>
        <s v="张常州"/>
        <s v="张杭州"/>
        <s v="张金华"/>
        <s v="张漯河"/>
        <s v="张天津"/>
        <s v="张盐城"/>
        <s v="张中山"/>
        <s v="赵贵阳"/>
        <s v="赵淮安"/>
        <s v="赵晋中"/>
        <s v="赵邵阳"/>
        <s v="赵长春"/>
        <s v="郑安庆"/>
        <s v="郑嘉兴"/>
        <s v="郑洛阳"/>
        <s v="郑孝感"/>
        <s v="周沧州"/>
        <s v="周抚州"/>
        <s v="周邯郸"/>
        <s v="周三明"/>
        <s v="周温州"/>
      </sharedItems>
    </cacheField>
    <cacheField name="[Measures].[累计完成率]" caption="累计完成率" numFmtId="0" hierarchy="22" level="32767"/>
    <cacheField name="[Measures].[累计销售]" caption="累计销售" numFmtId="0" hierarchy="20" level="32767"/>
    <cacheField name="[Measures].[目标销售]" caption="目标销售" numFmtId="0" hierarchy="21" level="32767"/>
    <cacheField name="[Measures].[当周销售]" caption="当周销售" numFmtId="0" hierarchy="23" level="32767"/>
    <cacheField name="[总表].[城市].[城市]" caption="城市" numFmtId="0" hierarchy="10" level="1">
      <sharedItems count="66">
        <s v="成都市"/>
        <s v="苏州市"/>
        <s v="信阳市"/>
        <s v="郴州市"/>
        <s v="承德市"/>
        <s v="广州市"/>
        <s v="昆明市"/>
        <s v="兰州市"/>
        <s v="南京市"/>
        <s v="莆田市"/>
        <s v="泰州市"/>
        <s v="邢台市"/>
        <s v="宿迁市"/>
        <s v="岳阳市"/>
        <s v="扬州市"/>
        <s v="运城市"/>
        <s v="湖州市"/>
        <s v="赤峰市"/>
        <s v="赣州市"/>
        <s v="惠州市"/>
        <s v="台州市"/>
        <s v="徐州市"/>
        <s v="株洲市"/>
        <s v="本溪市"/>
        <s v="福州市"/>
        <s v="晋城市"/>
        <s v="开封市"/>
        <s v="廊坊市"/>
        <s v="临汾市"/>
        <s v="六安市"/>
        <s v="南宁市"/>
        <s v="南通市"/>
        <s v="上海市"/>
        <s v="西安市"/>
        <s v="许昌市"/>
        <s v="镇江市"/>
        <s v="郑州市"/>
        <s v="大同市"/>
        <s v="衡阳市"/>
        <s v="梅州市"/>
        <s v="厦门市"/>
        <s v="无锡市"/>
        <s v="宜昌市"/>
        <s v="漳州市"/>
        <s v="武汉市"/>
        <s v="常州市"/>
        <s v="杭州市"/>
        <s v="金华市"/>
        <s v="漯河市"/>
        <s v="天津市"/>
        <s v="盐城市"/>
        <s v="中山市"/>
        <s v="贵阳市"/>
        <s v="淮安市"/>
        <s v="晋中市"/>
        <s v="邵阳市"/>
        <s v="长春市"/>
        <s v="安庆市"/>
        <s v="嘉兴市"/>
        <s v="洛阳市"/>
        <s v="孝感市"/>
        <s v="沧州市"/>
        <s v="抚州市"/>
        <s v="邯郸市"/>
        <s v="三明市"/>
        <s v="温州市"/>
      </sharedItems>
    </cacheField>
    <cacheField name="[总表].[产品].[产品]" caption="产品" numFmtId="0" hierarchy="8" level="1">
      <sharedItems containsSemiMixedTypes="0" containsNonDate="0" containsString="0"/>
    </cacheField>
  </cacheFields>
  <cacheHierarchies count="30">
    <cacheHierarchy uniqueName="[参数表].[周初]" caption="周初" attribute="1" time="1" defaultMemberUniqueName="[参数表].[周初].[All]" allUniqueName="[参数表].[周初].[All]" dimensionUniqueName="[参数表]" displayFolder="" count="2" memberValueDatatype="7" unbalanced="0"/>
    <cacheHierarchy uniqueName="[参数表].[周末]" caption="周末" attribute="1" time="1" defaultMemberUniqueName="[参数表].[周末].[All]" allUniqueName="[参数表].[周末].[All]" dimensionUniqueName="[参数表]" displayFolder="" count="2" memberValueDatatype="7" unbalanced="0"/>
    <cacheHierarchy uniqueName="[进度表].[ID]" caption="ID" attribute="1" defaultMemberUniqueName="[进度表].[ID].[All]" allUniqueName="[进度表].[ID].[All]" dimensionUniqueName="[进度表]" displayFolder="" count="2" memberValueDatatype="5" unbalanced="0"/>
    <cacheHierarchy uniqueName="[进度表].[周数]" caption="周数" attribute="1" defaultMemberUniqueName="[进度表].[周数].[All]" allUniqueName="[进度表].[周数].[All]" dimensionUniqueName="[进度表]" displayFolder="" count="2" memberValueDatatype="130" unbalanced="0"/>
    <cacheHierarchy uniqueName="[进度表].[产品]" caption="产品" attribute="1" defaultMemberUniqueName="[进度表].[产品].[All]" allUniqueName="[进度表].[产品].[All]" dimensionUniqueName="[进度表]" displayFolder="" count="2" memberValueDatatype="130" unbalanced="0"/>
    <cacheHierarchy uniqueName="[进度表].[进度]" caption="进度" attribute="1" defaultMemberUniqueName="[进度表].[进度].[All]" allUniqueName="[进度表].[进度].[All]" dimensionUniqueName="[进度表]" displayFolder="" count="2" memberValueDatatype="5" unbalanced="0"/>
    <cacheHierarchy uniqueName="[进度表].[匹配列]" caption="匹配列" attribute="1" defaultMemberUniqueName="[进度表].[匹配列].[All]" allUniqueName="[进度表].[匹配列].[All]" dimensionUniqueName="[进度表]" displayFolder="" count="2" memberValueDatatype="130" unbalanced="0"/>
    <cacheHierarchy uniqueName="[总表].[大区]" caption="大区" attribute="1" defaultMemberUniqueName="[总表].[大区].[All]" allUniqueName="[总表].[大区].[All]" dimensionUniqueName="[总表]" displayFolder="" count="2" memberValueDatatype="130" unbalanced="0"/>
    <cacheHierarchy uniqueName="[总表].[产品]" caption="产品" attribute="1" defaultMemberUniqueName="[总表].[产品].[All]" allUniqueName="[总表].[产品].[All]" dimensionUniqueName="[总表]" displayFolder="" count="2" memberValueDatatype="130" unbalanced="0">
      <fieldsUsage count="2">
        <fieldUsage x="-1"/>
        <fieldUsage x="6"/>
      </fieldsUsage>
    </cacheHierarchy>
    <cacheHierarchy uniqueName="[总表].[大区经理]" caption="大区经理" attribute="1" defaultMemberUniqueName="[总表].[大区经理].[All]" allUniqueName="[总表].[大区经理].[All]" dimensionUniqueName="[总表]" displayFolder="" count="2" memberValueDatatype="130" unbalanced="0"/>
    <cacheHierarchy uniqueName="[总表].[城市]" caption="城市" attribute="1" defaultMemberUniqueName="[总表].[城市].[All]" allUniqueName="[总表].[城市].[All]" dimensionUniqueName="[总表]" displayFolder="" count="2" memberValueDatatype="130" unbalanced="0">
      <fieldsUsage count="2">
        <fieldUsage x="-1"/>
        <fieldUsage x="5"/>
      </fieldsUsage>
    </cacheHierarchy>
    <cacheHierarchy uniqueName="[总表].[城市经理]" caption="城市经理" attribute="1" defaultMemberUniqueName="[总表].[城市经理].[All]" allUniqueName="[总表].[城市经理].[All]" dimensionUniqueName="[总表]" displayFolder="" count="2" memberValueDatatype="130" unbalanced="0">
      <fieldsUsage count="2">
        <fieldUsage x="-1"/>
        <fieldUsage x="0"/>
      </fieldsUsage>
    </cacheHierarchy>
    <cacheHierarchy uniqueName="[总表].[日期]" caption="日期" attribute="1" time="1" defaultMemberUniqueName="[总表].[日期].[All]" allUniqueName="[总表].[日期].[All]" dimensionUniqueName="[总表]" displayFolder="" count="2" memberValueDatatype="7" unbalanced="0"/>
    <cacheHierarchy uniqueName="[总表].[销量]" caption="销量" attribute="1" defaultMemberUniqueName="[总表].[销量].[All]" allUniqueName="[总表].[销量].[All]" dimensionUniqueName="[总表]" displayFolder="" count="2" memberValueDatatype="5" unbalanced="0"/>
    <cacheHierarchy uniqueName="[总表].[目标]" caption="目标" attribute="1" defaultMemberUniqueName="[总表].[目标].[All]" allUniqueName="[总表].[目标].[All]" dimensionUniqueName="[总表]" displayFolder="" count="2" memberValueDatatype="20" unbalanced="0"/>
    <cacheHierarchy uniqueName="[总表].[季度]" caption="季度" attribute="1" defaultMemberUniqueName="[总表].[季度].[All]" allUniqueName="[总表].[季度].[All]" dimensionUniqueName="[总表]" displayFolder="" count="2" memberValueDatatype="5" unbalanced="0"/>
    <cacheHierarchy uniqueName="[总表].[年度周数]" caption="年度周数" attribute="1" defaultMemberUniqueName="[总表].[年度周数].[All]" allUniqueName="[总表].[年度周数].[All]" dimensionUniqueName="[总表]" displayFolder="" count="2" memberValueDatatype="5" unbalanced="0"/>
    <cacheHierarchy uniqueName="[总表].[季度周数]" caption="季度周数" attribute="1" defaultMemberUniqueName="[总表].[季度周数].[All]" allUniqueName="[总表].[季度周数].[All]" dimensionUniqueName="[总表]" displayFolder="" count="2" memberValueDatatype="5" unbalanced="0"/>
    <cacheHierarchy uniqueName="[总表].[当周]" caption="当周" attribute="1" defaultMemberUniqueName="[总表].[当周].[All]" allUniqueName="[总表].[当周].[All]" dimensionUniqueName="[总表]" displayFolder="" count="2" memberValueDatatype="11" unbalanced="0"/>
    <cacheHierarchy uniqueName="[总表].[匹配列]" caption="匹配列" attribute="1" defaultMemberUniqueName="[总表].[匹配列].[All]" allUniqueName="[总表].[匹配列].[All]" dimensionUniqueName="[总表]" displayFolder="" count="2" memberValueDatatype="130" unbalanced="0"/>
    <cacheHierarchy uniqueName="[Measures].[累计销售]" caption="累计销售" measure="1" displayFolder="" measureGroup="总表" count="0" oneField="1">
      <fieldsUsage count="1">
        <fieldUsage x="2"/>
      </fieldsUsage>
    </cacheHierarchy>
    <cacheHierarchy uniqueName="[Measures].[目标销售]" caption="目标销售" measure="1" displayFolder="" measureGroup="总表" count="0" oneField="1">
      <fieldsUsage count="1">
        <fieldUsage x="3"/>
      </fieldsUsage>
    </cacheHierarchy>
    <cacheHierarchy uniqueName="[Measures].[累计完成率]" caption="累计完成率" measure="1" displayFolder="" measureGroup="总表" count="0" oneField="1">
      <fieldsUsage count="1">
        <fieldUsage x="1"/>
      </fieldsUsage>
    </cacheHierarchy>
    <cacheHierarchy uniqueName="[Measures].[当周销售]" caption="当周销售" measure="1" displayFolder="" measureGroup="总表" count="0" oneField="1">
      <fieldsUsage count="1">
        <fieldUsage x="4"/>
      </fieldsUsage>
    </cacheHierarchy>
    <cacheHierarchy uniqueName="[Measures].[__XL_Count 总表]" caption="__XL_Count 总表" measure="1" displayFolder="" measureGroup="总表" count="0" hidden="1"/>
    <cacheHierarchy uniqueName="[Measures].[__XL_Count 进度表]" caption="__XL_Count 进度表" measure="1" displayFolder="" measureGroup="进度表" count="0" hidden="1"/>
    <cacheHierarchy uniqueName="[Measures].[__XL_Count 表2]" caption="__XL_Count 表2" measure="1" displayFolder="" measureGroup="参数表" count="0" hidden="1"/>
    <cacheHierarchy uniqueName="[Measures].[__未定义度量值]" caption="__未定义度量值" measure="1" displayFolder="" count="0" hidden="1"/>
    <cacheHierarchy uniqueName="[Measures].[以下项目的总和:进度]" caption="以下项目的总和:进度" measure="1" displayFolder="" measureGroup="进度表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项目的平均值:进度]" caption="以下项目的平均值:进度" measure="1" displayFolder="" measureGroup="进度表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measure="1" name="Measures" uniqueName="[Measures]" caption="Measures"/>
    <dimension name="参数表" uniqueName="[参数表]" caption="参数表"/>
    <dimension name="进度表" uniqueName="[进度表]" caption="进度表"/>
    <dimension name="总表" uniqueName="[总表]" caption="总表"/>
  </dimensions>
  <measureGroups count="3">
    <measureGroup name="参数表" caption="参数表"/>
    <measureGroup name="进度表" caption="进度表"/>
    <measureGroup name="总表" caption="总表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n" refreshedDate="43281.990000578706" createdVersion="5" refreshedVersion="6" minRefreshableVersion="3" recordCount="0" supportSubquery="1" supportAdvancedDrill="1" xr:uid="{27B0094E-0FB5-486E-837C-E50A448A6F53}">
  <cacheSource type="external" connectionId="2"/>
  <cacheFields count="3">
    <cacheField name="[进度表].[周数].[周数]" caption="周数" numFmtId="0" hierarchy="3" level="1">
      <sharedItems count="13">
        <s v="W1"/>
        <s v="W10"/>
        <s v="W11"/>
        <s v="W12"/>
        <s v="W13"/>
        <s v="W2"/>
        <s v="W3"/>
        <s v="W4"/>
        <s v="W5"/>
        <s v="W6"/>
        <s v="W7"/>
        <s v="W8"/>
        <s v="W9"/>
      </sharedItems>
    </cacheField>
    <cacheField name="[Measures].[以下项目的平均值:进度]" caption="以下项目的平均值:进度" numFmtId="0" hierarchy="29" level="32767"/>
    <cacheField name="[总表].[产品].[产品]" caption="产品" numFmtId="0" hierarchy="8" level="1">
      <sharedItems containsSemiMixedTypes="0" containsNonDate="0" containsString="0"/>
    </cacheField>
  </cacheFields>
  <cacheHierarchies count="30">
    <cacheHierarchy uniqueName="[参数表].[周初]" caption="周初" attribute="1" time="1" defaultMemberUniqueName="[参数表].[周初].[All]" allUniqueName="[参数表].[周初].[All]" dimensionUniqueName="[参数表]" displayFolder="" count="0" memberValueDatatype="7" unbalanced="0"/>
    <cacheHierarchy uniqueName="[参数表].[周末]" caption="周末" attribute="1" time="1" defaultMemberUniqueName="[参数表].[周末].[All]" allUniqueName="[参数表].[周末].[All]" dimensionUniqueName="[参数表]" displayFolder="" count="0" memberValueDatatype="7" unbalanced="0"/>
    <cacheHierarchy uniqueName="[进度表].[ID]" caption="ID" attribute="1" defaultMemberUniqueName="[进度表].[ID].[All]" allUniqueName="[进度表].[ID].[All]" dimensionUniqueName="[进度表]" displayFolder="" count="0" memberValueDatatype="5" unbalanced="0"/>
    <cacheHierarchy uniqueName="[进度表].[周数]" caption="周数" attribute="1" defaultMemberUniqueName="[进度表].[周数].[All]" allUniqueName="[进度表].[周数].[All]" dimensionUniqueName="[进度表]" displayFolder="" count="2" memberValueDatatype="130" unbalanced="0">
      <fieldsUsage count="2">
        <fieldUsage x="-1"/>
        <fieldUsage x="0"/>
      </fieldsUsage>
    </cacheHierarchy>
    <cacheHierarchy uniqueName="[进度表].[产品]" caption="产品" attribute="1" defaultMemberUniqueName="[进度表].[产品].[All]" allUniqueName="[进度表].[产品].[All]" dimensionUniqueName="[进度表]" displayFolder="" count="0" memberValueDatatype="130" unbalanced="0"/>
    <cacheHierarchy uniqueName="[进度表].[进度]" caption="进度" attribute="1" defaultMemberUniqueName="[进度表].[进度].[All]" allUniqueName="[进度表].[进度].[All]" dimensionUniqueName="[进度表]" displayFolder="" count="0" memberValueDatatype="5" unbalanced="0"/>
    <cacheHierarchy uniqueName="[进度表].[匹配列]" caption="匹配列" attribute="1" defaultMemberUniqueName="[进度表].[匹配列].[All]" allUniqueName="[进度表].[匹配列].[All]" dimensionUniqueName="[进度表]" displayFolder="" count="0" memberValueDatatype="130" unbalanced="0"/>
    <cacheHierarchy uniqueName="[总表].[大区]" caption="大区" attribute="1" defaultMemberUniqueName="[总表].[大区].[All]" allUniqueName="[总表].[大区].[All]" dimensionUniqueName="[总表]" displayFolder="" count="2" memberValueDatatype="130" unbalanced="0"/>
    <cacheHierarchy uniqueName="[总表].[产品]" caption="产品" attribute="1" defaultMemberUniqueName="[总表].[产品].[All]" allUniqueName="[总表].[产品].[All]" dimensionUniqueName="[总表]" displayFolder="" count="2" memberValueDatatype="130" unbalanced="0">
      <fieldsUsage count="2">
        <fieldUsage x="-1"/>
        <fieldUsage x="2"/>
      </fieldsUsage>
    </cacheHierarchy>
    <cacheHierarchy uniqueName="[总表].[大区经理]" caption="大区经理" attribute="1" defaultMemberUniqueName="[总表].[大区经理].[All]" allUniqueName="[总表].[大区经理].[All]" dimensionUniqueName="[总表]" displayFolder="" count="2" memberValueDatatype="130" unbalanced="0"/>
    <cacheHierarchy uniqueName="[总表].[城市]" caption="城市" attribute="1" defaultMemberUniqueName="[总表].[城市].[All]" allUniqueName="[总表].[城市].[All]" dimensionUniqueName="[总表]" displayFolder="" count="0" memberValueDatatype="130" unbalanced="0"/>
    <cacheHierarchy uniqueName="[总表].[城市经理]" caption="城市经理" attribute="1" defaultMemberUniqueName="[总表].[城市经理].[All]" allUniqueName="[总表].[城市经理].[All]" dimensionUniqueName="[总表]" displayFolder="" count="2" memberValueDatatype="130" unbalanced="0"/>
    <cacheHierarchy uniqueName="[总表].[日期]" caption="日期" attribute="1" time="1" defaultMemberUniqueName="[总表].[日期].[All]" allUniqueName="[总表].[日期].[All]" dimensionUniqueName="[总表]" displayFolder="" count="0" memberValueDatatype="7" unbalanced="0"/>
    <cacheHierarchy uniqueName="[总表].[销量]" caption="销量" attribute="1" defaultMemberUniqueName="[总表].[销量].[All]" allUniqueName="[总表].[销量].[All]" dimensionUniqueName="[总表]" displayFolder="" count="0" memberValueDatatype="5" unbalanced="0"/>
    <cacheHierarchy uniqueName="[总表].[目标]" caption="目标" attribute="1" defaultMemberUniqueName="[总表].[目标].[All]" allUniqueName="[总表].[目标].[All]" dimensionUniqueName="[总表]" displayFolder="" count="0" memberValueDatatype="20" unbalanced="0"/>
    <cacheHierarchy uniqueName="[总表].[季度]" caption="季度" attribute="1" defaultMemberUniqueName="[总表].[季度].[All]" allUniqueName="[总表].[季度].[All]" dimensionUniqueName="[总表]" displayFolder="" count="0" memberValueDatatype="5" unbalanced="0"/>
    <cacheHierarchy uniqueName="[总表].[年度周数]" caption="年度周数" attribute="1" defaultMemberUniqueName="[总表].[年度周数].[All]" allUniqueName="[总表].[年度周数].[All]" dimensionUniqueName="[总表]" displayFolder="" count="0" memberValueDatatype="5" unbalanced="0"/>
    <cacheHierarchy uniqueName="[总表].[季度周数]" caption="季度周数" attribute="1" defaultMemberUniqueName="[总表].[季度周数].[All]" allUniqueName="[总表].[季度周数].[All]" dimensionUniqueName="[总表]" displayFolder="" count="0" memberValueDatatype="5" unbalanced="0"/>
    <cacheHierarchy uniqueName="[总表].[当周]" caption="当周" attribute="1" defaultMemberUniqueName="[总表].[当周].[All]" allUniqueName="[总表].[当周].[All]" dimensionUniqueName="[总表]" displayFolder="" count="0" memberValueDatatype="11" unbalanced="0"/>
    <cacheHierarchy uniqueName="[总表].[匹配列]" caption="匹配列" attribute="1" defaultMemberUniqueName="[总表].[匹配列].[All]" allUniqueName="[总表].[匹配列].[All]" dimensionUniqueName="[总表]" displayFolder="" count="0" memberValueDatatype="130" unbalanced="0"/>
    <cacheHierarchy uniqueName="[Measures].[累计销售]" caption="累计销售" measure="1" displayFolder="" measureGroup="总表" count="0"/>
    <cacheHierarchy uniqueName="[Measures].[目标销售]" caption="目标销售" measure="1" displayFolder="" measureGroup="总表" count="0"/>
    <cacheHierarchy uniqueName="[Measures].[累计完成率]" caption="累计完成率" measure="1" displayFolder="" measureGroup="总表" count="0"/>
    <cacheHierarchy uniqueName="[Measures].[当周销售]" caption="当周销售" measure="1" displayFolder="" measureGroup="总表" count="0"/>
    <cacheHierarchy uniqueName="[Measures].[__XL_Count 总表]" caption="__XL_Count 总表" measure="1" displayFolder="" measureGroup="总表" count="0" hidden="1"/>
    <cacheHierarchy uniqueName="[Measures].[__XL_Count 进度表]" caption="__XL_Count 进度表" measure="1" displayFolder="" measureGroup="进度表" count="0" hidden="1"/>
    <cacheHierarchy uniqueName="[Measures].[__XL_Count 表2]" caption="__XL_Count 表2" measure="1" displayFolder="" measureGroup="参数表" count="0" hidden="1"/>
    <cacheHierarchy uniqueName="[Measures].[__未定义度量值]" caption="__未定义度量值" measure="1" displayFolder="" count="0" hidden="1"/>
    <cacheHierarchy uniqueName="[Measures].[以下项目的总和:进度]" caption="以下项目的总和:进度" measure="1" displayFolder="" measureGroup="进度表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项目的平均值:进度]" caption="以下项目的平均值:进度" measure="1" displayFolder="" measureGroup="进度表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measure="1" name="Measures" uniqueName="[Measures]" caption="Measures"/>
    <dimension name="参数表" uniqueName="[参数表]" caption="参数表"/>
    <dimension name="进度表" uniqueName="[进度表]" caption="进度表"/>
    <dimension name="总表" uniqueName="[总表]" caption="总表"/>
  </dimensions>
  <measureGroups count="3">
    <measureGroup name="参数表" caption="参数表"/>
    <measureGroup name="进度表" caption="进度表"/>
    <measureGroup name="总表" caption="总表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n" refreshedDate="43281.99000416667" createdVersion="5" refreshedVersion="6" minRefreshableVersion="3" recordCount="0" supportSubquery="1" supportAdvancedDrill="1" xr:uid="{35C79D6B-5DE0-4BE1-957D-9FEEA8BDFA09}">
  <cacheSource type="external" connectionId="2"/>
  <cacheFields count="4">
    <cacheField name="[总表].[城市经理].[城市经理]" caption="城市经理" numFmtId="0" hierarchy="11" level="1">
      <sharedItems count="66">
        <s v="陈成都"/>
        <s v="陈苏州"/>
        <s v="陈信阳"/>
        <s v="李郴州"/>
        <s v="李承德"/>
        <s v="李广州"/>
        <s v="李昆明"/>
        <s v="李兰州"/>
        <s v="李南京"/>
        <s v="李莆田"/>
        <s v="李泰州"/>
        <s v="李邢台"/>
        <s v="李宿迁"/>
        <s v="李岳阳"/>
        <s v="刘扬州"/>
        <s v="刘运城"/>
        <s v="钱湖州"/>
        <s v="孙赤峰"/>
        <s v="孙赣州"/>
        <s v="孙惠州"/>
        <s v="孙台州"/>
        <s v="孙徐州"/>
        <s v="孙株洲"/>
        <s v="王本溪"/>
        <s v="王福州"/>
        <s v="王晋城"/>
        <s v="王开封"/>
        <s v="王廊坊"/>
        <s v="王临汾"/>
        <s v="王六安"/>
        <s v="王南宁"/>
        <s v="王南通"/>
        <s v="王上海"/>
        <s v="王西安"/>
        <s v="王许昌"/>
        <s v="王镇江"/>
        <s v="王郑州"/>
        <s v="吴大同"/>
        <s v="吴衡阳"/>
        <s v="吴梅州"/>
        <s v="吴厦门"/>
        <s v="吴无锡"/>
        <s v="吴宜昌"/>
        <s v="吴漳州"/>
        <s v="叶武汉"/>
        <s v="张常州"/>
        <s v="张杭州"/>
        <s v="张金华"/>
        <s v="张漯河"/>
        <s v="张天津"/>
        <s v="张盐城"/>
        <s v="张中山"/>
        <s v="赵贵阳"/>
        <s v="赵淮安"/>
        <s v="赵晋中"/>
        <s v="赵邵阳"/>
        <s v="赵长春"/>
        <s v="郑安庆"/>
        <s v="郑嘉兴"/>
        <s v="郑洛阳"/>
        <s v="郑孝感"/>
        <s v="周沧州"/>
        <s v="周抚州"/>
        <s v="周邯郸"/>
        <s v="周三明"/>
        <s v="周温州"/>
      </sharedItems>
    </cacheField>
    <cacheField name="[Measures].[累计完成率]" caption="累计完成率" numFmtId="0" hierarchy="22" level="32767"/>
    <cacheField name="[总表].[城市].[城市]" caption="城市" numFmtId="0" hierarchy="10" level="1">
      <sharedItems count="66">
        <s v="成都市"/>
        <s v="苏州市"/>
        <s v="信阳市"/>
        <s v="郴州市"/>
        <s v="承德市"/>
        <s v="广州市"/>
        <s v="昆明市"/>
        <s v="兰州市"/>
        <s v="南京市"/>
        <s v="莆田市"/>
        <s v="泰州市"/>
        <s v="邢台市"/>
        <s v="宿迁市"/>
        <s v="岳阳市"/>
        <s v="扬州市"/>
        <s v="运城市"/>
        <s v="湖州市"/>
        <s v="赤峰市"/>
        <s v="赣州市"/>
        <s v="惠州市"/>
        <s v="台州市"/>
        <s v="徐州市"/>
        <s v="株洲市"/>
        <s v="本溪市"/>
        <s v="福州市"/>
        <s v="晋城市"/>
        <s v="开封市"/>
        <s v="廊坊市"/>
        <s v="临汾市"/>
        <s v="六安市"/>
        <s v="南宁市"/>
        <s v="南通市"/>
        <s v="上海市"/>
        <s v="西安市"/>
        <s v="许昌市"/>
        <s v="镇江市"/>
        <s v="郑州市"/>
        <s v="大同市"/>
        <s v="衡阳市"/>
        <s v="梅州市"/>
        <s v="厦门市"/>
        <s v="无锡市"/>
        <s v="宜昌市"/>
        <s v="漳州市"/>
        <s v="武汉市"/>
        <s v="常州市"/>
        <s v="杭州市"/>
        <s v="金华市"/>
        <s v="漯河市"/>
        <s v="天津市"/>
        <s v="盐城市"/>
        <s v="中山市"/>
        <s v="贵阳市"/>
        <s v="淮安市"/>
        <s v="晋中市"/>
        <s v="邵阳市"/>
        <s v="长春市"/>
        <s v="安庆市"/>
        <s v="嘉兴市"/>
        <s v="洛阳市"/>
        <s v="孝感市"/>
        <s v="沧州市"/>
        <s v="抚州市"/>
        <s v="邯郸市"/>
        <s v="三明市"/>
        <s v="温州市"/>
      </sharedItems>
    </cacheField>
    <cacheField name="[总表].[产品].[产品]" caption="产品" numFmtId="0" hierarchy="8" level="1">
      <sharedItems containsSemiMixedTypes="0" containsNonDate="0" containsString="0"/>
    </cacheField>
  </cacheFields>
  <cacheHierarchies count="31">
    <cacheHierarchy uniqueName="[参数表].[周初]" caption="周初" attribute="1" time="1" defaultMemberUniqueName="[参数表].[周初].[All]" allUniqueName="[参数表].[周初].[All]" dimensionUniqueName="[参数表]" displayFolder="" count="0" memberValueDatatype="7" unbalanced="0"/>
    <cacheHierarchy uniqueName="[参数表].[周末]" caption="周末" attribute="1" time="1" defaultMemberUniqueName="[参数表].[周末].[All]" allUniqueName="[参数表].[周末].[All]" dimensionUniqueName="[参数表]" displayFolder="" count="0" memberValueDatatype="7" unbalanced="0"/>
    <cacheHierarchy uniqueName="[进度表].[ID]" caption="ID" attribute="1" defaultMemberUniqueName="[进度表].[ID].[All]" allUniqueName="[进度表].[ID].[All]" dimensionUniqueName="[进度表]" displayFolder="" count="0" memberValueDatatype="5" unbalanced="0"/>
    <cacheHierarchy uniqueName="[进度表].[周数]" caption="周数" attribute="1" defaultMemberUniqueName="[进度表].[周数].[All]" allUniqueName="[进度表].[周数].[All]" dimensionUniqueName="[进度表]" displayFolder="" count="0" memberValueDatatype="130" unbalanced="0"/>
    <cacheHierarchy uniqueName="[进度表].[产品]" caption="产品" attribute="1" defaultMemberUniqueName="[进度表].[产品].[All]" allUniqueName="[进度表].[产品].[All]" dimensionUniqueName="[进度表]" displayFolder="" count="0" memberValueDatatype="130" unbalanced="0"/>
    <cacheHierarchy uniqueName="[进度表].[进度]" caption="进度" attribute="1" defaultMemberUniqueName="[进度表].[进度].[All]" allUniqueName="[进度表].[进度].[All]" dimensionUniqueName="[进度表]" displayFolder="" count="0" memberValueDatatype="5" unbalanced="0"/>
    <cacheHierarchy uniqueName="[进度表].[匹配列]" caption="匹配列" attribute="1" defaultMemberUniqueName="[进度表].[匹配列].[All]" allUniqueName="[进度表].[匹配列].[All]" dimensionUniqueName="[进度表]" displayFolder="" count="0" memberValueDatatype="130" unbalanced="0"/>
    <cacheHierarchy uniqueName="[总表].[大区]" caption="大区" attribute="1" defaultMemberUniqueName="[总表].[大区].[All]" allUniqueName="[总表].[大区].[All]" dimensionUniqueName="[总表]" displayFolder="" count="2" memberValueDatatype="130" unbalanced="0"/>
    <cacheHierarchy uniqueName="[总表].[产品]" caption="产品" attribute="1" defaultMemberUniqueName="[总表].[产品].[All]" allUniqueName="[总表].[产品].[All]" dimensionUniqueName="[总表]" displayFolder="" count="2" memberValueDatatype="130" unbalanced="0">
      <fieldsUsage count="2">
        <fieldUsage x="-1"/>
        <fieldUsage x="3"/>
      </fieldsUsage>
    </cacheHierarchy>
    <cacheHierarchy uniqueName="[总表].[大区经理]" caption="大区经理" attribute="1" defaultMemberUniqueName="[总表].[大区经理].[All]" allUniqueName="[总表].[大区经理].[All]" dimensionUniqueName="[总表]" displayFolder="" count="2" memberValueDatatype="130" unbalanced="0"/>
    <cacheHierarchy uniqueName="[总表].[城市]" caption="城市" attribute="1" defaultMemberUniqueName="[总表].[城市].[All]" allUniqueName="[总表].[城市].[All]" dimensionUniqueName="[总表]" displayFolder="" count="2" memberValueDatatype="130" unbalanced="0">
      <fieldsUsage count="2">
        <fieldUsage x="-1"/>
        <fieldUsage x="2"/>
      </fieldsUsage>
    </cacheHierarchy>
    <cacheHierarchy uniqueName="[总表].[城市经理]" caption="城市经理" attribute="1" defaultMemberUniqueName="[总表].[城市经理].[All]" allUniqueName="[总表].[城市经理].[All]" dimensionUniqueName="[总表]" displayFolder="" count="2" memberValueDatatype="130" unbalanced="0">
      <fieldsUsage count="2">
        <fieldUsage x="-1"/>
        <fieldUsage x="0"/>
      </fieldsUsage>
    </cacheHierarchy>
    <cacheHierarchy uniqueName="[总表].[日期]" caption="日期" attribute="1" time="1" defaultMemberUniqueName="[总表].[日期].[All]" allUniqueName="[总表].[日期].[All]" dimensionUniqueName="[总表]" displayFolder="" count="0" memberValueDatatype="7" unbalanced="0"/>
    <cacheHierarchy uniqueName="[总表].[销量]" caption="销量" attribute="1" defaultMemberUniqueName="[总表].[销量].[All]" allUniqueName="[总表].[销量].[All]" dimensionUniqueName="[总表]" displayFolder="" count="0" memberValueDatatype="5" unbalanced="0"/>
    <cacheHierarchy uniqueName="[总表].[目标]" caption="目标" attribute="1" defaultMemberUniqueName="[总表].[目标].[All]" allUniqueName="[总表].[目标].[All]" dimensionUniqueName="[总表]" displayFolder="" count="0" memberValueDatatype="20" unbalanced="0"/>
    <cacheHierarchy uniqueName="[总表].[季度]" caption="季度" attribute="1" defaultMemberUniqueName="[总表].[季度].[All]" allUniqueName="[总表].[季度].[All]" dimensionUniqueName="[总表]" displayFolder="" count="0" memberValueDatatype="5" unbalanced="0"/>
    <cacheHierarchy uniqueName="[总表].[年度周数]" caption="年度周数" attribute="1" defaultMemberUniqueName="[总表].[年度周数].[All]" allUniqueName="[总表].[年度周数].[All]" dimensionUniqueName="[总表]" displayFolder="" count="0" memberValueDatatype="5" unbalanced="0"/>
    <cacheHierarchy uniqueName="[总表].[季度周数]" caption="季度周数" attribute="1" defaultMemberUniqueName="[总表].[季度周数].[All]" allUniqueName="[总表].[季度周数].[All]" dimensionUniqueName="[总表]" displayFolder="" count="0" memberValueDatatype="5" unbalanced="0"/>
    <cacheHierarchy uniqueName="[总表].[当周]" caption="当周" attribute="1" defaultMemberUniqueName="[总表].[当周].[All]" allUniqueName="[总表].[当周].[All]" dimensionUniqueName="[总表]" displayFolder="" count="0" memberValueDatatype="11" unbalanced="0"/>
    <cacheHierarchy uniqueName="[总表].[匹配列]" caption="匹配列" attribute="1" defaultMemberUniqueName="[总表].[匹配列].[All]" allUniqueName="[总表].[匹配列].[All]" dimensionUniqueName="[总表]" displayFolder="" count="0" memberValueDatatype="130" unbalanced="0"/>
    <cacheHierarchy uniqueName="[Measures].[累计销售]" caption="累计销售" measure="1" displayFolder="" measureGroup="总表" count="0"/>
    <cacheHierarchy uniqueName="[Measures].[目标销售]" caption="目标销售" measure="1" displayFolder="" measureGroup="总表" count="0"/>
    <cacheHierarchy uniqueName="[Measures].[累计完成率]" caption="累计完成率" measure="1" displayFolder="" measureGroup="总表" count="0" oneField="1">
      <fieldsUsage count="1">
        <fieldUsage x="1"/>
      </fieldsUsage>
    </cacheHierarchy>
    <cacheHierarchy uniqueName="[Measures].[当周销售]" caption="当周销售" measure="1" displayFolder="" measureGroup="总表" count="0"/>
    <cacheHierarchy uniqueName="[Measures].[__XL_Count 总表]" caption="__XL_Count 总表" measure="1" displayFolder="" measureGroup="总表" count="0" hidden="1"/>
    <cacheHierarchy uniqueName="[Measures].[__XL_Count 进度表]" caption="__XL_Count 进度表" measure="1" displayFolder="" measureGroup="进度表" count="0" hidden="1"/>
    <cacheHierarchy uniqueName="[Measures].[__XL_Count 表2]" caption="__XL_Count 表2" measure="1" displayFolder="" measureGroup="参数表" count="0" hidden="1"/>
    <cacheHierarchy uniqueName="[Measures].[__未定义度量值]" caption="__未定义度量值" measure="1" displayFolder="" count="0" hidden="1"/>
    <cacheHierarchy uniqueName="[Measures].[以下项目的总和:进度]" caption="以下项目的总和:进度" measure="1" displayFolder="" measureGroup="进度表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项目的平均值:进度]" caption="以下项目的平均值:进度" measure="1" displayFolder="" measureGroup="进度表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项目的总和:季度周数]" caption="以下项目的总和:季度周数" measure="1" displayFolder="" measureGroup="总表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measure="1" name="Measures" uniqueName="[Measures]" caption="Measures"/>
    <dimension name="参数表" uniqueName="[参数表]" caption="参数表"/>
    <dimension name="进度表" uniqueName="[进度表]" caption="进度表"/>
    <dimension name="总表" uniqueName="[总表]" caption="总表"/>
  </dimensions>
  <measureGroups count="3">
    <measureGroup name="参数表" caption="参数表"/>
    <measureGroup name="进度表" caption="进度表"/>
    <measureGroup name="总表" caption="总表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n" refreshedDate="43281.990006365741" createdVersion="5" refreshedVersion="6" minRefreshableVersion="3" recordCount="0" supportSubquery="1" supportAdvancedDrill="1" xr:uid="{B4DB959E-E6AA-4ED2-B307-AC08A290B0BC}">
  <cacheSource type="external" connectionId="2"/>
  <cacheFields count="3">
    <cacheField name="[总表].[季度周数].[季度周数]" caption="季度周数" numFmtId="0" hierarchy="17" level="1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[Measures].[累计销售]" caption="累计销售" numFmtId="0" hierarchy="20" level="32767"/>
    <cacheField name="[总表].[产品].[产品]" caption="产品" numFmtId="0" hierarchy="8" level="1">
      <sharedItems containsSemiMixedTypes="0" containsNonDate="0" containsString="0"/>
    </cacheField>
  </cacheFields>
  <cacheHierarchies count="30">
    <cacheHierarchy uniqueName="[参数表].[周初]" caption="周初" attribute="1" time="1" defaultMemberUniqueName="[参数表].[周初].[All]" allUniqueName="[参数表].[周初].[All]" dimensionUniqueName="[参数表]" displayFolder="" count="0" memberValueDatatype="7" unbalanced="0"/>
    <cacheHierarchy uniqueName="[参数表].[周末]" caption="周末" attribute="1" time="1" defaultMemberUniqueName="[参数表].[周末].[All]" allUniqueName="[参数表].[周末].[All]" dimensionUniqueName="[参数表]" displayFolder="" count="0" memberValueDatatype="7" unbalanced="0"/>
    <cacheHierarchy uniqueName="[进度表].[ID]" caption="ID" attribute="1" defaultMemberUniqueName="[进度表].[ID].[All]" allUniqueName="[进度表].[ID].[All]" dimensionUniqueName="[进度表]" displayFolder="" count="0" memberValueDatatype="5" unbalanced="0"/>
    <cacheHierarchy uniqueName="[进度表].[周数]" caption="周数" attribute="1" defaultMemberUniqueName="[进度表].[周数].[All]" allUniqueName="[进度表].[周数].[All]" dimensionUniqueName="[进度表]" displayFolder="" count="0" memberValueDatatype="130" unbalanced="0"/>
    <cacheHierarchy uniqueName="[进度表].[产品]" caption="产品" attribute="1" defaultMemberUniqueName="[进度表].[产品].[All]" allUniqueName="[进度表].[产品].[All]" dimensionUniqueName="[进度表]" displayFolder="" count="0" memberValueDatatype="130" unbalanced="0"/>
    <cacheHierarchy uniqueName="[进度表].[进度]" caption="进度" attribute="1" defaultMemberUniqueName="[进度表].[进度].[All]" allUniqueName="[进度表].[进度].[All]" dimensionUniqueName="[进度表]" displayFolder="" count="0" memberValueDatatype="5" unbalanced="0"/>
    <cacheHierarchy uniqueName="[进度表].[匹配列]" caption="匹配列" attribute="1" defaultMemberUniqueName="[进度表].[匹配列].[All]" allUniqueName="[进度表].[匹配列].[All]" dimensionUniqueName="[进度表]" displayFolder="" count="0" memberValueDatatype="130" unbalanced="0"/>
    <cacheHierarchy uniqueName="[总表].[大区]" caption="大区" attribute="1" defaultMemberUniqueName="[总表].[大区].[All]" allUniqueName="[总表].[大区].[All]" dimensionUniqueName="[总表]" displayFolder="" count="2" memberValueDatatype="130" unbalanced="0"/>
    <cacheHierarchy uniqueName="[总表].[产品]" caption="产品" attribute="1" defaultMemberUniqueName="[总表].[产品].[All]" allUniqueName="[总表].[产品].[All]" dimensionUniqueName="[总表]" displayFolder="" count="2" memberValueDatatype="130" unbalanced="0">
      <fieldsUsage count="2">
        <fieldUsage x="-1"/>
        <fieldUsage x="2"/>
      </fieldsUsage>
    </cacheHierarchy>
    <cacheHierarchy uniqueName="[总表].[大区经理]" caption="大区经理" attribute="1" defaultMemberUniqueName="[总表].[大区经理].[All]" allUniqueName="[总表].[大区经理].[All]" dimensionUniqueName="[总表]" displayFolder="" count="2" memberValueDatatype="130" unbalanced="0"/>
    <cacheHierarchy uniqueName="[总表].[城市]" caption="城市" attribute="1" defaultMemberUniqueName="[总表].[城市].[All]" allUniqueName="[总表].[城市].[All]" dimensionUniqueName="[总表]" displayFolder="" count="0" memberValueDatatype="130" unbalanced="0"/>
    <cacheHierarchy uniqueName="[总表].[城市经理]" caption="城市经理" attribute="1" defaultMemberUniqueName="[总表].[城市经理].[All]" allUniqueName="[总表].[城市经理].[All]" dimensionUniqueName="[总表]" displayFolder="" count="2" memberValueDatatype="130" unbalanced="0"/>
    <cacheHierarchy uniqueName="[总表].[日期]" caption="日期" attribute="1" time="1" defaultMemberUniqueName="[总表].[日期].[All]" allUniqueName="[总表].[日期].[All]" dimensionUniqueName="[总表]" displayFolder="" count="0" memberValueDatatype="7" unbalanced="0"/>
    <cacheHierarchy uniqueName="[总表].[销量]" caption="销量" attribute="1" defaultMemberUniqueName="[总表].[销量].[All]" allUniqueName="[总表].[销量].[All]" dimensionUniqueName="[总表]" displayFolder="" count="0" memberValueDatatype="5" unbalanced="0"/>
    <cacheHierarchy uniqueName="[总表].[目标]" caption="目标" attribute="1" defaultMemberUniqueName="[总表].[目标].[All]" allUniqueName="[总表].[目标].[All]" dimensionUniqueName="[总表]" displayFolder="" count="0" memberValueDatatype="20" unbalanced="0"/>
    <cacheHierarchy uniqueName="[总表].[季度]" caption="季度" attribute="1" defaultMemberUniqueName="[总表].[季度].[All]" allUniqueName="[总表].[季度].[All]" dimensionUniqueName="[总表]" displayFolder="" count="0" memberValueDatatype="5" unbalanced="0"/>
    <cacheHierarchy uniqueName="[总表].[年度周数]" caption="年度周数" attribute="1" defaultMemberUniqueName="[总表].[年度周数].[All]" allUniqueName="[总表].[年度周数].[All]" dimensionUniqueName="[总表]" displayFolder="" count="0" memberValueDatatype="5" unbalanced="0"/>
    <cacheHierarchy uniqueName="[总表].[季度周数]" caption="季度周数" attribute="1" defaultMemberUniqueName="[总表].[季度周数].[All]" allUniqueName="[总表].[季度周数].[All]" dimensionUniqueName="[总表]" displayFolder="" count="2" memberValueDatatype="5" unbalanced="0">
      <fieldsUsage count="2">
        <fieldUsage x="-1"/>
        <fieldUsage x="0"/>
      </fieldsUsage>
    </cacheHierarchy>
    <cacheHierarchy uniqueName="[总表].[当周]" caption="当周" attribute="1" defaultMemberUniqueName="[总表].[当周].[All]" allUniqueName="[总表].[当周].[All]" dimensionUniqueName="[总表]" displayFolder="" count="0" memberValueDatatype="11" unbalanced="0"/>
    <cacheHierarchy uniqueName="[总表].[匹配列]" caption="匹配列" attribute="1" defaultMemberUniqueName="[总表].[匹配列].[All]" allUniqueName="[总表].[匹配列].[All]" dimensionUniqueName="[总表]" displayFolder="" count="0" memberValueDatatype="130" unbalanced="0"/>
    <cacheHierarchy uniqueName="[Measures].[累计销售]" caption="累计销售" measure="1" displayFolder="" measureGroup="总表" count="0" oneField="1">
      <fieldsUsage count="1">
        <fieldUsage x="1"/>
      </fieldsUsage>
    </cacheHierarchy>
    <cacheHierarchy uniqueName="[Measures].[目标销售]" caption="目标销售" measure="1" displayFolder="" measureGroup="总表" count="0"/>
    <cacheHierarchy uniqueName="[Measures].[累计完成率]" caption="累计完成率" measure="1" displayFolder="" measureGroup="总表" count="0"/>
    <cacheHierarchy uniqueName="[Measures].[当周销售]" caption="当周销售" measure="1" displayFolder="" measureGroup="总表" count="0"/>
    <cacheHierarchy uniqueName="[Measures].[__XL_Count 总表]" caption="__XL_Count 总表" measure="1" displayFolder="" measureGroup="总表" count="0" hidden="1"/>
    <cacheHierarchy uniqueName="[Measures].[__XL_Count 进度表]" caption="__XL_Count 进度表" measure="1" displayFolder="" measureGroup="进度表" count="0" hidden="1"/>
    <cacheHierarchy uniqueName="[Measures].[__XL_Count 表2]" caption="__XL_Count 表2" measure="1" displayFolder="" measureGroup="参数表" count="0" hidden="1"/>
    <cacheHierarchy uniqueName="[Measures].[__未定义度量值]" caption="__未定义度量值" measure="1" displayFolder="" count="0" hidden="1"/>
    <cacheHierarchy uniqueName="[Measures].[以下项目的总和:进度]" caption="以下项目的总和:进度" measure="1" displayFolder="" measureGroup="进度表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项目的平均值:进度]" caption="以下项目的平均值:进度" measure="1" displayFolder="" measureGroup="进度表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measure="1" name="Measures" uniqueName="[Measures]" caption="Measures"/>
    <dimension name="参数表" uniqueName="[参数表]" caption="参数表"/>
    <dimension name="进度表" uniqueName="[进度表]" caption="进度表"/>
    <dimension name="总表" uniqueName="[总表]" caption="总表"/>
  </dimensions>
  <measureGroups count="3">
    <measureGroup name="参数表" caption="参数表"/>
    <measureGroup name="进度表" caption="进度表"/>
    <measureGroup name="总表" caption="总表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n" refreshedDate="43281.501918518516" createdVersion="3" refreshedVersion="6" minRefreshableVersion="3" recordCount="0" supportSubquery="1" supportAdvancedDrill="1" xr:uid="{BBB8981B-BBF6-4727-8625-2CF218E32C4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8">
    <cacheHierarchy uniqueName="[参数表].[周初]" caption="周初" attribute="1" time="1" defaultMemberUniqueName="[参数表].[周初].[All]" allUniqueName="[参数表].[周初].[All]" dimensionUniqueName="[参数表]" displayFolder="" count="0" memberValueDatatype="7" unbalanced="0"/>
    <cacheHierarchy uniqueName="[参数表].[周末]" caption="周末" attribute="1" time="1" defaultMemberUniqueName="[参数表].[周末].[All]" allUniqueName="[参数表].[周末].[All]" dimensionUniqueName="[参数表]" displayFolder="" count="0" memberValueDatatype="7" unbalanced="0"/>
    <cacheHierarchy uniqueName="[进度表].[ID]" caption="ID" attribute="1" defaultMemberUniqueName="[进度表].[ID].[All]" allUniqueName="[进度表].[ID].[All]" dimensionUniqueName="[进度表]" displayFolder="" count="0" memberValueDatatype="5" unbalanced="0"/>
    <cacheHierarchy uniqueName="[进度表].[周数]" caption="周数" attribute="1" defaultMemberUniqueName="[进度表].[周数].[All]" allUniqueName="[进度表].[周数].[All]" dimensionUniqueName="[进度表]" displayFolder="" count="0" memberValueDatatype="130" unbalanced="0"/>
    <cacheHierarchy uniqueName="[进度表].[产品]" caption="产品" attribute="1" defaultMemberUniqueName="[进度表].[产品].[All]" allUniqueName="[进度表].[产品].[All]" dimensionUniqueName="[进度表]" displayFolder="" count="0" memberValueDatatype="130" unbalanced="0"/>
    <cacheHierarchy uniqueName="[进度表].[进度]" caption="进度" attribute="1" defaultMemberUniqueName="[进度表].[进度].[All]" allUniqueName="[进度表].[进度].[All]" dimensionUniqueName="[进度表]" displayFolder="" count="0" memberValueDatatype="5" unbalanced="0"/>
    <cacheHierarchy uniqueName="[进度表].[匹配列]" caption="匹配列" attribute="1" defaultMemberUniqueName="[进度表].[匹配列].[All]" allUniqueName="[进度表].[匹配列].[All]" dimensionUniqueName="[进度表]" displayFolder="" count="0" memberValueDatatype="130" unbalanced="0"/>
    <cacheHierarchy uniqueName="[总表].[大区]" caption="大区" attribute="1" defaultMemberUniqueName="[总表].[大区].[All]" allUniqueName="[总表].[大区].[All]" dimensionUniqueName="[总表]" displayFolder="" count="2" memberValueDatatype="130" unbalanced="0"/>
    <cacheHierarchy uniqueName="[总表].[产品]" caption="产品" attribute="1" defaultMemberUniqueName="[总表].[产品].[All]" allUniqueName="[总表].[产品].[All]" dimensionUniqueName="[总表]" displayFolder="" count="2" memberValueDatatype="130" unbalanced="0"/>
    <cacheHierarchy uniqueName="[总表].[大区经理]" caption="大区经理" attribute="1" defaultMemberUniqueName="[总表].[大区经理].[All]" allUniqueName="[总表].[大区经理].[All]" dimensionUniqueName="[总表]" displayFolder="" count="2" memberValueDatatype="130" unbalanced="0"/>
    <cacheHierarchy uniqueName="[总表].[城市]" caption="城市" attribute="1" defaultMemberUniqueName="[总表].[城市].[All]" allUniqueName="[总表].[城市].[All]" dimensionUniqueName="[总表]" displayFolder="" count="0" memberValueDatatype="130" unbalanced="0"/>
    <cacheHierarchy uniqueName="[总表].[城市经理]" caption="城市经理" attribute="1" defaultMemberUniqueName="[总表].[城市经理].[All]" allUniqueName="[总表].[城市经理].[All]" dimensionUniqueName="[总表]" displayFolder="" count="2" memberValueDatatype="130" unbalanced="0"/>
    <cacheHierarchy uniqueName="[总表].[日期]" caption="日期" attribute="1" time="1" defaultMemberUniqueName="[总表].[日期].[All]" allUniqueName="[总表].[日期].[All]" dimensionUniqueName="[总表]" displayFolder="" count="0" memberValueDatatype="7" unbalanced="0"/>
    <cacheHierarchy uniqueName="[总表].[销量]" caption="销量" attribute="1" defaultMemberUniqueName="[总表].[销量].[All]" allUniqueName="[总表].[销量].[All]" dimensionUniqueName="[总表]" displayFolder="" count="0" memberValueDatatype="5" unbalanced="0"/>
    <cacheHierarchy uniqueName="[总表].[目标]" caption="目标" attribute="1" defaultMemberUniqueName="[总表].[目标].[All]" allUniqueName="[总表].[目标].[All]" dimensionUniqueName="[总表]" displayFolder="" count="0" memberValueDatatype="20" unbalanced="0"/>
    <cacheHierarchy uniqueName="[总表].[季度]" caption="季度" attribute="1" defaultMemberUniqueName="[总表].[季度].[All]" allUniqueName="[总表].[季度].[All]" dimensionUniqueName="[总表]" displayFolder="" count="0" memberValueDatatype="5" unbalanced="0"/>
    <cacheHierarchy uniqueName="[总表].[年度周数]" caption="年度周数" attribute="1" defaultMemberUniqueName="[总表].[年度周数].[All]" allUniqueName="[总表].[年度周数].[All]" dimensionUniqueName="[总表]" displayFolder="" count="0" memberValueDatatype="5" unbalanced="0"/>
    <cacheHierarchy uniqueName="[总表].[季度周数]" caption="季度周数" attribute="1" defaultMemberUniqueName="[总表].[季度周数].[All]" allUniqueName="[总表].[季度周数].[All]" dimensionUniqueName="[总表]" displayFolder="" count="0" memberValueDatatype="5" unbalanced="0"/>
    <cacheHierarchy uniqueName="[总表].[当周]" caption="当周" attribute="1" defaultMemberUniqueName="[总表].[当周].[All]" allUniqueName="[总表].[当周].[All]" dimensionUniqueName="[总表]" displayFolder="" count="0" memberValueDatatype="11" unbalanced="0"/>
    <cacheHierarchy uniqueName="[总表].[匹配列]" caption="匹配列" attribute="1" defaultMemberUniqueName="[总表].[匹配列].[All]" allUniqueName="[总表].[匹配列].[All]" dimensionUniqueName="[总表]" displayFolder="" count="0" memberValueDatatype="130" unbalanced="0"/>
    <cacheHierarchy uniqueName="[Measures].[累计销售]" caption="累计销售" measure="1" displayFolder="" measureGroup="总表" count="0"/>
    <cacheHierarchy uniqueName="[Measures].[目标销售]" caption="目标销售" measure="1" displayFolder="" measureGroup="总表" count="0"/>
    <cacheHierarchy uniqueName="[Measures].[累计完成率]" caption="累计完成率" measure="1" displayFolder="" measureGroup="总表" count="0"/>
    <cacheHierarchy uniqueName="[Measures].[当周销售]" caption="当周销售" measure="1" displayFolder="" measureGroup="总表" count="0"/>
    <cacheHierarchy uniqueName="[Measures].[__XL_Count 总表]" caption="__XL_Count 总表" measure="1" displayFolder="" measureGroup="总表" count="0" hidden="1"/>
    <cacheHierarchy uniqueName="[Measures].[__XL_Count 进度表]" caption="__XL_Count 进度表" measure="1" displayFolder="" measureGroup="进度表" count="0" hidden="1"/>
    <cacheHierarchy uniqueName="[Measures].[__XL_Count 表2]" caption="__XL_Count 表2" measure="1" displayFolder="" measureGroup="参数表" count="0" hidden="1"/>
    <cacheHierarchy uniqueName="[Measures].[__未定义度量值]" caption="__未定义度量值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193327007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C477B-8A50-4CD5-BE81-345C2AEFFA8C}" name="时间" cacheId="169" applyNumberFormats="0" applyBorderFormats="0" applyFontFormats="0" applyPatternFormats="0" applyAlignmentFormats="0" applyWidthHeightFormats="1" dataCaption="值" tag="3d098eee-3fc7-4443-8f38-75181501da88" updatedVersion="6" minRefreshableVersion="3" useAutoFormatting="1" subtotalHiddenItems="1" itemPrintTitles="1" createdVersion="5" indent="0" outline="1" outlineData="1" multipleFieldFilters="0">
  <location ref="D3:D6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2">
    <field x="1"/>
    <field x="2"/>
  </rowFields>
  <rowItems count="3">
    <i>
      <x/>
    </i>
    <i r="1">
      <x/>
    </i>
    <i t="grand">
      <x/>
    </i>
  </rowItems>
  <pageFields count="1">
    <pageField fld="0" hier="18" name="[总表].[当周].&amp;[True]" cap="TRUE"/>
  </page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5"/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总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48C484-324C-486D-80E2-FB1DAAEBD17C}" name="计划进度" cacheId="180" applyNumberFormats="0" applyBorderFormats="0" applyFontFormats="0" applyPatternFormats="0" applyAlignmentFormats="0" applyWidthHeightFormats="1" dataCaption="值" tag="5438bc74-87b2-40bd-866d-c18f1a468e50" updatedVersion="6" minRefreshableVersion="3" useAutoFormatting="1" subtotalHiddenItems="1" rowGrandTotals="0" colGrandTotals="0" itemPrintTitles="1" createdVersion="5" indent="0" outline="1" outlineData="1" multipleFieldFilters="0">
  <location ref="H8:I21" firstHeaderRow="1" firstDataRow="1" firstDataCol="1"/>
  <pivotFields count="3">
    <pivotField axis="axisRow" allDrilled="1" subtotalTop="0" showAll="0" sortType="ascending" defaultSubtotal="0" defaultAttributeDrillState="1">
      <items count="13">
        <item x="0"/>
        <item x="5"/>
        <item x="6"/>
        <item x="7"/>
        <item x="8"/>
        <item x="9"/>
        <item x="10"/>
        <item x="11"/>
        <item x="12"/>
        <item x="1"/>
        <item x="2"/>
        <item x="3"/>
        <item x="4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以下项目的平均值:进度" fld="1" subtotal="average" baseField="0" baseItem="0" numFmtId="9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1" level="1">
        <member name="[总表].[产品].&amp;[产品C]"/>
      </members>
    </pivotHierarchy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以下项目的平均值:进度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进度表]"/>
        <x15:activeTabTopLevelEntity name="[总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74449-2EA3-4F7D-AF4D-8AF92598D520}" name="人员降序" cacheId="177" applyNumberFormats="0" applyBorderFormats="0" applyFontFormats="0" applyPatternFormats="0" applyAlignmentFormats="0" applyWidthHeightFormats="1" dataCaption="值" tag="0a486201-ddf1-45c5-aad4-962e82608da4" updatedVersion="6" minRefreshableVersion="3" useAutoFormatting="1" subtotalHiddenItems="1" rowGrandTotals="0" colGrandTotals="0" itemPrintTitles="1" createdVersion="5" indent="0" compact="0" compactData="0" gridDropZones="1" multipleFieldFilters="0">
  <location ref="A8:F75" firstHeaderRow="1" firstDataRow="2" firstDataCol="2"/>
  <pivotFields count="7">
    <pivotField axis="axisRow" compact="0" allDrilled="1" outline="0" subtotalTop="0" showAll="0" sortType="descending" defaultSubtotal="0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allDrilled="1" outline="0" subtotalTop="0" showAll="0" dataSourceSort="1" defaultSubtotal="0" defaultAttributeDrillState="1"/>
  </pivotFields>
  <rowFields count="2">
    <field x="0"/>
    <field x="5"/>
  </rowFields>
  <rowItems count="66">
    <i>
      <x v="45"/>
      <x v="45"/>
    </i>
    <i>
      <x v="31"/>
      <x v="31"/>
    </i>
    <i>
      <x v="36"/>
      <x v="36"/>
    </i>
    <i>
      <x v="14"/>
      <x v="14"/>
    </i>
    <i>
      <x v="30"/>
      <x v="30"/>
    </i>
    <i>
      <x v="52"/>
      <x v="52"/>
    </i>
    <i>
      <x v="6"/>
      <x v="6"/>
    </i>
    <i>
      <x v="8"/>
      <x v="8"/>
    </i>
    <i>
      <x v="1"/>
      <x v="1"/>
    </i>
    <i>
      <x v="28"/>
      <x v="28"/>
    </i>
    <i>
      <x v="29"/>
      <x v="29"/>
    </i>
    <i>
      <x v="50"/>
      <x v="50"/>
    </i>
    <i>
      <x v="7"/>
      <x v="7"/>
    </i>
    <i>
      <x v="2"/>
      <x v="2"/>
    </i>
    <i>
      <x v="61"/>
      <x v="61"/>
    </i>
    <i>
      <x v="59"/>
      <x v="59"/>
    </i>
    <i>
      <x v="15"/>
      <x v="15"/>
    </i>
    <i>
      <x/>
      <x/>
    </i>
    <i>
      <x v="44"/>
      <x v="44"/>
    </i>
    <i>
      <x v="5"/>
      <x v="5"/>
    </i>
    <i>
      <x v="10"/>
      <x v="10"/>
    </i>
    <i>
      <x v="20"/>
      <x v="20"/>
    </i>
    <i>
      <x v="37"/>
      <x v="37"/>
    </i>
    <i>
      <x v="46"/>
      <x v="46"/>
    </i>
    <i>
      <x v="17"/>
      <x v="17"/>
    </i>
    <i>
      <x v="57"/>
      <x v="57"/>
    </i>
    <i>
      <x v="33"/>
      <x v="33"/>
    </i>
    <i>
      <x v="21"/>
      <x v="21"/>
    </i>
    <i>
      <x v="41"/>
      <x v="41"/>
    </i>
    <i>
      <x v="55"/>
      <x v="55"/>
    </i>
    <i>
      <x v="63"/>
      <x v="63"/>
    </i>
    <i>
      <x v="54"/>
      <x v="54"/>
    </i>
    <i>
      <x v="4"/>
      <x v="4"/>
    </i>
    <i>
      <x v="42"/>
      <x v="42"/>
    </i>
    <i>
      <x v="26"/>
      <x v="26"/>
    </i>
    <i>
      <x v="64"/>
      <x v="64"/>
    </i>
    <i>
      <x v="24"/>
      <x v="24"/>
    </i>
    <i>
      <x v="53"/>
      <x v="53"/>
    </i>
    <i>
      <x v="25"/>
      <x v="25"/>
    </i>
    <i>
      <x v="12"/>
      <x v="12"/>
    </i>
    <i>
      <x v="19"/>
      <x v="19"/>
    </i>
    <i>
      <x v="58"/>
      <x v="58"/>
    </i>
    <i>
      <x v="49"/>
      <x v="49"/>
    </i>
    <i>
      <x v="56"/>
      <x v="56"/>
    </i>
    <i>
      <x v="11"/>
      <x v="11"/>
    </i>
    <i>
      <x v="32"/>
      <x v="32"/>
    </i>
    <i>
      <x v="51"/>
      <x v="51"/>
    </i>
    <i>
      <x v="18"/>
      <x v="18"/>
    </i>
    <i>
      <x v="38"/>
      <x v="38"/>
    </i>
    <i>
      <x v="13"/>
      <x v="13"/>
    </i>
    <i>
      <x v="47"/>
      <x v="47"/>
    </i>
    <i>
      <x v="22"/>
      <x v="22"/>
    </i>
    <i>
      <x v="40"/>
      <x v="40"/>
    </i>
    <i>
      <x v="62"/>
      <x v="62"/>
    </i>
    <i>
      <x v="60"/>
      <x v="60"/>
    </i>
    <i>
      <x v="34"/>
      <x v="34"/>
    </i>
    <i>
      <x v="65"/>
      <x v="65"/>
    </i>
    <i>
      <x v="27"/>
      <x v="27"/>
    </i>
    <i>
      <x v="43"/>
      <x v="43"/>
    </i>
    <i>
      <x v="3"/>
      <x v="3"/>
    </i>
    <i>
      <x v="16"/>
      <x v="16"/>
    </i>
    <i>
      <x v="9"/>
      <x v="9"/>
    </i>
    <i>
      <x v="48"/>
      <x v="48"/>
    </i>
    <i>
      <x v="35"/>
      <x v="35"/>
    </i>
    <i>
      <x v="23"/>
      <x v="23"/>
    </i>
    <i>
      <x v="39"/>
      <x v="39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5" baseItem="32" numFmtId="9"/>
    <dataField fld="2" subtotal="count" baseField="0" baseItem="0"/>
    <dataField fld="3" subtotal="count" baseField="0" baseItem="0"/>
    <dataField fld="4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1" level="1">
        <member name="[总表].[产品].&amp;[产品C]"/>
      </members>
    </pivotHierarchy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总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4385C-1038-4BC9-9EAB-65F98B3FE98C}" name="人员升序" cacheId="183" applyNumberFormats="0" applyBorderFormats="0" applyFontFormats="0" applyPatternFormats="0" applyAlignmentFormats="0" applyWidthHeightFormats="1" dataCaption="值" tag="435d5f6a-a345-4bfd-bd47-515f6e0417bc" updatedVersion="6" minRefreshableVersion="3" useAutoFormatting="1" subtotalHiddenItems="1" rowGrandTotals="0" colGrandTotals="0" itemPrintTitles="1" createdVersion="5" indent="0" compact="0" compactData="0" gridDropZones="1" multipleFieldFilters="0">
  <location ref="A79:C146" firstHeaderRow="2" firstDataRow="2" firstDataCol="2"/>
  <pivotFields count="4">
    <pivotField axis="axisRow" compact="0" allDrilled="1" outline="0" subtotalTop="0" showAll="0" sortType="ascending" defaultSubtotal="0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allDrilled="1" outline="0" subtotalTop="0" showAll="0" dataSourceSort="1" defaultSubtotal="0" defaultAttributeDrillState="1"/>
  </pivotFields>
  <rowFields count="2">
    <field x="0"/>
    <field x="2"/>
  </rowFields>
  <rowItems count="66">
    <i>
      <x v="39"/>
      <x v="39"/>
    </i>
    <i>
      <x v="23"/>
      <x v="23"/>
    </i>
    <i>
      <x v="35"/>
      <x v="35"/>
    </i>
    <i>
      <x v="48"/>
      <x v="48"/>
    </i>
    <i>
      <x v="9"/>
      <x v="9"/>
    </i>
    <i>
      <x v="16"/>
      <x v="16"/>
    </i>
    <i>
      <x v="3"/>
      <x v="3"/>
    </i>
    <i>
      <x v="43"/>
      <x v="43"/>
    </i>
    <i>
      <x v="27"/>
      <x v="27"/>
    </i>
    <i>
      <x v="65"/>
      <x v="65"/>
    </i>
    <i>
      <x v="34"/>
      <x v="34"/>
    </i>
    <i>
      <x v="60"/>
      <x v="60"/>
    </i>
    <i>
      <x v="62"/>
      <x v="62"/>
    </i>
    <i>
      <x v="40"/>
      <x v="40"/>
    </i>
    <i>
      <x v="22"/>
      <x v="22"/>
    </i>
    <i>
      <x v="47"/>
      <x v="47"/>
    </i>
    <i>
      <x v="13"/>
      <x v="13"/>
    </i>
    <i>
      <x v="38"/>
      <x v="38"/>
    </i>
    <i>
      <x v="18"/>
      <x v="18"/>
    </i>
    <i>
      <x v="51"/>
      <x v="51"/>
    </i>
    <i>
      <x v="32"/>
      <x v="32"/>
    </i>
    <i>
      <x v="11"/>
      <x v="11"/>
    </i>
    <i>
      <x v="56"/>
      <x v="56"/>
    </i>
    <i>
      <x v="49"/>
      <x v="49"/>
    </i>
    <i>
      <x v="58"/>
      <x v="58"/>
    </i>
    <i>
      <x v="19"/>
      <x v="19"/>
    </i>
    <i>
      <x v="12"/>
      <x v="12"/>
    </i>
    <i>
      <x v="25"/>
      <x v="25"/>
    </i>
    <i>
      <x v="53"/>
      <x v="53"/>
    </i>
    <i>
      <x v="24"/>
      <x v="24"/>
    </i>
    <i>
      <x v="64"/>
      <x v="64"/>
    </i>
    <i>
      <x v="26"/>
      <x v="26"/>
    </i>
    <i>
      <x v="42"/>
      <x v="42"/>
    </i>
    <i>
      <x v="4"/>
      <x v="4"/>
    </i>
    <i>
      <x v="54"/>
      <x v="54"/>
    </i>
    <i>
      <x v="63"/>
      <x v="63"/>
    </i>
    <i>
      <x v="55"/>
      <x v="55"/>
    </i>
    <i>
      <x v="41"/>
      <x v="41"/>
    </i>
    <i>
      <x v="21"/>
      <x v="21"/>
    </i>
    <i>
      <x v="33"/>
      <x v="33"/>
    </i>
    <i>
      <x v="57"/>
      <x v="57"/>
    </i>
    <i>
      <x v="17"/>
      <x v="17"/>
    </i>
    <i>
      <x v="46"/>
      <x v="46"/>
    </i>
    <i>
      <x v="37"/>
      <x v="37"/>
    </i>
    <i>
      <x v="20"/>
      <x v="20"/>
    </i>
    <i>
      <x v="10"/>
      <x v="10"/>
    </i>
    <i>
      <x v="5"/>
      <x v="5"/>
    </i>
    <i>
      <x v="44"/>
      <x v="44"/>
    </i>
    <i>
      <x/>
      <x/>
    </i>
    <i>
      <x v="15"/>
      <x v="15"/>
    </i>
    <i>
      <x v="59"/>
      <x v="59"/>
    </i>
    <i>
      <x v="61"/>
      <x v="61"/>
    </i>
    <i>
      <x v="2"/>
      <x v="2"/>
    </i>
    <i>
      <x v="7"/>
      <x v="7"/>
    </i>
    <i>
      <x v="50"/>
      <x v="50"/>
    </i>
    <i>
      <x v="29"/>
      <x v="29"/>
    </i>
    <i>
      <x v="28"/>
      <x v="28"/>
    </i>
    <i>
      <x v="1"/>
      <x v="1"/>
    </i>
    <i>
      <x v="8"/>
      <x v="8"/>
    </i>
    <i>
      <x v="6"/>
      <x v="6"/>
    </i>
    <i>
      <x v="52"/>
      <x v="52"/>
    </i>
    <i>
      <x v="30"/>
      <x v="30"/>
    </i>
    <i>
      <x v="14"/>
      <x v="14"/>
    </i>
    <i>
      <x v="36"/>
      <x v="36"/>
    </i>
    <i>
      <x v="31"/>
      <x v="31"/>
    </i>
    <i>
      <x v="45"/>
      <x v="45"/>
    </i>
  </rowItems>
  <colItems count="1">
    <i/>
  </colItems>
  <dataFields count="1">
    <dataField fld="1" subtotal="count" baseField="2" baseItem="17" numFmtId="9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1" level="1">
        <member name="[总表].[产品].&amp;[产品C]"/>
      </members>
    </pivotHierarchy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总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8C8FB-D700-43FD-A6A2-9AC5E59EED8A}" name="周度进展" cacheId="186" applyNumberFormats="0" applyBorderFormats="0" applyFontFormats="0" applyPatternFormats="0" applyAlignmentFormats="0" applyWidthHeightFormats="1" dataCaption="值" tag="e02f4aef-16b7-4ab3-956d-f0b82689d190" updatedVersion="6" minRefreshableVersion="3" useAutoFormatting="1" subtotalHiddenItems="1" rowGrandTotals="0" colGrandTotals="0" itemPrintTitles="1" createdVersion="5" indent="0" outline="1" outlineData="1" multipleFieldFilters="0">
  <location ref="H43:I51" firstHeaderRow="1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fld="1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1" level="1">
        <member name="[总表].[产品].&amp;[产品C]"/>
      </members>
    </pivotHierarchy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总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产品" xr10:uid="{3C209176-B6FD-42F6-AFC7-AEBC619F46AD}" sourceName="[总表].[产品]">
  <pivotTables>
    <pivotTable tabId="3" name="人员降序"/>
    <pivotTable tabId="3" name="计划进度"/>
    <pivotTable tabId="3" name="人员升序"/>
    <pivotTable tabId="3" name="周度进展"/>
  </pivotTables>
  <data>
    <olap pivotCacheId="1193327007">
      <levels count="2">
        <level uniqueName="[总表].[产品].[(All)]" sourceCaption="(All)" count="0"/>
        <level uniqueName="[总表].[产品].[产品]" sourceCaption="产品" count="4">
          <ranges>
            <range startItem="0">
              <i n="[总表].[产品].&amp;[产品A]" c="产品A"/>
              <i n="[总表].[产品].&amp;[产品B]" c="产品B"/>
              <i n="[总表].[产品].&amp;[产品C]" c="产品C"/>
              <i n="[总表].[产品].&amp;[产品D]" c="产品D"/>
            </range>
          </ranges>
        </level>
      </levels>
      <selections count="1">
        <selection n="[总表].[产品].&amp;[产品C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大区" xr10:uid="{7CD4B835-A573-4FBF-A9F5-97E2BD5293FD}" sourceName="[总表].[大区]">
  <pivotTables>
    <pivotTable tabId="3" name="人员降序"/>
    <pivotTable tabId="3" name="计划进度"/>
    <pivotTable tabId="3" name="人员升序"/>
    <pivotTable tabId="3" name="周度进展"/>
  </pivotTables>
  <data>
    <olap pivotCacheId="1193327007">
      <levels count="2">
        <level uniqueName="[总表].[大区].[(All)]" sourceCaption="(All)" count="0"/>
        <level uniqueName="[总表].[大区].[大区]" sourceCaption="大区" count="7">
          <ranges>
            <range startItem="0">
              <i n="[总表].[大区].&amp;[东北]" c="东北"/>
              <i n="[总表].[大区].&amp;[华北]" c="华北"/>
              <i n="[总表].[大区].&amp;[华东]" c="华东"/>
              <i n="[总表].[大区].&amp;[华南]" c="华南"/>
              <i n="[总表].[大区].&amp;[华中]" c="华中"/>
              <i n="[总表].[大区].&amp;[西北]" c="西北"/>
              <i n="[总表].[大区].&amp;[西南]" c="西南"/>
            </range>
          </ranges>
        </level>
      </levels>
      <selections count="1">
        <selection n="[总表].[大区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大区经理" xr10:uid="{DB7CB168-6730-492A-9056-384F7B1F09FB}" sourceName="[总表].[大区经理]">
  <pivotTables>
    <pivotTable tabId="3" name="人员降序"/>
    <pivotTable tabId="3" name="计划进度"/>
    <pivotTable tabId="3" name="人员升序"/>
    <pivotTable tabId="3" name="周度进展"/>
  </pivotTables>
  <data>
    <olap pivotCacheId="1193327007">
      <levels count="2">
        <level uniqueName="[总表].[大区经理].[(All)]" sourceCaption="(All)" count="0"/>
        <level uniqueName="[总表].[大区经理].[大区经理]" sourceCaption="大区经理" count="7">
          <ranges>
            <range startItem="0">
              <i n="[总表].[大区经理].&amp;[李华北]" c="李华北"/>
              <i n="[总表].[大区经理].&amp;[李华中]" c="李华中"/>
              <i n="[总表].[大区经理].&amp;[钱西北]" c="钱西北"/>
              <i n="[总表].[大区经理].&amp;[孙西南]" c="孙西南"/>
              <i n="[总表].[大区经理].&amp;[王华南]" c="王华南"/>
              <i n="[总表].[大区经理].&amp;[张华东]" c="张华东"/>
              <i n="[总表].[大区经理].&amp;[赵东北]" c="赵东北"/>
            </range>
          </ranges>
        </level>
      </levels>
      <selections count="1">
        <selection n="[总表].[大区经理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城市经理" xr10:uid="{B4D68E62-5164-49CA-918E-AC53409D7490}" sourceName="[总表].[城市经理]">
  <pivotTables>
    <pivotTable tabId="3" name="人员降序"/>
    <pivotTable tabId="3" name="计划进度"/>
    <pivotTable tabId="3" name="人员升序"/>
    <pivotTable tabId="3" name="周度进展"/>
  </pivotTables>
  <data>
    <olap pivotCacheId="1193327007">
      <levels count="2">
        <level uniqueName="[总表].[城市经理].[(All)]" sourceCaption="(All)" count="0"/>
        <level uniqueName="[总表].[城市经理].[城市经理]" sourceCaption="城市经理" count="67">
          <ranges>
            <range startItem="0">
              <i n="[总表].[城市经理].&amp;[陈成都]" c="陈成都"/>
              <i n="[总表].[城市经理].&amp;[陈苏州]" c="陈苏州"/>
              <i n="[总表].[城市经理].&amp;[陈信阳]" c="陈信阳"/>
              <i n="[总表].[城市经理].&amp;[李郴州]" c="李郴州"/>
              <i n="[总表].[城市经理].&amp;[李承德]" c="李承德"/>
              <i n="[总表].[城市经理].&amp;[李广州]" c="李广州"/>
              <i n="[总表].[城市经理].&amp;[李昆明]" c="李昆明"/>
              <i n="[总表].[城市经理].&amp;[李兰州]" c="李兰州"/>
              <i n="[总表].[城市经理].&amp;[李南京]" c="李南京"/>
              <i n="[总表].[城市经理].&amp;[李莆田]" c="李莆田"/>
              <i n="[总表].[城市经理].&amp;[李泰州]" c="李泰州"/>
              <i n="[总表].[城市经理].&amp;[李邢台]" c="李邢台"/>
              <i n="[总表].[城市经理].&amp;[李宿迁]" c="李宿迁"/>
              <i n="[总表].[城市经理].&amp;[李岳阳]" c="李岳阳"/>
              <i n="[总表].[城市经理].&amp;[刘扬州]" c="刘扬州"/>
              <i n="[总表].[城市经理].&amp;[刘运城]" c="刘运城"/>
              <i n="[总表].[城市经理].&amp;[钱湖州]" c="钱湖州"/>
              <i n="[总表].[城市经理].&amp;[孙赤峰]" c="孙赤峰"/>
              <i n="[总表].[城市经理].&amp;[孙赣州]" c="孙赣州"/>
              <i n="[总表].[城市经理].&amp;[孙惠州]" c="孙惠州"/>
              <i n="[总表].[城市经理].&amp;[孙台州]" c="孙台州"/>
              <i n="[总表].[城市经理].&amp;[孙徐州]" c="孙徐州"/>
              <i n="[总表].[城市经理].&amp;[孙株洲]" c="孙株洲"/>
              <i n="[总表].[城市经理].&amp;[王本溪]" c="王本溪"/>
              <i n="[总表].[城市经理].&amp;[王福州]" c="王福州"/>
              <i n="[总表].[城市经理].&amp;[王晋城]" c="王晋城"/>
              <i n="[总表].[城市经理].&amp;[王开封]" c="王开封"/>
              <i n="[总表].[城市经理].&amp;[王廊坊]" c="王廊坊"/>
              <i n="[总表].[城市经理].&amp;[王临汾]" c="王临汾"/>
              <i n="[总表].[城市经理].&amp;[王六安]" c="王六安"/>
              <i n="[总表].[城市经理].&amp;[王南宁]" c="王南宁"/>
              <i n="[总表].[城市经理].&amp;[王南通]" c="王南通"/>
              <i n="[总表].[城市经理].&amp;[王上海]" c="王上海"/>
              <i n="[总表].[城市经理].&amp;[王西安]" c="王西安"/>
              <i n="[总表].[城市经理].&amp;[王许昌]" c="王许昌"/>
              <i n="[总表].[城市经理].&amp;[王镇江]" c="王镇江"/>
              <i n="[总表].[城市经理].&amp;[王郑州]" c="王郑州"/>
              <i n="[总表].[城市经理].&amp;[吴大同]" c="吴大同"/>
              <i n="[总表].[城市经理].&amp;[吴衡阳]" c="吴衡阳"/>
              <i n="[总表].[城市经理].&amp;[吴梅州]" c="吴梅州"/>
              <i n="[总表].[城市经理].&amp;[吴厦门]" c="吴厦门"/>
              <i n="[总表].[城市经理].&amp;[吴无锡]" c="吴无锡"/>
              <i n="[总表].[城市经理].&amp;[吴宜昌]" c="吴宜昌"/>
              <i n="[总表].[城市经理].&amp;[吴漳州]" c="吴漳州"/>
              <i n="[总表].[城市经理].&amp;[叶武汉]" c="叶武汉"/>
              <i n="[总表].[城市经理].&amp;[张常州]" c="张常州"/>
              <i n="[总表].[城市经理].&amp;[张杭州]" c="张杭州"/>
              <i n="[总表].[城市经理].&amp;[张金华]" c="张金华"/>
              <i n="[总表].[城市经理].&amp;[张漯河]" c="张漯河"/>
              <i n="[总表].[城市经理].&amp;[张天津]" c="张天津"/>
              <i n="[总表].[城市经理].&amp;[张盐城]" c="张盐城"/>
              <i n="[总表].[城市经理].&amp;[张中山]" c="张中山"/>
              <i n="[总表].[城市经理].&amp;[赵贵阳]" c="赵贵阳"/>
              <i n="[总表].[城市经理].&amp;[赵淮安]" c="赵淮安"/>
              <i n="[总表].[城市经理].&amp;[赵晋中]" c="赵晋中"/>
              <i n="[总表].[城市经理].&amp;[赵邵阳]" c="赵邵阳"/>
              <i n="[总表].[城市经理].&amp;[赵长春]" c="赵长春"/>
              <i n="[总表].[城市经理].&amp;[郑安庆]" c="郑安庆"/>
              <i n="[总表].[城市经理].&amp;[郑嘉兴]" c="郑嘉兴"/>
              <i n="[总表].[城市经理].&amp;[郑洛阳]" c="郑洛阳"/>
              <i n="[总表].[城市经理].&amp;[郑孝感]" c="郑孝感"/>
              <i n="[总表].[城市经理].&amp;[周沧州]" c="周沧州"/>
              <i n="[总表].[城市经理].&amp;[周抚州]" c="周抚州"/>
              <i n="[总表].[城市经理].&amp;[周邯郸]" c="周邯郸"/>
              <i n="[总表].[城市经理].&amp;[周三明]" c="周三明"/>
              <i n="[总表].[城市经理].&amp;[周温州]" c="周温州"/>
              <i n="[总表].[城市经理].&amp;[李绍兴]" c="李绍兴" nd="1"/>
            </range>
          </ranges>
        </level>
      </levels>
      <selections count="1">
        <selection n="[总表].[城市经理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产品" xr10:uid="{0E6D198A-F156-41E0-A666-A08DE1578750}" cache="切片器_产品" caption="请选择产品" columnCount="2" level="1" style="切片器样式 1" rowHeight="252000"/>
  <slicer name="大区" xr10:uid="{A7CBB719-28B4-4B83-AEEC-81F347F35FB9}" cache="切片器_大区" caption="请选择大区" columnCount="2" level="1" style="切片器样式 1" rowHeight="273050"/>
  <slicer name="大区经理" xr10:uid="{B657AC73-B480-4888-BCF1-6F3CDAD23DDA}" cache="切片器_大区经理" caption="请选择大区经理" columnCount="2" level="1" style="切片器样式 1" rowHeight="273050"/>
  <slicer name="城市经理" xr10:uid="{1CFEAF89-236E-4CBA-8CF4-D2F11DC29491}" cache="切片器_城市经理" caption="请选择城市经理" columnCount="2" level="1" style="切片器样式 1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67FC9D-2F43-45EE-962B-444B2C71C4BA}" name="表2" displayName="表2" ref="A1:B2" totalsRowShown="0">
  <autoFilter ref="A1:B2" xr:uid="{42DBD2E2-C85C-4CD1-AFA2-D253B2F6CDF1}"/>
  <tableColumns count="2">
    <tableColumn id="1" xr3:uid="{5D1EFCF2-B762-4350-9A5A-E46CB284D66E}" name="周初" dataDxfId="1"/>
    <tableColumn id="2" xr3:uid="{E3CA2429-871A-4E6F-BDB7-63804EC1A47F}" name="周末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城市之光">
      <a:dk1>
        <a:sysClr val="windowText" lastClr="000000"/>
      </a:dk1>
      <a:lt1>
        <a:sysClr val="window" lastClr="FFFFFF"/>
      </a:lt1>
      <a:dk2>
        <a:srgbClr val="333333"/>
      </a:dk2>
      <a:lt2>
        <a:srgbClr val="E5E5E5"/>
      </a:lt2>
      <a:accent1>
        <a:srgbClr val="009EFC"/>
      </a:accent1>
      <a:accent2>
        <a:srgbClr val="36C8FF"/>
      </a:accent2>
      <a:accent3>
        <a:srgbClr val="8ADFFF"/>
      </a:accent3>
      <a:accent4>
        <a:srgbClr val="79AEC9"/>
      </a:accent4>
      <a:accent5>
        <a:srgbClr val="F6EEE3"/>
      </a:accent5>
      <a:accent6>
        <a:srgbClr val="F94B42"/>
      </a:accent6>
      <a:hlink>
        <a:srgbClr val="1A1A1A"/>
      </a:hlink>
      <a:folHlink>
        <a:srgbClr val="595959"/>
      </a:folHlink>
    </a:clrScheme>
    <a:fontScheme name="销售分析">
      <a:majorFont>
        <a:latin typeface="Arial"/>
        <a:ea typeface="微软雅黑"/>
        <a:cs typeface=""/>
      </a:majorFont>
      <a:minorFont>
        <a:latin typeface="Arial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microsoft.com/office/2007/relationships/slicer" Target="../slicers/slicer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6A05-C5D9-4F3D-935F-21A4288628FF}">
  <dimension ref="B1:V15"/>
  <sheetViews>
    <sheetView tabSelected="1" workbookViewId="0">
      <selection activeCell="R20" sqref="R20"/>
    </sheetView>
  </sheetViews>
  <sheetFormatPr defaultRowHeight="16.5" x14ac:dyDescent="0.45"/>
  <cols>
    <col min="1" max="1" width="0.84375" style="2" customWidth="1"/>
    <col min="2" max="2" width="1.69140625" style="2" customWidth="1"/>
    <col min="3" max="3" width="6.69140625" style="2" customWidth="1"/>
    <col min="4" max="4" width="10.69140625" style="2" customWidth="1"/>
    <col min="5" max="5" width="15.69140625" style="2" customWidth="1"/>
    <col min="6" max="6" width="1.69140625" style="2" customWidth="1"/>
    <col min="7" max="7" width="0.84375" style="2" customWidth="1"/>
    <col min="8" max="8" width="1.69140625" style="2" customWidth="1"/>
    <col min="9" max="9" width="6.69140625" style="2" customWidth="1"/>
    <col min="10" max="10" width="10.69140625" style="2" customWidth="1"/>
    <col min="11" max="11" width="15.69140625" style="2" customWidth="1"/>
    <col min="12" max="12" width="1.69140625" style="2" customWidth="1"/>
    <col min="13" max="13" width="0.84375" style="2" customWidth="1"/>
    <col min="14" max="14" width="1.69140625" style="2" customWidth="1"/>
    <col min="15" max="15" width="30.69140625" style="2" customWidth="1"/>
    <col min="16" max="16" width="1.69140625" style="2" customWidth="1"/>
    <col min="17" max="17" width="0.84375" style="2" customWidth="1"/>
    <col min="18" max="18" width="16.69140625" style="2" customWidth="1"/>
    <col min="19" max="19" width="0.84375" style="2" customWidth="1"/>
    <col min="20" max="20" width="8.69140625" style="2" customWidth="1"/>
    <col min="21" max="21" width="0.84375" style="2" customWidth="1"/>
    <col min="22" max="22" width="8.69140625" style="2" customWidth="1"/>
    <col min="23" max="23" width="0.84375" style="2" customWidth="1"/>
    <col min="24" max="16384" width="9.23046875" style="2"/>
  </cols>
  <sheetData>
    <row r="1" spans="2:22" ht="5" customHeight="1" x14ac:dyDescent="0.45"/>
    <row r="2" spans="2:22" ht="15" customHeight="1" x14ac:dyDescent="0.45">
      <c r="B2" s="25" t="s">
        <v>2</v>
      </c>
      <c r="C2" s="25"/>
      <c r="D2" s="25"/>
      <c r="E2" s="25"/>
      <c r="T2" s="22" t="s">
        <v>3</v>
      </c>
      <c r="U2" s="23"/>
      <c r="V2" s="22" t="s">
        <v>4</v>
      </c>
    </row>
    <row r="3" spans="2:22" ht="15" customHeight="1" x14ac:dyDescent="0.45">
      <c r="B3" s="25"/>
      <c r="C3" s="25"/>
      <c r="D3" s="25"/>
      <c r="E3" s="25"/>
      <c r="T3" s="24" t="str">
        <f>"Q"&amp;准备区!B2</f>
        <v>Q1</v>
      </c>
      <c r="U3" s="24"/>
      <c r="V3" s="24" t="str">
        <f>"W"&amp;周数</f>
        <v>W8</v>
      </c>
    </row>
    <row r="4" spans="2:22" ht="5" customHeight="1" x14ac:dyDescent="0.45"/>
    <row r="5" spans="2:22" ht="5" customHeight="1" x14ac:dyDescent="0.45"/>
    <row r="6" spans="2:22" ht="10" customHeight="1" x14ac:dyDescent="0.45">
      <c r="B6" s="3"/>
      <c r="C6" s="3"/>
      <c r="D6" s="3"/>
      <c r="E6" s="3"/>
      <c r="F6" s="3"/>
      <c r="H6" s="4"/>
      <c r="I6" s="4"/>
      <c r="J6" s="4"/>
      <c r="K6" s="4"/>
      <c r="L6" s="4"/>
      <c r="N6" s="5"/>
      <c r="O6" s="5"/>
      <c r="P6" s="5"/>
    </row>
    <row r="7" spans="2:22" ht="15" customHeight="1" x14ac:dyDescent="0.45">
      <c r="B7" s="3"/>
      <c r="C7" s="6" t="s">
        <v>5</v>
      </c>
      <c r="D7" s="3"/>
      <c r="E7" s="3"/>
      <c r="F7" s="3"/>
      <c r="H7" s="4"/>
      <c r="I7" s="7" t="s">
        <v>6</v>
      </c>
      <c r="J7" s="4"/>
      <c r="K7" s="4"/>
      <c r="L7" s="4"/>
      <c r="N7" s="5"/>
      <c r="O7" s="5" t="s">
        <v>7</v>
      </c>
      <c r="P7" s="5"/>
    </row>
    <row r="8" spans="2:22" ht="80" customHeight="1" x14ac:dyDescent="0.45">
      <c r="B8" s="3"/>
      <c r="C8" s="26">
        <f>累计销售</f>
        <v>33998</v>
      </c>
      <c r="D8" s="26"/>
      <c r="E8" s="3"/>
      <c r="F8" s="3"/>
      <c r="H8" s="4"/>
      <c r="I8" s="27">
        <f>当周销售</f>
        <v>1541</v>
      </c>
      <c r="J8" s="27"/>
      <c r="K8" s="4"/>
      <c r="L8" s="4"/>
      <c r="N8" s="5"/>
      <c r="O8" s="5"/>
      <c r="P8" s="5"/>
    </row>
    <row r="9" spans="2:22" ht="15" customHeight="1" x14ac:dyDescent="0.45">
      <c r="B9" s="3"/>
      <c r="C9" s="6" t="s">
        <v>8</v>
      </c>
      <c r="D9" s="20">
        <f>目标销售</f>
        <v>286420</v>
      </c>
      <c r="E9" s="3"/>
      <c r="F9" s="3"/>
      <c r="H9" s="4"/>
      <c r="I9" s="7" t="s">
        <v>8</v>
      </c>
      <c r="J9" s="21">
        <f ca="1">当周目标</f>
        <v>8592.6000000000076</v>
      </c>
      <c r="K9" s="4"/>
      <c r="L9" s="4"/>
      <c r="N9" s="5"/>
      <c r="O9" s="5"/>
      <c r="P9" s="5"/>
    </row>
    <row r="10" spans="2:22" ht="10" customHeight="1" x14ac:dyDescent="0.45">
      <c r="B10" s="3"/>
      <c r="C10" s="3"/>
      <c r="D10" s="3"/>
      <c r="E10" s="3"/>
      <c r="F10" s="3"/>
      <c r="H10" s="4"/>
      <c r="I10" s="4"/>
      <c r="J10" s="4"/>
      <c r="K10" s="4"/>
      <c r="L10" s="4"/>
      <c r="N10" s="5"/>
      <c r="O10" s="5"/>
      <c r="P10" s="5"/>
    </row>
    <row r="11" spans="2:22" ht="5" customHeight="1" x14ac:dyDescent="0.45">
      <c r="N11" s="5"/>
      <c r="O11" s="5"/>
      <c r="P11" s="5"/>
    </row>
    <row r="12" spans="2:22" ht="10" customHeight="1" x14ac:dyDescent="0.4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N12" s="5"/>
      <c r="O12" s="5"/>
      <c r="P12" s="5"/>
    </row>
    <row r="13" spans="2:22" ht="15" customHeight="1" x14ac:dyDescent="0.45">
      <c r="B13" s="5"/>
      <c r="C13" s="5" t="s">
        <v>9</v>
      </c>
      <c r="D13" s="5"/>
      <c r="E13" s="5"/>
      <c r="F13" s="5"/>
      <c r="G13" s="5"/>
      <c r="H13" s="5"/>
      <c r="I13" s="5"/>
      <c r="J13" s="5"/>
      <c r="K13" s="5"/>
      <c r="L13" s="5"/>
      <c r="N13" s="5"/>
      <c r="O13" s="5"/>
      <c r="P13" s="5"/>
    </row>
    <row r="14" spans="2:22" ht="120" customHeight="1" x14ac:dyDescent="0.45">
      <c r="N14" s="5"/>
      <c r="O14" s="5"/>
      <c r="P14" s="5"/>
      <c r="R14" s="8"/>
    </row>
    <row r="15" spans="2:22" ht="10" customHeight="1" x14ac:dyDescent="0.4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N15" s="5"/>
      <c r="O15" s="5"/>
      <c r="P15" s="5"/>
    </row>
  </sheetData>
  <mergeCells count="3">
    <mergeCell ref="B2:E3"/>
    <mergeCell ref="C8:D8"/>
    <mergeCell ref="I8:J8"/>
  </mergeCells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Option Button 5">
              <controlPr defaultSize="0" autoFill="0" autoLine="0" autoPict="0">
                <anchor moveWithCells="1">
                  <from>
                    <xdr:col>14</xdr:col>
                    <xdr:colOff>1085850</xdr:colOff>
                    <xdr:row>5</xdr:row>
                    <xdr:rowOff>82550</xdr:rowOff>
                  </from>
                  <to>
                    <xdr:col>14</xdr:col>
                    <xdr:colOff>1847850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4" name="Option Button 6">
              <controlPr defaultSize="0" autoFill="0" autoLine="0" autoPict="0">
                <anchor moveWithCells="1">
                  <from>
                    <xdr:col>14</xdr:col>
                    <xdr:colOff>1847850</xdr:colOff>
                    <xdr:row>5</xdr:row>
                    <xdr:rowOff>82550</xdr:rowOff>
                  </from>
                  <to>
                    <xdr:col>15</xdr:col>
                    <xdr:colOff>76200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Scroll Bar 7">
              <controlPr defaultSize="0" autoPict="0">
                <anchor moveWithCells="1">
                  <from>
                    <xdr:col>14</xdr:col>
                    <xdr:colOff>2209800</xdr:colOff>
                    <xdr:row>7</xdr:row>
                    <xdr:rowOff>311150</xdr:rowOff>
                  </from>
                  <to>
                    <xdr:col>14</xdr:col>
                    <xdr:colOff>2482850</xdr:colOff>
                    <xdr:row>13</xdr:row>
                    <xdr:rowOff>1460500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B072C-A092-4190-B2B8-BA4D6FD90621}">
  <dimension ref="A1:E6"/>
  <sheetViews>
    <sheetView workbookViewId="0">
      <selection activeCell="C30" sqref="C30"/>
    </sheetView>
  </sheetViews>
  <sheetFormatPr defaultRowHeight="16.5" x14ac:dyDescent="0.45"/>
  <cols>
    <col min="1" max="2" width="9.61328125" customWidth="1"/>
    <col min="4" max="4" width="8.23046875" bestFit="1" customWidth="1"/>
    <col min="5" max="5" width="7.3828125" bestFit="1" customWidth="1"/>
  </cols>
  <sheetData>
    <row r="1" spans="1:5" x14ac:dyDescent="0.45">
      <c r="A1" t="s">
        <v>0</v>
      </c>
      <c r="B1" t="s">
        <v>1</v>
      </c>
      <c r="D1" s="9" t="s">
        <v>10</v>
      </c>
      <c r="E1" t="s" vm="1">
        <v>11</v>
      </c>
    </row>
    <row r="2" spans="1:5" x14ac:dyDescent="0.45">
      <c r="A2" s="1">
        <v>43150</v>
      </c>
      <c r="B2" s="1">
        <v>43156</v>
      </c>
    </row>
    <row r="3" spans="1:5" x14ac:dyDescent="0.45">
      <c r="D3" s="9" t="s">
        <v>12</v>
      </c>
    </row>
    <row r="4" spans="1:5" x14ac:dyDescent="0.45">
      <c r="D4" s="10">
        <v>1</v>
      </c>
    </row>
    <row r="5" spans="1:5" x14ac:dyDescent="0.45">
      <c r="D5" s="11">
        <v>8</v>
      </c>
    </row>
    <row r="6" spans="1:5" x14ac:dyDescent="0.45">
      <c r="D6" s="10" t="s">
        <v>13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BD3C1-282A-45AA-A23F-F4472E0C00D2}">
  <dimension ref="A1:Q146"/>
  <sheetViews>
    <sheetView workbookViewId="0">
      <selection activeCell="E10" sqref="E10:E75"/>
    </sheetView>
  </sheetViews>
  <sheetFormatPr defaultRowHeight="16.5" x14ac:dyDescent="0.45"/>
  <cols>
    <col min="1" max="1" width="10.3828125" bestFit="1" customWidth="1"/>
    <col min="2" max="2" width="6.53515625" bestFit="1" customWidth="1"/>
    <col min="3" max="3" width="4.765625" bestFit="1" customWidth="1"/>
    <col min="4" max="6" width="8" bestFit="1" customWidth="1"/>
    <col min="7" max="7" width="2.53515625" customWidth="1"/>
    <col min="8" max="8" width="8.23046875" bestFit="1" customWidth="1"/>
    <col min="9" max="9" width="8" bestFit="1" customWidth="1"/>
    <col min="10" max="10" width="3.3046875" customWidth="1"/>
    <col min="13" max="13" width="12.53515625" bestFit="1" customWidth="1"/>
    <col min="15" max="15" width="12.53515625" bestFit="1" customWidth="1"/>
  </cols>
  <sheetData>
    <row r="1" spans="1:15" x14ac:dyDescent="0.45">
      <c r="A1" t="s">
        <v>14</v>
      </c>
      <c r="D1" t="s">
        <v>152</v>
      </c>
      <c r="N1" t="s">
        <v>200</v>
      </c>
    </row>
    <row r="2" spans="1:15" x14ac:dyDescent="0.45">
      <c r="A2" t="s">
        <v>3</v>
      </c>
      <c r="B2">
        <f>参数表!D4</f>
        <v>1</v>
      </c>
      <c r="D2" t="s">
        <v>153</v>
      </c>
      <c r="E2">
        <f>SUM(D10:D74)</f>
        <v>33998</v>
      </c>
      <c r="H2" t="s">
        <v>185</v>
      </c>
      <c r="I2">
        <f>SUM(F10:F74)</f>
        <v>1541</v>
      </c>
      <c r="K2" t="s">
        <v>190</v>
      </c>
      <c r="L2">
        <f ca="1">目标销售*OFFSET(I8,周数,0,1,1)</f>
        <v>111703.8</v>
      </c>
      <c r="N2" t="s">
        <v>201</v>
      </c>
      <c r="O2">
        <v>1</v>
      </c>
    </row>
    <row r="3" spans="1:15" x14ac:dyDescent="0.45">
      <c r="A3" t="s">
        <v>4</v>
      </c>
      <c r="B3">
        <f>参数表!D5</f>
        <v>8</v>
      </c>
      <c r="D3" t="s">
        <v>154</v>
      </c>
      <c r="E3">
        <f>SUM(E10:E74)</f>
        <v>286420</v>
      </c>
      <c r="H3" t="s">
        <v>186</v>
      </c>
      <c r="I3">
        <f ca="1">目标销售*OFFSET(I26,周数,0,1,1)</f>
        <v>8592.6000000000076</v>
      </c>
      <c r="N3" t="s">
        <v>202</v>
      </c>
      <c r="O3">
        <v>0</v>
      </c>
    </row>
    <row r="4" spans="1:15" x14ac:dyDescent="0.45">
      <c r="D4" t="s">
        <v>155</v>
      </c>
      <c r="E4" s="14">
        <f>E2/E3</f>
        <v>0.11869981146567977</v>
      </c>
      <c r="H4" t="s">
        <v>189</v>
      </c>
      <c r="I4" s="14">
        <f ca="1">I2/I3</f>
        <v>0.17934036263761827</v>
      </c>
    </row>
    <row r="5" spans="1:15" x14ac:dyDescent="0.45">
      <c r="D5" t="s">
        <v>172</v>
      </c>
      <c r="E5" s="14">
        <f ca="1">OFFSET(I8,周数,0,1,1)</f>
        <v>0.39</v>
      </c>
    </row>
    <row r="7" spans="1:15" x14ac:dyDescent="0.45">
      <c r="A7" t="s">
        <v>156</v>
      </c>
      <c r="H7" t="s">
        <v>157</v>
      </c>
      <c r="K7" s="15" t="s">
        <v>155</v>
      </c>
      <c r="L7" s="15"/>
      <c r="M7" s="15"/>
      <c r="N7" s="15"/>
      <c r="O7" s="15"/>
    </row>
    <row r="8" spans="1:15" x14ac:dyDescent="0.45">
      <c r="C8" s="9" t="s">
        <v>149</v>
      </c>
      <c r="H8" s="9" t="s">
        <v>12</v>
      </c>
      <c r="I8" t="s">
        <v>171</v>
      </c>
      <c r="K8" s="16" t="s">
        <v>173</v>
      </c>
      <c r="L8" s="16"/>
      <c r="M8" s="16"/>
      <c r="N8" s="16"/>
      <c r="O8" s="16"/>
    </row>
    <row r="9" spans="1:15" x14ac:dyDescent="0.45">
      <c r="A9" s="9" t="s">
        <v>150</v>
      </c>
      <c r="B9" s="9" t="s">
        <v>151</v>
      </c>
      <c r="C9" t="s">
        <v>80</v>
      </c>
      <c r="D9" t="s">
        <v>81</v>
      </c>
      <c r="E9" t="s">
        <v>82</v>
      </c>
      <c r="F9" t="s">
        <v>83</v>
      </c>
      <c r="H9" s="10" t="s">
        <v>158</v>
      </c>
      <c r="I9" s="13">
        <v>0.02</v>
      </c>
      <c r="K9" s="16" t="s">
        <v>174</v>
      </c>
      <c r="L9" s="17">
        <f>累计完成率</f>
        <v>0.11869981146567977</v>
      </c>
      <c r="M9" s="16"/>
      <c r="N9" s="16"/>
      <c r="O9" s="16"/>
    </row>
    <row r="10" spans="1:15" x14ac:dyDescent="0.45">
      <c r="A10" t="s">
        <v>59</v>
      </c>
      <c r="B10" t="s">
        <v>89</v>
      </c>
      <c r="C10" s="13">
        <v>0.38926174496644295</v>
      </c>
      <c r="D10" s="12">
        <v>1218</v>
      </c>
      <c r="E10" s="12">
        <v>3129</v>
      </c>
      <c r="F10" s="12">
        <v>29</v>
      </c>
      <c r="H10" s="10" t="s">
        <v>163</v>
      </c>
      <c r="I10" s="13">
        <v>9.5000000000000001E-2</v>
      </c>
      <c r="K10" s="16" t="s">
        <v>175</v>
      </c>
      <c r="L10" s="18">
        <f>1-L9</f>
        <v>0.88130018853432024</v>
      </c>
      <c r="M10" s="16"/>
      <c r="N10" s="16"/>
      <c r="O10" s="16"/>
    </row>
    <row r="11" spans="1:15" x14ac:dyDescent="0.45">
      <c r="A11" t="s">
        <v>45</v>
      </c>
      <c r="B11" t="s">
        <v>86</v>
      </c>
      <c r="C11" s="13">
        <v>0.38250428816466553</v>
      </c>
      <c r="D11" s="12">
        <v>1338</v>
      </c>
      <c r="E11" s="12">
        <v>3498</v>
      </c>
      <c r="F11" s="12">
        <v>33</v>
      </c>
      <c r="H11" s="10" t="s">
        <v>164</v>
      </c>
      <c r="I11" s="13">
        <v>0.15</v>
      </c>
      <c r="K11" s="16" t="s">
        <v>176</v>
      </c>
      <c r="L11" s="18">
        <v>1</v>
      </c>
      <c r="M11" s="16"/>
      <c r="N11" s="16"/>
      <c r="O11" s="16"/>
    </row>
    <row r="12" spans="1:15" x14ac:dyDescent="0.45">
      <c r="A12" t="s">
        <v>50</v>
      </c>
      <c r="B12" t="s">
        <v>84</v>
      </c>
      <c r="C12" s="13">
        <v>0.37424097155640779</v>
      </c>
      <c r="D12" s="12">
        <v>1171</v>
      </c>
      <c r="E12" s="12">
        <v>3129</v>
      </c>
      <c r="F12" s="12">
        <v>38</v>
      </c>
      <c r="H12" s="10" t="s">
        <v>165</v>
      </c>
      <c r="I12" s="13">
        <v>0.255</v>
      </c>
      <c r="K12" s="16"/>
      <c r="L12" s="16"/>
      <c r="M12" s="16"/>
      <c r="N12" s="16"/>
      <c r="O12" s="16"/>
    </row>
    <row r="13" spans="1:15" x14ac:dyDescent="0.45">
      <c r="A13" t="s">
        <v>29</v>
      </c>
      <c r="B13" t="s">
        <v>85</v>
      </c>
      <c r="C13" s="13">
        <v>0.30462427745664739</v>
      </c>
      <c r="D13" s="12">
        <v>1054</v>
      </c>
      <c r="E13" s="12">
        <v>3460</v>
      </c>
      <c r="F13" s="12">
        <v>57</v>
      </c>
      <c r="H13" s="10" t="s">
        <v>166</v>
      </c>
      <c r="I13" s="13">
        <v>0.28999999999999998</v>
      </c>
      <c r="K13" s="16" t="s">
        <v>177</v>
      </c>
      <c r="L13" s="16"/>
      <c r="M13" s="16"/>
      <c r="N13" s="16" t="str">
        <f ca="1">"BGT,"&amp;TEXT(计划完成率,"0%")</f>
        <v>BGT,39%</v>
      </c>
      <c r="O13" s="16"/>
    </row>
    <row r="14" spans="1:15" x14ac:dyDescent="0.45">
      <c r="A14" t="s">
        <v>44</v>
      </c>
      <c r="B14" t="s">
        <v>92</v>
      </c>
      <c r="C14" s="13">
        <v>0.30199360078759535</v>
      </c>
      <c r="D14" s="12">
        <v>1227</v>
      </c>
      <c r="E14" s="12">
        <v>4063</v>
      </c>
      <c r="F14" s="12">
        <v>51</v>
      </c>
      <c r="H14" s="10" t="s">
        <v>167</v>
      </c>
      <c r="I14" s="13">
        <v>0.32500000000000001</v>
      </c>
      <c r="K14" s="16" t="s">
        <v>181</v>
      </c>
      <c r="L14" s="16">
        <f>180-180/100%*L9</f>
        <v>158.63403393617764</v>
      </c>
      <c r="M14" s="16"/>
      <c r="N14" s="16" t="s">
        <v>182</v>
      </c>
      <c r="O14" s="16">
        <f ca="1">180-180/100%*计划完成率</f>
        <v>109.8</v>
      </c>
    </row>
    <row r="15" spans="1:15" x14ac:dyDescent="0.45">
      <c r="A15" t="s">
        <v>66</v>
      </c>
      <c r="B15" t="s">
        <v>90</v>
      </c>
      <c r="C15" s="13">
        <v>0.29284627092846272</v>
      </c>
      <c r="D15" s="12">
        <v>962</v>
      </c>
      <c r="E15" s="12">
        <v>3285</v>
      </c>
      <c r="F15" s="12">
        <v>54</v>
      </c>
      <c r="H15" s="10" t="s">
        <v>168</v>
      </c>
      <c r="I15" s="13">
        <v>0.36</v>
      </c>
      <c r="K15" s="16" t="s">
        <v>178</v>
      </c>
      <c r="L15" s="16" t="s">
        <v>179</v>
      </c>
      <c r="M15" s="16" t="s">
        <v>180</v>
      </c>
      <c r="N15" s="16" t="s">
        <v>179</v>
      </c>
      <c r="O15" s="16" t="s">
        <v>180</v>
      </c>
    </row>
    <row r="16" spans="1:15" x14ac:dyDescent="0.45">
      <c r="A16" t="s">
        <v>21</v>
      </c>
      <c r="B16" t="s">
        <v>88</v>
      </c>
      <c r="C16" s="13">
        <v>0.28599076968884918</v>
      </c>
      <c r="D16" s="12">
        <v>1921</v>
      </c>
      <c r="E16" s="12">
        <v>6717</v>
      </c>
      <c r="F16" s="12">
        <v>138</v>
      </c>
      <c r="H16" s="10" t="s">
        <v>169</v>
      </c>
      <c r="I16" s="13">
        <v>0.39</v>
      </c>
      <c r="K16" s="16"/>
      <c r="L16" s="16">
        <v>0</v>
      </c>
      <c r="M16" s="16">
        <v>0</v>
      </c>
      <c r="N16" s="16">
        <v>0</v>
      </c>
      <c r="O16" s="16">
        <v>0</v>
      </c>
    </row>
    <row r="17" spans="1:15" x14ac:dyDescent="0.45">
      <c r="A17" t="s">
        <v>23</v>
      </c>
      <c r="B17" t="s">
        <v>87</v>
      </c>
      <c r="C17" s="13">
        <v>0.28061011282908482</v>
      </c>
      <c r="D17" s="12">
        <v>1343</v>
      </c>
      <c r="E17" s="12">
        <v>4786</v>
      </c>
      <c r="F17" s="12">
        <v>36</v>
      </c>
      <c r="H17" s="10" t="s">
        <v>170</v>
      </c>
      <c r="I17" s="13">
        <v>0.47</v>
      </c>
      <c r="K17" s="16">
        <v>0.95</v>
      </c>
      <c r="L17" s="16">
        <f>K17*COS(RADIANS(L14))</f>
        <v>-0.88470877045322627</v>
      </c>
      <c r="M17" s="16">
        <f>K17*SIN(RADIANS(L14))</f>
        <v>0.34610748544800424</v>
      </c>
      <c r="N17" s="16">
        <f ca="1">K17*COS(RADIANS(O14))</f>
        <v>-0.32180102423302681</v>
      </c>
      <c r="O17" s="16">
        <f ca="1">K17*SIN(RADIANS(O14))</f>
        <v>0.89383673050651413</v>
      </c>
    </row>
    <row r="18" spans="1:15" x14ac:dyDescent="0.45">
      <c r="A18" t="s">
        <v>16</v>
      </c>
      <c r="B18" t="s">
        <v>93</v>
      </c>
      <c r="C18" s="13">
        <v>0.27828054298642535</v>
      </c>
      <c r="D18" s="12">
        <v>861</v>
      </c>
      <c r="E18" s="12">
        <v>3094</v>
      </c>
      <c r="F18" s="12">
        <v>14</v>
      </c>
      <c r="H18" s="10" t="s">
        <v>159</v>
      </c>
      <c r="I18" s="13">
        <v>0.57999999999999996</v>
      </c>
      <c r="K18" s="16"/>
      <c r="L18" s="16"/>
      <c r="M18" s="16"/>
      <c r="N18" s="16"/>
      <c r="O18" s="16"/>
    </row>
    <row r="19" spans="1:15" x14ac:dyDescent="0.45">
      <c r="A19" t="s">
        <v>42</v>
      </c>
      <c r="B19" t="s">
        <v>96</v>
      </c>
      <c r="C19" s="13">
        <v>0.22120708748615725</v>
      </c>
      <c r="D19" s="12">
        <v>799</v>
      </c>
      <c r="E19" s="12">
        <v>3612</v>
      </c>
      <c r="F19" s="12">
        <v>50</v>
      </c>
      <c r="H19" s="10" t="s">
        <v>160</v>
      </c>
      <c r="I19" s="13">
        <v>0.68500000000000005</v>
      </c>
      <c r="K19" s="16" t="s">
        <v>183</v>
      </c>
      <c r="L19" s="16"/>
      <c r="M19" s="16"/>
      <c r="N19" s="16" t="s">
        <v>184</v>
      </c>
      <c r="O19" s="16"/>
    </row>
    <row r="20" spans="1:15" x14ac:dyDescent="0.45">
      <c r="A20" t="s">
        <v>43</v>
      </c>
      <c r="B20" t="s">
        <v>106</v>
      </c>
      <c r="C20" s="13">
        <v>0.20851560221638962</v>
      </c>
      <c r="D20" s="12">
        <v>715</v>
      </c>
      <c r="E20" s="12">
        <v>3429</v>
      </c>
      <c r="F20" s="12">
        <v>36</v>
      </c>
      <c r="H20" s="10" t="s">
        <v>161</v>
      </c>
      <c r="I20" s="13">
        <v>0.81</v>
      </c>
      <c r="K20" s="16" t="s">
        <v>178</v>
      </c>
      <c r="L20" s="16" t="s">
        <v>179</v>
      </c>
      <c r="M20" s="16" t="s">
        <v>180</v>
      </c>
      <c r="N20" s="16" t="s">
        <v>179</v>
      </c>
      <c r="O20" s="16" t="s">
        <v>180</v>
      </c>
    </row>
    <row r="21" spans="1:15" x14ac:dyDescent="0.45">
      <c r="A21" t="s">
        <v>64</v>
      </c>
      <c r="B21" t="s">
        <v>95</v>
      </c>
      <c r="C21" s="13">
        <v>0.18959687906371911</v>
      </c>
      <c r="D21" s="12">
        <v>729</v>
      </c>
      <c r="E21" s="12">
        <v>3845</v>
      </c>
      <c r="F21" s="12">
        <v>36</v>
      </c>
      <c r="H21" s="10" t="s">
        <v>162</v>
      </c>
      <c r="I21" s="13">
        <v>1</v>
      </c>
      <c r="K21" s="16">
        <v>0.7</v>
      </c>
      <c r="L21" s="16">
        <f>K21*COS(RADIANS(180))</f>
        <v>-0.7</v>
      </c>
      <c r="M21" s="16">
        <f>K21*SIN(RADIANS(180))</f>
        <v>8.5760391843603401E-17</v>
      </c>
      <c r="N21" s="16">
        <f>-L21</f>
        <v>0.7</v>
      </c>
      <c r="O21" s="16">
        <f>M21</f>
        <v>8.5760391843603401E-17</v>
      </c>
    </row>
    <row r="22" spans="1:15" x14ac:dyDescent="0.45">
      <c r="A22" t="s">
        <v>22</v>
      </c>
      <c r="B22" t="s">
        <v>105</v>
      </c>
      <c r="C22" s="13">
        <v>0.18727272727272729</v>
      </c>
      <c r="D22" s="12">
        <v>618</v>
      </c>
      <c r="E22" s="12">
        <v>3300</v>
      </c>
      <c r="F22" s="12">
        <v>7</v>
      </c>
      <c r="K22" s="19">
        <v>1</v>
      </c>
      <c r="L22" s="19">
        <f>K22*COS(RADIANS(180))</f>
        <v>-1</v>
      </c>
      <c r="M22" s="19">
        <f>K22*SIN(RADIANS(180))</f>
        <v>1.22514845490862E-16</v>
      </c>
      <c r="N22" s="19">
        <f>-L22</f>
        <v>1</v>
      </c>
      <c r="O22" s="19">
        <f>M22</f>
        <v>1.22514845490862E-16</v>
      </c>
    </row>
    <row r="23" spans="1:15" x14ac:dyDescent="0.45">
      <c r="A23" t="s">
        <v>17</v>
      </c>
      <c r="B23" t="s">
        <v>97</v>
      </c>
      <c r="C23" s="13">
        <v>0.18465736810187994</v>
      </c>
      <c r="D23" s="12">
        <v>609</v>
      </c>
      <c r="E23" s="12">
        <v>3298</v>
      </c>
      <c r="F23" s="12">
        <v>30</v>
      </c>
    </row>
    <row r="24" spans="1:15" x14ac:dyDescent="0.45">
      <c r="A24" t="s">
        <v>75</v>
      </c>
      <c r="B24" t="s">
        <v>99</v>
      </c>
      <c r="C24" s="13">
        <v>0.17381703470031545</v>
      </c>
      <c r="D24" s="12">
        <v>551</v>
      </c>
      <c r="E24" s="12">
        <v>3170</v>
      </c>
      <c r="F24" s="12">
        <v>9</v>
      </c>
    </row>
    <row r="25" spans="1:15" x14ac:dyDescent="0.45">
      <c r="A25" t="s">
        <v>73</v>
      </c>
      <c r="B25" t="s">
        <v>104</v>
      </c>
      <c r="C25" s="13">
        <v>0.16384180790960451</v>
      </c>
      <c r="D25" s="12">
        <v>667</v>
      </c>
      <c r="E25" s="12">
        <v>4071</v>
      </c>
      <c r="F25" s="12">
        <v>42</v>
      </c>
      <c r="H25" t="s">
        <v>187</v>
      </c>
      <c r="K25" s="15" t="s">
        <v>189</v>
      </c>
      <c r="L25" s="15"/>
      <c r="M25" s="15"/>
      <c r="N25" s="15"/>
      <c r="O25" s="15"/>
    </row>
    <row r="26" spans="1:15" x14ac:dyDescent="0.45">
      <c r="A26" t="s">
        <v>30</v>
      </c>
      <c r="B26" t="s">
        <v>118</v>
      </c>
      <c r="C26" s="13">
        <v>0.15796474891918855</v>
      </c>
      <c r="D26" s="12">
        <v>475</v>
      </c>
      <c r="E26" s="12">
        <v>3007</v>
      </c>
      <c r="F26" s="12">
        <v>9</v>
      </c>
      <c r="H26" t="s">
        <v>4</v>
      </c>
      <c r="I26" t="s">
        <v>188</v>
      </c>
      <c r="K26" s="16" t="s">
        <v>173</v>
      </c>
      <c r="L26" s="16"/>
      <c r="M26" s="16"/>
      <c r="N26" s="16"/>
      <c r="O26" s="16"/>
    </row>
    <row r="27" spans="1:15" x14ac:dyDescent="0.45">
      <c r="A27" t="s">
        <v>15</v>
      </c>
      <c r="B27" t="s">
        <v>94</v>
      </c>
      <c r="C27" s="13">
        <v>0.15113489573722089</v>
      </c>
      <c r="D27" s="12">
        <v>819</v>
      </c>
      <c r="E27" s="12">
        <v>5419</v>
      </c>
      <c r="F27" s="12">
        <v>62</v>
      </c>
      <c r="H27" s="10" t="s">
        <v>158</v>
      </c>
      <c r="I27" s="13">
        <f>I9</f>
        <v>0.02</v>
      </c>
      <c r="K27" s="16" t="s">
        <v>174</v>
      </c>
      <c r="L27" s="17">
        <f ca="1">当周完成率</f>
        <v>0.17934036263761827</v>
      </c>
      <c r="M27" s="16"/>
      <c r="N27" s="16"/>
      <c r="O27" s="16"/>
    </row>
    <row r="28" spans="1:15" x14ac:dyDescent="0.45">
      <c r="A28" t="s">
        <v>58</v>
      </c>
      <c r="B28" t="s">
        <v>102</v>
      </c>
      <c r="C28" s="13">
        <v>0.15015772870662461</v>
      </c>
      <c r="D28" s="12">
        <v>714</v>
      </c>
      <c r="E28" s="12">
        <v>4755</v>
      </c>
      <c r="F28" s="12">
        <v>30</v>
      </c>
      <c r="H28" s="10" t="s">
        <v>163</v>
      </c>
      <c r="I28" s="13">
        <f>I10-I9</f>
        <v>7.4999999999999997E-2</v>
      </c>
      <c r="K28" s="16" t="s">
        <v>175</v>
      </c>
      <c r="L28" s="18">
        <f ca="1">1-L27</f>
        <v>0.82065963736238179</v>
      </c>
      <c r="M28" s="16"/>
      <c r="N28" s="16"/>
      <c r="O28" s="16"/>
    </row>
    <row r="29" spans="1:15" x14ac:dyDescent="0.45">
      <c r="A29" t="s">
        <v>20</v>
      </c>
      <c r="B29" t="s">
        <v>91</v>
      </c>
      <c r="C29" s="13">
        <v>0.13976431899150452</v>
      </c>
      <c r="D29" s="12">
        <v>510</v>
      </c>
      <c r="E29" s="12">
        <v>3649</v>
      </c>
      <c r="F29" s="12">
        <v>43</v>
      </c>
      <c r="H29" s="10" t="s">
        <v>164</v>
      </c>
      <c r="I29" s="13">
        <f t="shared" ref="I29:I39" si="0">I11-I10</f>
        <v>5.4999999999999993E-2</v>
      </c>
      <c r="K29" s="16" t="s">
        <v>176</v>
      </c>
      <c r="L29" s="18">
        <v>1</v>
      </c>
      <c r="M29" s="16"/>
      <c r="N29" s="16"/>
      <c r="O29" s="16"/>
    </row>
    <row r="30" spans="1:15" x14ac:dyDescent="0.45">
      <c r="A30" t="s">
        <v>25</v>
      </c>
      <c r="B30" t="s">
        <v>98</v>
      </c>
      <c r="C30" s="13">
        <v>0.13822434875066453</v>
      </c>
      <c r="D30" s="12">
        <v>780</v>
      </c>
      <c r="E30" s="12">
        <v>5643</v>
      </c>
      <c r="F30" s="12">
        <v>18</v>
      </c>
      <c r="H30" s="10" t="s">
        <v>165</v>
      </c>
      <c r="I30" s="13">
        <f t="shared" si="0"/>
        <v>0.10500000000000001</v>
      </c>
      <c r="K30" s="16"/>
      <c r="L30" s="16"/>
      <c r="M30" s="16"/>
      <c r="N30" s="16"/>
      <c r="O30" s="16"/>
    </row>
    <row r="31" spans="1:15" x14ac:dyDescent="0.45">
      <c r="A31" t="s">
        <v>34</v>
      </c>
      <c r="B31" t="s">
        <v>115</v>
      </c>
      <c r="C31" s="13">
        <v>0.13612273361227337</v>
      </c>
      <c r="D31" s="12">
        <v>488</v>
      </c>
      <c r="E31" s="12">
        <v>3585</v>
      </c>
      <c r="F31" s="12">
        <v>24</v>
      </c>
      <c r="H31" s="10" t="s">
        <v>166</v>
      </c>
      <c r="I31" s="13">
        <f t="shared" si="0"/>
        <v>3.4999999999999976E-2</v>
      </c>
      <c r="K31" s="16" t="s">
        <v>177</v>
      </c>
      <c r="L31" s="16"/>
      <c r="M31" s="16"/>
      <c r="N31" s="16"/>
      <c r="O31" s="16"/>
    </row>
    <row r="32" spans="1:15" x14ac:dyDescent="0.45">
      <c r="A32" t="s">
        <v>51</v>
      </c>
      <c r="B32" t="s">
        <v>113</v>
      </c>
      <c r="C32" s="13">
        <v>0.12731871838111297</v>
      </c>
      <c r="D32" s="12">
        <v>453</v>
      </c>
      <c r="E32" s="12">
        <v>3558</v>
      </c>
      <c r="F32" s="12">
        <v>33</v>
      </c>
      <c r="H32" s="10" t="s">
        <v>167</v>
      </c>
      <c r="I32" s="13">
        <f t="shared" si="0"/>
        <v>3.5000000000000031E-2</v>
      </c>
      <c r="K32" s="16" t="s">
        <v>181</v>
      </c>
      <c r="L32" s="16">
        <f ca="1">180-180/100%*L27</f>
        <v>147.71873472522873</v>
      </c>
      <c r="M32" s="16"/>
      <c r="N32" s="16"/>
      <c r="O32" s="16"/>
    </row>
    <row r="33" spans="1:17" x14ac:dyDescent="0.45">
      <c r="A33" t="s">
        <v>60</v>
      </c>
      <c r="B33" t="s">
        <v>103</v>
      </c>
      <c r="C33" s="13">
        <v>0.12649164677804295</v>
      </c>
      <c r="D33" s="12">
        <v>636</v>
      </c>
      <c r="E33" s="12">
        <v>5028</v>
      </c>
      <c r="F33" s="12">
        <v>40</v>
      </c>
      <c r="H33" s="10" t="s">
        <v>168</v>
      </c>
      <c r="I33" s="13">
        <f t="shared" si="0"/>
        <v>3.4999999999999976E-2</v>
      </c>
      <c r="K33" s="16" t="s">
        <v>178</v>
      </c>
      <c r="L33" s="16" t="s">
        <v>179</v>
      </c>
      <c r="M33" s="16" t="s">
        <v>180</v>
      </c>
      <c r="N33" s="16"/>
      <c r="O33" s="16"/>
    </row>
    <row r="34" spans="1:17" x14ac:dyDescent="0.45">
      <c r="A34" t="s">
        <v>31</v>
      </c>
      <c r="B34" t="s">
        <v>108</v>
      </c>
      <c r="C34" s="13">
        <v>0.12590415913200723</v>
      </c>
      <c r="D34" s="12">
        <v>557</v>
      </c>
      <c r="E34" s="12">
        <v>4424</v>
      </c>
      <c r="F34" s="12">
        <v>24</v>
      </c>
      <c r="H34" s="10" t="s">
        <v>169</v>
      </c>
      <c r="I34" s="13">
        <f t="shared" si="0"/>
        <v>3.0000000000000027E-2</v>
      </c>
      <c r="K34" s="16"/>
      <c r="L34" s="16">
        <v>0</v>
      </c>
      <c r="M34" s="16">
        <v>0</v>
      </c>
      <c r="N34" s="16"/>
      <c r="O34" s="16"/>
    </row>
    <row r="35" spans="1:17" x14ac:dyDescent="0.45">
      <c r="A35" t="s">
        <v>71</v>
      </c>
      <c r="B35" t="s">
        <v>112</v>
      </c>
      <c r="C35" s="13">
        <v>0.1256711409395973</v>
      </c>
      <c r="D35" s="12">
        <v>749</v>
      </c>
      <c r="E35" s="12">
        <v>5960</v>
      </c>
      <c r="F35" s="12">
        <v>61</v>
      </c>
      <c r="H35" s="10" t="s">
        <v>170</v>
      </c>
      <c r="I35" s="13">
        <f t="shared" si="0"/>
        <v>7.999999999999996E-2</v>
      </c>
      <c r="K35" s="16">
        <v>0.95</v>
      </c>
      <c r="L35" s="16">
        <f ca="1">K35*COS(RADIANS(L32))</f>
        <v>-0.80316468637508354</v>
      </c>
      <c r="M35" s="16">
        <f ca="1">K35*SIN(RADIANS(L32))</f>
        <v>0.50737213813926907</v>
      </c>
      <c r="N35" s="16"/>
      <c r="O35" s="16"/>
    </row>
    <row r="36" spans="1:17" x14ac:dyDescent="0.45">
      <c r="A36" t="s">
        <v>47</v>
      </c>
      <c r="B36" t="s">
        <v>101</v>
      </c>
      <c r="C36" s="13">
        <v>0.125</v>
      </c>
      <c r="D36" s="12">
        <v>608</v>
      </c>
      <c r="E36" s="12">
        <v>4864</v>
      </c>
      <c r="F36" s="12">
        <v>10</v>
      </c>
      <c r="H36" s="10" t="s">
        <v>159</v>
      </c>
      <c r="I36" s="13">
        <f t="shared" si="0"/>
        <v>0.10999999999999999</v>
      </c>
      <c r="K36" s="16"/>
      <c r="L36" s="16"/>
      <c r="M36" s="16"/>
      <c r="N36" s="16"/>
      <c r="O36" s="16"/>
    </row>
    <row r="37" spans="1:17" x14ac:dyDescent="0.45">
      <c r="A37" t="s">
        <v>35</v>
      </c>
      <c r="B37" t="s">
        <v>111</v>
      </c>
      <c r="C37" s="13">
        <v>0.11747905559786748</v>
      </c>
      <c r="D37" s="12">
        <v>617</v>
      </c>
      <c r="E37" s="12">
        <v>5252</v>
      </c>
      <c r="F37" s="12">
        <v>57</v>
      </c>
      <c r="H37" s="10" t="s">
        <v>160</v>
      </c>
      <c r="I37" s="13">
        <f t="shared" si="0"/>
        <v>0.10500000000000009</v>
      </c>
      <c r="K37" s="16" t="s">
        <v>183</v>
      </c>
      <c r="L37" s="16"/>
      <c r="M37" s="16"/>
      <c r="N37" s="16" t="s">
        <v>184</v>
      </c>
      <c r="O37" s="16"/>
    </row>
    <row r="38" spans="1:17" x14ac:dyDescent="0.45">
      <c r="A38" t="s">
        <v>55</v>
      </c>
      <c r="B38" t="s">
        <v>100</v>
      </c>
      <c r="C38" s="13">
        <v>0.11670480549199085</v>
      </c>
      <c r="D38" s="12">
        <v>510</v>
      </c>
      <c r="E38" s="12">
        <v>4370</v>
      </c>
      <c r="F38" s="12">
        <v>30</v>
      </c>
      <c r="H38" s="10" t="s">
        <v>161</v>
      </c>
      <c r="I38" s="13">
        <f t="shared" si="0"/>
        <v>0.125</v>
      </c>
      <c r="K38" s="16" t="s">
        <v>178</v>
      </c>
      <c r="L38" s="16" t="s">
        <v>179</v>
      </c>
      <c r="M38" s="16" t="s">
        <v>180</v>
      </c>
      <c r="N38" s="16" t="s">
        <v>179</v>
      </c>
      <c r="O38" s="16" t="s">
        <v>180</v>
      </c>
    </row>
    <row r="39" spans="1:17" x14ac:dyDescent="0.45">
      <c r="A39" t="s">
        <v>69</v>
      </c>
      <c r="B39" t="s">
        <v>125</v>
      </c>
      <c r="C39" s="13">
        <v>0.11378763866877971</v>
      </c>
      <c r="D39" s="12">
        <v>359</v>
      </c>
      <c r="E39" s="12">
        <v>3155</v>
      </c>
      <c r="F39" s="12">
        <v>1</v>
      </c>
      <c r="H39" s="10" t="s">
        <v>162</v>
      </c>
      <c r="I39" s="13">
        <f t="shared" si="0"/>
        <v>0.18999999999999995</v>
      </c>
      <c r="K39" s="16">
        <v>0.7</v>
      </c>
      <c r="L39" s="16">
        <f>K39*COS(RADIANS(180))</f>
        <v>-0.7</v>
      </c>
      <c r="M39" s="16">
        <f>K39*SIN(RADIANS(180))</f>
        <v>8.5760391843603401E-17</v>
      </c>
      <c r="N39" s="16">
        <f>-L39</f>
        <v>0.7</v>
      </c>
      <c r="O39" s="16">
        <f>M39</f>
        <v>8.5760391843603401E-17</v>
      </c>
    </row>
    <row r="40" spans="1:17" x14ac:dyDescent="0.45">
      <c r="A40" t="s">
        <v>77</v>
      </c>
      <c r="B40" t="s">
        <v>128</v>
      </c>
      <c r="C40" s="13">
        <v>0.10597345132743363</v>
      </c>
      <c r="D40" s="12">
        <v>479</v>
      </c>
      <c r="E40" s="12">
        <v>4520</v>
      </c>
      <c r="F40" s="12">
        <v>28</v>
      </c>
      <c r="K40" s="19">
        <v>1</v>
      </c>
      <c r="L40" s="19">
        <f>K40*COS(RADIANS(180))</f>
        <v>-1</v>
      </c>
      <c r="M40" s="19">
        <f>K40*SIN(RADIANS(180))</f>
        <v>1.22514845490862E-16</v>
      </c>
      <c r="N40" s="19">
        <f>-L40</f>
        <v>1</v>
      </c>
      <c r="O40" s="19">
        <f>M40</f>
        <v>1.22514845490862E-16</v>
      </c>
    </row>
    <row r="41" spans="1:17" x14ac:dyDescent="0.45">
      <c r="A41" t="s">
        <v>68</v>
      </c>
      <c r="B41" t="s">
        <v>120</v>
      </c>
      <c r="C41" s="13">
        <v>0.10127826941986234</v>
      </c>
      <c r="D41" s="12">
        <v>412</v>
      </c>
      <c r="E41" s="12">
        <v>4068</v>
      </c>
      <c r="F41" s="12">
        <v>10</v>
      </c>
    </row>
    <row r="42" spans="1:17" x14ac:dyDescent="0.45">
      <c r="A42" t="s">
        <v>19</v>
      </c>
      <c r="B42" t="s">
        <v>129</v>
      </c>
      <c r="C42" s="13">
        <v>9.6394833236938496E-2</v>
      </c>
      <c r="D42" s="12">
        <v>500</v>
      </c>
      <c r="E42" s="12">
        <v>5187</v>
      </c>
      <c r="F42" s="12">
        <v>12</v>
      </c>
      <c r="H42" s="10" t="s">
        <v>9</v>
      </c>
    </row>
    <row r="43" spans="1:17" x14ac:dyDescent="0.45">
      <c r="A43" t="s">
        <v>56</v>
      </c>
      <c r="B43" t="s">
        <v>110</v>
      </c>
      <c r="C43" s="13">
        <v>9.5873537261342637E-2</v>
      </c>
      <c r="D43" s="12">
        <v>467</v>
      </c>
      <c r="E43" s="12">
        <v>4871</v>
      </c>
      <c r="F43" s="12">
        <v>32</v>
      </c>
      <c r="H43" s="9" t="s">
        <v>12</v>
      </c>
      <c r="I43" t="s">
        <v>81</v>
      </c>
      <c r="K43" t="s">
        <v>4</v>
      </c>
      <c r="L43" t="s">
        <v>153</v>
      </c>
      <c r="M43" t="s">
        <v>190</v>
      </c>
      <c r="N43" t="s">
        <v>191</v>
      </c>
      <c r="O43" t="s">
        <v>192</v>
      </c>
      <c r="Q43" t="s">
        <v>194</v>
      </c>
    </row>
    <row r="44" spans="1:17" x14ac:dyDescent="0.45">
      <c r="A44" t="s">
        <v>40</v>
      </c>
      <c r="B44" t="s">
        <v>126</v>
      </c>
      <c r="C44" s="13">
        <v>9.5614035087719304E-2</v>
      </c>
      <c r="D44" s="12">
        <v>436</v>
      </c>
      <c r="E44" s="12">
        <v>4560</v>
      </c>
      <c r="F44" s="12">
        <v>33</v>
      </c>
      <c r="H44" s="10">
        <v>1</v>
      </c>
      <c r="I44" s="12">
        <v>3184</v>
      </c>
      <c r="J44" s="12">
        <v>1</v>
      </c>
      <c r="K44" s="10" t="s">
        <v>158</v>
      </c>
      <c r="L44">
        <f>IF(J44&lt;=周数,SUM($I$44:I44),NA())</f>
        <v>3184</v>
      </c>
      <c r="M44">
        <f t="shared" ref="M44:M56" si="1">目标销售*I9</f>
        <v>5728.4000000000005</v>
      </c>
      <c r="O44" t="s">
        <v>179</v>
      </c>
      <c r="P44" t="s">
        <v>180</v>
      </c>
      <c r="Q44" t="s">
        <v>195</v>
      </c>
    </row>
    <row r="45" spans="1:17" x14ac:dyDescent="0.45">
      <c r="A45" t="s">
        <v>78</v>
      </c>
      <c r="B45" t="s">
        <v>131</v>
      </c>
      <c r="C45" s="13">
        <v>9.5421577515865816E-2</v>
      </c>
      <c r="D45" s="12">
        <v>421</v>
      </c>
      <c r="E45" s="12">
        <v>4412</v>
      </c>
      <c r="F45" s="12"/>
      <c r="H45" s="10">
        <v>2</v>
      </c>
      <c r="I45" s="12">
        <v>5042</v>
      </c>
      <c r="J45" s="12">
        <v>2</v>
      </c>
      <c r="K45" s="10" t="s">
        <v>163</v>
      </c>
      <c r="L45">
        <f>IF(J45&lt;=周数,SUM($I$44:I45),NA())</f>
        <v>8226</v>
      </c>
      <c r="M45">
        <f t="shared" si="1"/>
        <v>27209.9</v>
      </c>
      <c r="O45">
        <f>周数</f>
        <v>8</v>
      </c>
      <c r="P45">
        <f ca="1">IF(累计销售&lt;目标,累计销售,NA())</f>
        <v>33998</v>
      </c>
      <c r="Q45" t="e">
        <f ca="1">IF(累计销售&gt;目标,累计销售,NA())</f>
        <v>#N/A</v>
      </c>
    </row>
    <row r="46" spans="1:17" x14ac:dyDescent="0.45">
      <c r="A46" t="s">
        <v>38</v>
      </c>
      <c r="B46" t="s">
        <v>109</v>
      </c>
      <c r="C46" s="13">
        <v>9.5122794880664135E-2</v>
      </c>
      <c r="D46" s="12">
        <v>550</v>
      </c>
      <c r="E46" s="12">
        <v>5782</v>
      </c>
      <c r="F46" s="12">
        <v>24</v>
      </c>
      <c r="H46" s="10">
        <v>3</v>
      </c>
      <c r="I46" s="12">
        <v>5032</v>
      </c>
      <c r="J46" s="12">
        <v>3</v>
      </c>
      <c r="K46" s="10" t="s">
        <v>164</v>
      </c>
      <c r="L46">
        <f>IF(J46&lt;=周数,SUM($I$44:I46),NA())</f>
        <v>13258</v>
      </c>
      <c r="M46">
        <f t="shared" si="1"/>
        <v>42963</v>
      </c>
      <c r="O46">
        <f>周数</f>
        <v>8</v>
      </c>
      <c r="P46">
        <f ca="1">IF(累计销售&lt;目标,目标,NA())</f>
        <v>111703.8</v>
      </c>
      <c r="Q46" t="e">
        <f ca="1">IF(累计销售&gt;目标,目标,NA())</f>
        <v>#N/A</v>
      </c>
    </row>
    <row r="47" spans="1:17" x14ac:dyDescent="0.45">
      <c r="A47" t="s">
        <v>67</v>
      </c>
      <c r="B47" t="s">
        <v>121</v>
      </c>
      <c r="C47" s="13">
        <v>9.0770274855785552E-2</v>
      </c>
      <c r="D47" s="12">
        <v>535</v>
      </c>
      <c r="E47" s="12">
        <v>5894</v>
      </c>
      <c r="F47" s="12">
        <v>19</v>
      </c>
      <c r="H47" s="10">
        <v>4</v>
      </c>
      <c r="I47" s="12">
        <v>4843</v>
      </c>
      <c r="J47" s="12">
        <v>4</v>
      </c>
      <c r="K47" s="10" t="s">
        <v>165</v>
      </c>
      <c r="L47">
        <f>IF(J47&lt;=周数,SUM($I$44:I47),NA())</f>
        <v>18101</v>
      </c>
      <c r="M47">
        <f t="shared" si="1"/>
        <v>73037.100000000006</v>
      </c>
      <c r="O47" t="s">
        <v>193</v>
      </c>
      <c r="P47">
        <f ca="1">ROUND(P46-P45,0)</f>
        <v>77706</v>
      </c>
      <c r="Q47" t="e">
        <f ca="1">ROUND(Q46-Q45,0)</f>
        <v>#N/A</v>
      </c>
    </row>
    <row r="48" spans="1:17" x14ac:dyDescent="0.45">
      <c r="A48" t="s">
        <v>39</v>
      </c>
      <c r="B48" t="s">
        <v>117</v>
      </c>
      <c r="C48" s="13">
        <v>8.9789029535864984E-2</v>
      </c>
      <c r="D48" s="12">
        <v>532</v>
      </c>
      <c r="E48" s="12">
        <v>5925</v>
      </c>
      <c r="F48" s="12">
        <v>21</v>
      </c>
      <c r="H48" s="10">
        <v>5</v>
      </c>
      <c r="I48" s="12">
        <v>4457</v>
      </c>
      <c r="J48" s="12">
        <v>5</v>
      </c>
      <c r="K48" s="10" t="s">
        <v>166</v>
      </c>
      <c r="L48">
        <f>IF(J48&lt;=周数,SUM($I$44:I48),NA())</f>
        <v>22558</v>
      </c>
      <c r="M48">
        <f t="shared" si="1"/>
        <v>83061.799999999988</v>
      </c>
    </row>
    <row r="49" spans="1:17" x14ac:dyDescent="0.45">
      <c r="A49" t="s">
        <v>27</v>
      </c>
      <c r="B49" t="s">
        <v>116</v>
      </c>
      <c r="C49" s="13">
        <v>8.4779828247761743E-2</v>
      </c>
      <c r="D49" s="12">
        <v>464</v>
      </c>
      <c r="E49" s="12">
        <v>5473</v>
      </c>
      <c r="F49" s="12">
        <v>53</v>
      </c>
      <c r="H49" s="10">
        <v>6</v>
      </c>
      <c r="I49" s="12">
        <v>4779</v>
      </c>
      <c r="J49" s="12">
        <v>6</v>
      </c>
      <c r="K49" s="10" t="s">
        <v>167</v>
      </c>
      <c r="L49">
        <f>IF(J49&lt;=周数,SUM($I$44:I49),NA())</f>
        <v>27337</v>
      </c>
      <c r="M49">
        <f t="shared" si="1"/>
        <v>93086.5</v>
      </c>
      <c r="O49" t="str">
        <f ca="1">"GAP,"&amp;P47</f>
        <v>GAP,77706</v>
      </c>
      <c r="Q49" t="e">
        <f ca="1">"超过"&amp;Q47</f>
        <v>#N/A</v>
      </c>
    </row>
    <row r="50" spans="1:17" x14ac:dyDescent="0.45">
      <c r="A50" t="s">
        <v>33</v>
      </c>
      <c r="B50" t="s">
        <v>107</v>
      </c>
      <c r="C50" s="13">
        <v>8.3923419879360084E-2</v>
      </c>
      <c r="D50" s="12">
        <v>320</v>
      </c>
      <c r="E50" s="12">
        <v>3813</v>
      </c>
      <c r="F50" s="12">
        <v>31</v>
      </c>
      <c r="H50" s="10">
        <v>7</v>
      </c>
      <c r="I50" s="12">
        <v>5145</v>
      </c>
      <c r="J50" s="12">
        <v>7</v>
      </c>
      <c r="K50" s="10" t="s">
        <v>168</v>
      </c>
      <c r="L50">
        <f>IF(J50&lt;=周数,SUM($I$44:I50),NA())</f>
        <v>32482</v>
      </c>
      <c r="M50">
        <f t="shared" si="1"/>
        <v>103111.2</v>
      </c>
      <c r="O50" t="s">
        <v>179</v>
      </c>
      <c r="P50" t="s">
        <v>180</v>
      </c>
      <c r="Q50" t="s">
        <v>195</v>
      </c>
    </row>
    <row r="51" spans="1:17" x14ac:dyDescent="0.45">
      <c r="A51" t="s">
        <v>72</v>
      </c>
      <c r="B51" t="s">
        <v>139</v>
      </c>
      <c r="C51" s="13">
        <v>7.9468050600064871E-2</v>
      </c>
      <c r="D51" s="12">
        <v>245</v>
      </c>
      <c r="E51" s="12">
        <v>3083</v>
      </c>
      <c r="F51" s="12">
        <v>35</v>
      </c>
      <c r="H51" s="10">
        <v>8</v>
      </c>
      <c r="I51" s="12">
        <v>1541</v>
      </c>
      <c r="J51" s="12">
        <v>8</v>
      </c>
      <c r="K51" s="10" t="s">
        <v>169</v>
      </c>
      <c r="L51">
        <f>IF(J51&lt;=周数,SUM($I$44:I51),NA())</f>
        <v>34023</v>
      </c>
      <c r="M51">
        <f t="shared" si="1"/>
        <v>111703.8</v>
      </c>
      <c r="O51">
        <f>周数</f>
        <v>8</v>
      </c>
      <c r="P51">
        <f ca="1">SUM(P45:P46)/2</f>
        <v>72850.899999999994</v>
      </c>
      <c r="Q51" t="e">
        <f ca="1">SUM(Q45:Q46)/2</f>
        <v>#N/A</v>
      </c>
    </row>
    <row r="52" spans="1:17" x14ac:dyDescent="0.45">
      <c r="A52" t="s">
        <v>63</v>
      </c>
      <c r="B52" t="s">
        <v>127</v>
      </c>
      <c r="C52" s="13">
        <v>7.5251601097895707E-2</v>
      </c>
      <c r="D52" s="12">
        <v>329</v>
      </c>
      <c r="E52" s="12">
        <v>4372</v>
      </c>
      <c r="F52" s="12">
        <v>24</v>
      </c>
      <c r="J52" s="12">
        <v>9</v>
      </c>
      <c r="K52" s="10" t="s">
        <v>170</v>
      </c>
      <c r="L52" t="e">
        <f>IF(J52&lt;=周数,SUM($I$44:I52),NA())</f>
        <v>#N/A</v>
      </c>
      <c r="M52">
        <f t="shared" si="1"/>
        <v>134617.4</v>
      </c>
    </row>
    <row r="53" spans="1:17" x14ac:dyDescent="0.45">
      <c r="A53" t="s">
        <v>70</v>
      </c>
      <c r="B53" t="s">
        <v>134</v>
      </c>
      <c r="C53" s="13">
        <v>7.3987398739873991E-2</v>
      </c>
      <c r="D53" s="12">
        <v>411</v>
      </c>
      <c r="E53" s="12">
        <v>5555</v>
      </c>
      <c r="F53" s="12">
        <v>26</v>
      </c>
      <c r="J53" s="12">
        <v>10</v>
      </c>
      <c r="K53" s="10" t="s">
        <v>159</v>
      </c>
      <c r="L53" t="e">
        <f>IF(J53&lt;=周数,SUM($I$44:I53),NA())</f>
        <v>#N/A</v>
      </c>
      <c r="M53">
        <f t="shared" si="1"/>
        <v>166123.59999999998</v>
      </c>
    </row>
    <row r="54" spans="1:17" x14ac:dyDescent="0.45">
      <c r="A54" t="s">
        <v>26</v>
      </c>
      <c r="B54" t="s">
        <v>114</v>
      </c>
      <c r="C54" s="13">
        <v>7.32484076433121E-2</v>
      </c>
      <c r="D54" s="12">
        <v>368</v>
      </c>
      <c r="E54" s="12">
        <v>5024</v>
      </c>
      <c r="F54" s="12">
        <v>9</v>
      </c>
      <c r="J54" s="12">
        <v>11</v>
      </c>
      <c r="K54" s="10" t="s">
        <v>160</v>
      </c>
      <c r="L54" t="e">
        <f>IF(J54&lt;=周数,SUM($I$44:I54),NA())</f>
        <v>#N/A</v>
      </c>
      <c r="M54">
        <f t="shared" si="1"/>
        <v>196197.7</v>
      </c>
    </row>
    <row r="55" spans="1:17" x14ac:dyDescent="0.45">
      <c r="A55" t="s">
        <v>46</v>
      </c>
      <c r="B55" t="s">
        <v>133</v>
      </c>
      <c r="C55" s="13">
        <v>7.2551390568319232E-2</v>
      </c>
      <c r="D55" s="12">
        <v>360</v>
      </c>
      <c r="E55" s="12">
        <v>4962</v>
      </c>
      <c r="F55" s="12">
        <v>12</v>
      </c>
      <c r="J55" s="12">
        <v>12</v>
      </c>
      <c r="K55" s="10" t="s">
        <v>161</v>
      </c>
      <c r="L55" t="e">
        <f>IF(J55&lt;=周数,SUM($I$44:I55),NA())</f>
        <v>#N/A</v>
      </c>
      <c r="M55">
        <f t="shared" si="1"/>
        <v>232000.2</v>
      </c>
    </row>
    <row r="56" spans="1:17" x14ac:dyDescent="0.45">
      <c r="A56" t="s">
        <v>65</v>
      </c>
      <c r="B56" t="s">
        <v>122</v>
      </c>
      <c r="C56" s="13">
        <v>6.8650330610657326E-2</v>
      </c>
      <c r="D56" s="12">
        <v>353</v>
      </c>
      <c r="E56" s="12">
        <v>5142</v>
      </c>
      <c r="F56" s="12">
        <v>4</v>
      </c>
      <c r="J56" s="12">
        <v>13</v>
      </c>
      <c r="K56" s="10" t="s">
        <v>162</v>
      </c>
      <c r="L56" t="e">
        <f>IF(J56&lt;=周数,SUM($I$44:I56),NA())</f>
        <v>#N/A</v>
      </c>
      <c r="M56">
        <f t="shared" si="1"/>
        <v>286420</v>
      </c>
      <c r="N56">
        <f>M56</f>
        <v>286420</v>
      </c>
    </row>
    <row r="57" spans="1:17" x14ac:dyDescent="0.45">
      <c r="A57" t="s">
        <v>32</v>
      </c>
      <c r="B57" t="s">
        <v>130</v>
      </c>
      <c r="C57" s="13">
        <v>6.7421513124034993E-2</v>
      </c>
      <c r="D57" s="12">
        <v>262</v>
      </c>
      <c r="E57" s="12">
        <v>3886</v>
      </c>
      <c r="F57" s="12">
        <v>6</v>
      </c>
    </row>
    <row r="58" spans="1:17" x14ac:dyDescent="0.45">
      <c r="A58" t="s">
        <v>52</v>
      </c>
      <c r="B58" t="s">
        <v>143</v>
      </c>
      <c r="C58" s="13">
        <v>6.7200986436498147E-2</v>
      </c>
      <c r="D58" s="12">
        <v>218</v>
      </c>
      <c r="E58" s="12">
        <v>3244</v>
      </c>
      <c r="F58" s="12"/>
    </row>
    <row r="59" spans="1:17" x14ac:dyDescent="0.45">
      <c r="A59" t="s">
        <v>28</v>
      </c>
      <c r="B59" t="s">
        <v>119</v>
      </c>
      <c r="C59" s="13">
        <v>6.6184294530751225E-2</v>
      </c>
      <c r="D59" s="12">
        <v>311</v>
      </c>
      <c r="E59" s="12">
        <v>4699</v>
      </c>
      <c r="F59" s="12"/>
    </row>
    <row r="60" spans="1:17" x14ac:dyDescent="0.45">
      <c r="A60" t="s">
        <v>61</v>
      </c>
      <c r="B60" t="s">
        <v>132</v>
      </c>
      <c r="C60" s="13">
        <v>5.246252676659529E-2</v>
      </c>
      <c r="D60" s="12">
        <v>196</v>
      </c>
      <c r="E60" s="12">
        <v>3736</v>
      </c>
      <c r="F60" s="12">
        <v>11</v>
      </c>
    </row>
    <row r="61" spans="1:17" x14ac:dyDescent="0.45">
      <c r="A61" t="s">
        <v>36</v>
      </c>
      <c r="B61" t="s">
        <v>135</v>
      </c>
      <c r="C61" s="13">
        <v>5.119918353461473E-2</v>
      </c>
      <c r="D61" s="12">
        <v>301</v>
      </c>
      <c r="E61" s="12">
        <v>5879</v>
      </c>
      <c r="F61" s="12">
        <v>5</v>
      </c>
    </row>
    <row r="62" spans="1:17" x14ac:dyDescent="0.45">
      <c r="A62" t="s">
        <v>54</v>
      </c>
      <c r="B62" t="s">
        <v>123</v>
      </c>
      <c r="C62" s="13">
        <v>5.1191318707242271E-2</v>
      </c>
      <c r="D62" s="12">
        <v>217</v>
      </c>
      <c r="E62" s="12">
        <v>4239</v>
      </c>
      <c r="F62" s="12">
        <v>19</v>
      </c>
    </row>
    <row r="63" spans="1:17" x14ac:dyDescent="0.45">
      <c r="A63" t="s">
        <v>76</v>
      </c>
      <c r="B63" t="s">
        <v>138</v>
      </c>
      <c r="C63" s="13">
        <v>3.7396937573616021E-2</v>
      </c>
      <c r="D63" s="12">
        <v>127</v>
      </c>
      <c r="E63" s="12">
        <v>3396</v>
      </c>
      <c r="F63" s="12">
        <v>20</v>
      </c>
    </row>
    <row r="64" spans="1:17" x14ac:dyDescent="0.45">
      <c r="A64" t="s">
        <v>74</v>
      </c>
      <c r="B64" t="s">
        <v>141</v>
      </c>
      <c r="C64" s="13">
        <v>3.3126293995859216E-2</v>
      </c>
      <c r="D64" s="12">
        <v>176</v>
      </c>
      <c r="E64" s="12">
        <v>5313</v>
      </c>
      <c r="F64" s="12"/>
    </row>
    <row r="65" spans="1:6" x14ac:dyDescent="0.45">
      <c r="A65" t="s">
        <v>48</v>
      </c>
      <c r="B65" t="s">
        <v>140</v>
      </c>
      <c r="C65" s="13">
        <v>3.2648466084998592E-2</v>
      </c>
      <c r="D65" s="12">
        <v>116</v>
      </c>
      <c r="E65" s="12">
        <v>3553</v>
      </c>
      <c r="F65" s="12"/>
    </row>
    <row r="66" spans="1:6" x14ac:dyDescent="0.45">
      <c r="A66" t="s">
        <v>79</v>
      </c>
      <c r="B66" t="s">
        <v>136</v>
      </c>
      <c r="C66" s="13">
        <v>2.490842490842491E-2</v>
      </c>
      <c r="D66" s="12">
        <v>136</v>
      </c>
      <c r="E66" s="12">
        <v>5460</v>
      </c>
      <c r="F66" s="12">
        <v>5</v>
      </c>
    </row>
    <row r="67" spans="1:6" x14ac:dyDescent="0.45">
      <c r="A67" t="s">
        <v>41</v>
      </c>
      <c r="B67" t="s">
        <v>144</v>
      </c>
      <c r="C67" s="13">
        <v>2.4806758943016358E-2</v>
      </c>
      <c r="D67" s="12">
        <v>138</v>
      </c>
      <c r="E67" s="12">
        <v>5563</v>
      </c>
      <c r="F67" s="12"/>
    </row>
    <row r="68" spans="1:6" x14ac:dyDescent="0.45">
      <c r="A68" t="s">
        <v>57</v>
      </c>
      <c r="B68" t="s">
        <v>142</v>
      </c>
      <c r="C68" s="13">
        <v>2.3637936004612281E-2</v>
      </c>
      <c r="D68" s="12">
        <v>82</v>
      </c>
      <c r="E68" s="12">
        <v>3469</v>
      </c>
      <c r="F68" s="12"/>
    </row>
    <row r="69" spans="1:6" x14ac:dyDescent="0.45">
      <c r="A69" t="s">
        <v>18</v>
      </c>
      <c r="B69" t="s">
        <v>146</v>
      </c>
      <c r="C69" s="13">
        <v>2.2914757103574702E-2</v>
      </c>
      <c r="D69" s="12">
        <v>100</v>
      </c>
      <c r="E69" s="12">
        <v>4364</v>
      </c>
      <c r="F69" s="12"/>
    </row>
    <row r="70" spans="1:6" x14ac:dyDescent="0.45">
      <c r="A70" t="s">
        <v>203</v>
      </c>
      <c r="B70" t="s">
        <v>204</v>
      </c>
      <c r="C70" s="13">
        <v>1.9603753910323252E-2</v>
      </c>
      <c r="D70" s="12">
        <v>94</v>
      </c>
      <c r="E70" s="12">
        <v>4795</v>
      </c>
      <c r="F70" s="12"/>
    </row>
    <row r="71" spans="1:6" x14ac:dyDescent="0.45">
      <c r="A71" t="s">
        <v>24</v>
      </c>
      <c r="B71" t="s">
        <v>148</v>
      </c>
      <c r="C71" s="13">
        <v>1.7845117845117844E-2</v>
      </c>
      <c r="D71" s="12">
        <v>106</v>
      </c>
      <c r="E71" s="12">
        <v>5940</v>
      </c>
      <c r="F71" s="12"/>
    </row>
    <row r="72" spans="1:6" x14ac:dyDescent="0.45">
      <c r="A72" t="s">
        <v>62</v>
      </c>
      <c r="B72" t="s">
        <v>137</v>
      </c>
      <c r="C72" s="13">
        <v>1.6879934658317452E-2</v>
      </c>
      <c r="D72" s="12">
        <v>62</v>
      </c>
      <c r="E72" s="12">
        <v>3673</v>
      </c>
      <c r="F72" s="12"/>
    </row>
    <row r="73" spans="1:6" x14ac:dyDescent="0.45">
      <c r="A73" t="s">
        <v>49</v>
      </c>
      <c r="B73" t="s">
        <v>145</v>
      </c>
      <c r="C73" s="13">
        <v>1.2734469110308037E-2</v>
      </c>
      <c r="D73" s="12">
        <v>74</v>
      </c>
      <c r="E73" s="12">
        <v>5811</v>
      </c>
      <c r="F73" s="12"/>
    </row>
    <row r="74" spans="1:6" x14ac:dyDescent="0.45">
      <c r="A74" t="s">
        <v>37</v>
      </c>
      <c r="B74" t="s">
        <v>147</v>
      </c>
      <c r="C74" s="13">
        <v>9.9952403617325075E-3</v>
      </c>
      <c r="D74" s="12">
        <v>42</v>
      </c>
      <c r="E74" s="12">
        <v>4202</v>
      </c>
      <c r="F74" s="12"/>
    </row>
    <row r="75" spans="1:6" x14ac:dyDescent="0.45">
      <c r="A75" t="s">
        <v>53</v>
      </c>
      <c r="B75" t="s">
        <v>124</v>
      </c>
      <c r="C75" s="13">
        <v>4.8866301798279905E-3</v>
      </c>
      <c r="D75" s="12">
        <v>25</v>
      </c>
      <c r="E75" s="12">
        <v>5116</v>
      </c>
      <c r="F75" s="12"/>
    </row>
    <row r="78" spans="1:6" x14ac:dyDescent="0.45">
      <c r="A78" t="s">
        <v>199</v>
      </c>
    </row>
    <row r="79" spans="1:6" x14ac:dyDescent="0.45">
      <c r="A79" s="9" t="s">
        <v>80</v>
      </c>
    </row>
    <row r="80" spans="1:6" x14ac:dyDescent="0.45">
      <c r="A80" s="9" t="s">
        <v>150</v>
      </c>
      <c r="B80" s="9" t="s">
        <v>151</v>
      </c>
      <c r="C80" t="s">
        <v>198</v>
      </c>
    </row>
    <row r="81" spans="1:3" x14ac:dyDescent="0.45">
      <c r="A81" t="s">
        <v>53</v>
      </c>
      <c r="B81" t="s">
        <v>124</v>
      </c>
      <c r="C81" s="13">
        <v>4.8866301798279905E-3</v>
      </c>
    </row>
    <row r="82" spans="1:3" x14ac:dyDescent="0.45">
      <c r="A82" t="s">
        <v>37</v>
      </c>
      <c r="B82" t="s">
        <v>147</v>
      </c>
      <c r="C82" s="13">
        <v>9.9952403617325075E-3</v>
      </c>
    </row>
    <row r="83" spans="1:3" x14ac:dyDescent="0.45">
      <c r="A83" t="s">
        <v>49</v>
      </c>
      <c r="B83" t="s">
        <v>145</v>
      </c>
      <c r="C83" s="13">
        <v>1.2734469110308037E-2</v>
      </c>
    </row>
    <row r="84" spans="1:3" x14ac:dyDescent="0.45">
      <c r="A84" t="s">
        <v>62</v>
      </c>
      <c r="B84" t="s">
        <v>137</v>
      </c>
      <c r="C84" s="13">
        <v>1.6879934658317452E-2</v>
      </c>
    </row>
    <row r="85" spans="1:3" x14ac:dyDescent="0.45">
      <c r="A85" t="s">
        <v>24</v>
      </c>
      <c r="B85" t="s">
        <v>148</v>
      </c>
      <c r="C85" s="13">
        <v>1.7845117845117844E-2</v>
      </c>
    </row>
    <row r="86" spans="1:3" x14ac:dyDescent="0.45">
      <c r="A86" t="s">
        <v>203</v>
      </c>
      <c r="B86" t="s">
        <v>204</v>
      </c>
      <c r="C86" s="13">
        <v>1.9603753910323252E-2</v>
      </c>
    </row>
    <row r="87" spans="1:3" x14ac:dyDescent="0.45">
      <c r="A87" t="s">
        <v>18</v>
      </c>
      <c r="B87" t="s">
        <v>146</v>
      </c>
      <c r="C87" s="13">
        <v>2.2914757103574702E-2</v>
      </c>
    </row>
    <row r="88" spans="1:3" x14ac:dyDescent="0.45">
      <c r="A88" t="s">
        <v>57</v>
      </c>
      <c r="B88" t="s">
        <v>142</v>
      </c>
      <c r="C88" s="13">
        <v>2.3637936004612281E-2</v>
      </c>
    </row>
    <row r="89" spans="1:3" x14ac:dyDescent="0.45">
      <c r="A89" t="s">
        <v>41</v>
      </c>
      <c r="B89" t="s">
        <v>144</v>
      </c>
      <c r="C89" s="13">
        <v>2.4806758943016358E-2</v>
      </c>
    </row>
    <row r="90" spans="1:3" x14ac:dyDescent="0.45">
      <c r="A90" t="s">
        <v>79</v>
      </c>
      <c r="B90" t="s">
        <v>136</v>
      </c>
      <c r="C90" s="13">
        <v>2.490842490842491E-2</v>
      </c>
    </row>
    <row r="91" spans="1:3" x14ac:dyDescent="0.45">
      <c r="A91" t="s">
        <v>48</v>
      </c>
      <c r="B91" t="s">
        <v>140</v>
      </c>
      <c r="C91" s="13">
        <v>3.2648466084998592E-2</v>
      </c>
    </row>
    <row r="92" spans="1:3" x14ac:dyDescent="0.45">
      <c r="A92" t="s">
        <v>74</v>
      </c>
      <c r="B92" t="s">
        <v>141</v>
      </c>
      <c r="C92" s="13">
        <v>3.3126293995859216E-2</v>
      </c>
    </row>
    <row r="93" spans="1:3" x14ac:dyDescent="0.45">
      <c r="A93" t="s">
        <v>76</v>
      </c>
      <c r="B93" t="s">
        <v>138</v>
      </c>
      <c r="C93" s="13">
        <v>3.7396937573616021E-2</v>
      </c>
    </row>
    <row r="94" spans="1:3" x14ac:dyDescent="0.45">
      <c r="A94" t="s">
        <v>54</v>
      </c>
      <c r="B94" t="s">
        <v>123</v>
      </c>
      <c r="C94" s="13">
        <v>5.1191318707242271E-2</v>
      </c>
    </row>
    <row r="95" spans="1:3" x14ac:dyDescent="0.45">
      <c r="A95" t="s">
        <v>36</v>
      </c>
      <c r="B95" t="s">
        <v>135</v>
      </c>
      <c r="C95" s="13">
        <v>5.119918353461473E-2</v>
      </c>
    </row>
    <row r="96" spans="1:3" x14ac:dyDescent="0.45">
      <c r="A96" t="s">
        <v>61</v>
      </c>
      <c r="B96" t="s">
        <v>132</v>
      </c>
      <c r="C96" s="13">
        <v>5.246252676659529E-2</v>
      </c>
    </row>
    <row r="97" spans="1:3" x14ac:dyDescent="0.45">
      <c r="A97" t="s">
        <v>28</v>
      </c>
      <c r="B97" t="s">
        <v>119</v>
      </c>
      <c r="C97" s="13">
        <v>6.6184294530751225E-2</v>
      </c>
    </row>
    <row r="98" spans="1:3" x14ac:dyDescent="0.45">
      <c r="A98" t="s">
        <v>52</v>
      </c>
      <c r="B98" t="s">
        <v>143</v>
      </c>
      <c r="C98" s="13">
        <v>6.7200986436498147E-2</v>
      </c>
    </row>
    <row r="99" spans="1:3" x14ac:dyDescent="0.45">
      <c r="A99" t="s">
        <v>32</v>
      </c>
      <c r="B99" t="s">
        <v>130</v>
      </c>
      <c r="C99" s="13">
        <v>6.7421513124034993E-2</v>
      </c>
    </row>
    <row r="100" spans="1:3" x14ac:dyDescent="0.45">
      <c r="A100" t="s">
        <v>65</v>
      </c>
      <c r="B100" t="s">
        <v>122</v>
      </c>
      <c r="C100" s="13">
        <v>6.8650330610657326E-2</v>
      </c>
    </row>
    <row r="101" spans="1:3" x14ac:dyDescent="0.45">
      <c r="A101" t="s">
        <v>46</v>
      </c>
      <c r="B101" t="s">
        <v>133</v>
      </c>
      <c r="C101" s="13">
        <v>7.2551390568319232E-2</v>
      </c>
    </row>
    <row r="102" spans="1:3" x14ac:dyDescent="0.45">
      <c r="A102" t="s">
        <v>26</v>
      </c>
      <c r="B102" t="s">
        <v>114</v>
      </c>
      <c r="C102" s="13">
        <v>7.32484076433121E-2</v>
      </c>
    </row>
    <row r="103" spans="1:3" x14ac:dyDescent="0.45">
      <c r="A103" t="s">
        <v>70</v>
      </c>
      <c r="B103" t="s">
        <v>134</v>
      </c>
      <c r="C103" s="13">
        <v>7.3987398739873991E-2</v>
      </c>
    </row>
    <row r="104" spans="1:3" x14ac:dyDescent="0.45">
      <c r="A104" t="s">
        <v>63</v>
      </c>
      <c r="B104" t="s">
        <v>127</v>
      </c>
      <c r="C104" s="13">
        <v>7.5251601097895707E-2</v>
      </c>
    </row>
    <row r="105" spans="1:3" x14ac:dyDescent="0.45">
      <c r="A105" t="s">
        <v>72</v>
      </c>
      <c r="B105" t="s">
        <v>139</v>
      </c>
      <c r="C105" s="13">
        <v>7.9468050600064871E-2</v>
      </c>
    </row>
    <row r="106" spans="1:3" x14ac:dyDescent="0.45">
      <c r="A106" t="s">
        <v>33</v>
      </c>
      <c r="B106" t="s">
        <v>107</v>
      </c>
      <c r="C106" s="13">
        <v>8.3923419879360084E-2</v>
      </c>
    </row>
    <row r="107" spans="1:3" x14ac:dyDescent="0.45">
      <c r="A107" t="s">
        <v>27</v>
      </c>
      <c r="B107" t="s">
        <v>116</v>
      </c>
      <c r="C107" s="13">
        <v>8.4779828247761743E-2</v>
      </c>
    </row>
    <row r="108" spans="1:3" x14ac:dyDescent="0.45">
      <c r="A108" t="s">
        <v>39</v>
      </c>
      <c r="B108" t="s">
        <v>117</v>
      </c>
      <c r="C108" s="13">
        <v>8.9789029535864984E-2</v>
      </c>
    </row>
    <row r="109" spans="1:3" x14ac:dyDescent="0.45">
      <c r="A109" t="s">
        <v>67</v>
      </c>
      <c r="B109" t="s">
        <v>121</v>
      </c>
      <c r="C109" s="13">
        <v>9.0770274855785552E-2</v>
      </c>
    </row>
    <row r="110" spans="1:3" x14ac:dyDescent="0.45">
      <c r="A110" t="s">
        <v>38</v>
      </c>
      <c r="B110" t="s">
        <v>109</v>
      </c>
      <c r="C110" s="13">
        <v>9.5122794880664135E-2</v>
      </c>
    </row>
    <row r="111" spans="1:3" x14ac:dyDescent="0.45">
      <c r="A111" t="s">
        <v>78</v>
      </c>
      <c r="B111" t="s">
        <v>131</v>
      </c>
      <c r="C111" s="13">
        <v>9.5421577515865816E-2</v>
      </c>
    </row>
    <row r="112" spans="1:3" x14ac:dyDescent="0.45">
      <c r="A112" t="s">
        <v>40</v>
      </c>
      <c r="B112" t="s">
        <v>126</v>
      </c>
      <c r="C112" s="13">
        <v>9.5614035087719304E-2</v>
      </c>
    </row>
    <row r="113" spans="1:3" x14ac:dyDescent="0.45">
      <c r="A113" t="s">
        <v>56</v>
      </c>
      <c r="B113" t="s">
        <v>110</v>
      </c>
      <c r="C113" s="13">
        <v>9.5873537261342637E-2</v>
      </c>
    </row>
    <row r="114" spans="1:3" x14ac:dyDescent="0.45">
      <c r="A114" t="s">
        <v>19</v>
      </c>
      <c r="B114" t="s">
        <v>129</v>
      </c>
      <c r="C114" s="13">
        <v>9.6394833236938496E-2</v>
      </c>
    </row>
    <row r="115" spans="1:3" x14ac:dyDescent="0.45">
      <c r="A115" t="s">
        <v>68</v>
      </c>
      <c r="B115" t="s">
        <v>120</v>
      </c>
      <c r="C115" s="13">
        <v>0.10127826941986234</v>
      </c>
    </row>
    <row r="116" spans="1:3" x14ac:dyDescent="0.45">
      <c r="A116" t="s">
        <v>77</v>
      </c>
      <c r="B116" t="s">
        <v>128</v>
      </c>
      <c r="C116" s="13">
        <v>0.10597345132743363</v>
      </c>
    </row>
    <row r="117" spans="1:3" x14ac:dyDescent="0.45">
      <c r="A117" t="s">
        <v>69</v>
      </c>
      <c r="B117" t="s">
        <v>125</v>
      </c>
      <c r="C117" s="13">
        <v>0.11378763866877971</v>
      </c>
    </row>
    <row r="118" spans="1:3" x14ac:dyDescent="0.45">
      <c r="A118" t="s">
        <v>55</v>
      </c>
      <c r="B118" t="s">
        <v>100</v>
      </c>
      <c r="C118" s="13">
        <v>0.11670480549199085</v>
      </c>
    </row>
    <row r="119" spans="1:3" x14ac:dyDescent="0.45">
      <c r="A119" t="s">
        <v>35</v>
      </c>
      <c r="B119" t="s">
        <v>111</v>
      </c>
      <c r="C119" s="13">
        <v>0.11747905559786748</v>
      </c>
    </row>
    <row r="120" spans="1:3" x14ac:dyDescent="0.45">
      <c r="A120" t="s">
        <v>47</v>
      </c>
      <c r="B120" t="s">
        <v>101</v>
      </c>
      <c r="C120" s="13">
        <v>0.125</v>
      </c>
    </row>
    <row r="121" spans="1:3" x14ac:dyDescent="0.45">
      <c r="A121" t="s">
        <v>71</v>
      </c>
      <c r="B121" t="s">
        <v>112</v>
      </c>
      <c r="C121" s="13">
        <v>0.1256711409395973</v>
      </c>
    </row>
    <row r="122" spans="1:3" x14ac:dyDescent="0.45">
      <c r="A122" t="s">
        <v>31</v>
      </c>
      <c r="B122" t="s">
        <v>108</v>
      </c>
      <c r="C122" s="13">
        <v>0.12590415913200723</v>
      </c>
    </row>
    <row r="123" spans="1:3" x14ac:dyDescent="0.45">
      <c r="A123" t="s">
        <v>60</v>
      </c>
      <c r="B123" t="s">
        <v>103</v>
      </c>
      <c r="C123" s="13">
        <v>0.12649164677804295</v>
      </c>
    </row>
    <row r="124" spans="1:3" x14ac:dyDescent="0.45">
      <c r="A124" t="s">
        <v>51</v>
      </c>
      <c r="B124" t="s">
        <v>113</v>
      </c>
      <c r="C124" s="13">
        <v>0.12731871838111297</v>
      </c>
    </row>
    <row r="125" spans="1:3" x14ac:dyDescent="0.45">
      <c r="A125" t="s">
        <v>34</v>
      </c>
      <c r="B125" t="s">
        <v>115</v>
      </c>
      <c r="C125" s="13">
        <v>0.13612273361227337</v>
      </c>
    </row>
    <row r="126" spans="1:3" x14ac:dyDescent="0.45">
      <c r="A126" t="s">
        <v>25</v>
      </c>
      <c r="B126" t="s">
        <v>98</v>
      </c>
      <c r="C126" s="13">
        <v>0.13822434875066453</v>
      </c>
    </row>
    <row r="127" spans="1:3" x14ac:dyDescent="0.45">
      <c r="A127" t="s">
        <v>20</v>
      </c>
      <c r="B127" t="s">
        <v>91</v>
      </c>
      <c r="C127" s="13">
        <v>0.13976431899150452</v>
      </c>
    </row>
    <row r="128" spans="1:3" x14ac:dyDescent="0.45">
      <c r="A128" t="s">
        <v>58</v>
      </c>
      <c r="B128" t="s">
        <v>102</v>
      </c>
      <c r="C128" s="13">
        <v>0.15015772870662461</v>
      </c>
    </row>
    <row r="129" spans="1:3" x14ac:dyDescent="0.45">
      <c r="A129" t="s">
        <v>15</v>
      </c>
      <c r="B129" t="s">
        <v>94</v>
      </c>
      <c r="C129" s="13">
        <v>0.15113489573722089</v>
      </c>
    </row>
    <row r="130" spans="1:3" x14ac:dyDescent="0.45">
      <c r="A130" t="s">
        <v>30</v>
      </c>
      <c r="B130" t="s">
        <v>118</v>
      </c>
      <c r="C130" s="13">
        <v>0.15796474891918855</v>
      </c>
    </row>
    <row r="131" spans="1:3" x14ac:dyDescent="0.45">
      <c r="A131" t="s">
        <v>73</v>
      </c>
      <c r="B131" t="s">
        <v>104</v>
      </c>
      <c r="C131" s="13">
        <v>0.16384180790960451</v>
      </c>
    </row>
    <row r="132" spans="1:3" x14ac:dyDescent="0.45">
      <c r="A132" t="s">
        <v>75</v>
      </c>
      <c r="B132" t="s">
        <v>99</v>
      </c>
      <c r="C132" s="13">
        <v>0.17381703470031545</v>
      </c>
    </row>
    <row r="133" spans="1:3" x14ac:dyDescent="0.45">
      <c r="A133" t="s">
        <v>17</v>
      </c>
      <c r="B133" t="s">
        <v>97</v>
      </c>
      <c r="C133" s="13">
        <v>0.18465736810187994</v>
      </c>
    </row>
    <row r="134" spans="1:3" x14ac:dyDescent="0.45">
      <c r="A134" t="s">
        <v>22</v>
      </c>
      <c r="B134" t="s">
        <v>105</v>
      </c>
      <c r="C134" s="13">
        <v>0.18727272727272729</v>
      </c>
    </row>
    <row r="135" spans="1:3" x14ac:dyDescent="0.45">
      <c r="A135" t="s">
        <v>64</v>
      </c>
      <c r="B135" t="s">
        <v>95</v>
      </c>
      <c r="C135" s="13">
        <v>0.18959687906371911</v>
      </c>
    </row>
    <row r="136" spans="1:3" x14ac:dyDescent="0.45">
      <c r="A136" t="s">
        <v>43</v>
      </c>
      <c r="B136" t="s">
        <v>106</v>
      </c>
      <c r="C136" s="13">
        <v>0.20851560221638962</v>
      </c>
    </row>
    <row r="137" spans="1:3" x14ac:dyDescent="0.45">
      <c r="A137" t="s">
        <v>42</v>
      </c>
      <c r="B137" t="s">
        <v>96</v>
      </c>
      <c r="C137" s="13">
        <v>0.22120708748615725</v>
      </c>
    </row>
    <row r="138" spans="1:3" x14ac:dyDescent="0.45">
      <c r="A138" t="s">
        <v>16</v>
      </c>
      <c r="B138" t="s">
        <v>93</v>
      </c>
      <c r="C138" s="13">
        <v>0.27828054298642535</v>
      </c>
    </row>
    <row r="139" spans="1:3" x14ac:dyDescent="0.45">
      <c r="A139" t="s">
        <v>23</v>
      </c>
      <c r="B139" t="s">
        <v>87</v>
      </c>
      <c r="C139" s="13">
        <v>0.28061011282908482</v>
      </c>
    </row>
    <row r="140" spans="1:3" x14ac:dyDescent="0.45">
      <c r="A140" t="s">
        <v>21</v>
      </c>
      <c r="B140" t="s">
        <v>88</v>
      </c>
      <c r="C140" s="13">
        <v>0.28599076968884918</v>
      </c>
    </row>
    <row r="141" spans="1:3" x14ac:dyDescent="0.45">
      <c r="A141" t="s">
        <v>66</v>
      </c>
      <c r="B141" t="s">
        <v>90</v>
      </c>
      <c r="C141" s="13">
        <v>0.29284627092846272</v>
      </c>
    </row>
    <row r="142" spans="1:3" x14ac:dyDescent="0.45">
      <c r="A142" t="s">
        <v>44</v>
      </c>
      <c r="B142" t="s">
        <v>92</v>
      </c>
      <c r="C142" s="13">
        <v>0.30199360078759535</v>
      </c>
    </row>
    <row r="143" spans="1:3" x14ac:dyDescent="0.45">
      <c r="A143" t="s">
        <v>29</v>
      </c>
      <c r="B143" t="s">
        <v>85</v>
      </c>
      <c r="C143" s="13">
        <v>0.30462427745664739</v>
      </c>
    </row>
    <row r="144" spans="1:3" x14ac:dyDescent="0.45">
      <c r="A144" t="s">
        <v>50</v>
      </c>
      <c r="B144" t="s">
        <v>84</v>
      </c>
      <c r="C144" s="13">
        <v>0.37424097155640779</v>
      </c>
    </row>
    <row r="145" spans="1:3" x14ac:dyDescent="0.45">
      <c r="A145" t="s">
        <v>45</v>
      </c>
      <c r="B145" t="s">
        <v>86</v>
      </c>
      <c r="C145" s="13">
        <v>0.38250428816466553</v>
      </c>
    </row>
    <row r="146" spans="1:3" x14ac:dyDescent="0.45">
      <c r="A146" t="s">
        <v>59</v>
      </c>
      <c r="B146" t="s">
        <v>89</v>
      </c>
      <c r="C146" s="13">
        <v>0.38926174496644295</v>
      </c>
    </row>
  </sheetData>
  <phoneticPr fontId="1" type="noConversion"/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1FA4-1434-4ADE-A894-5A8A871B2D91}">
  <dimension ref="C5:E21"/>
  <sheetViews>
    <sheetView showGridLines="0" workbookViewId="0">
      <selection activeCell="G14" sqref="G14"/>
    </sheetView>
  </sheetViews>
  <sheetFormatPr defaultRowHeight="15" customHeight="1" x14ac:dyDescent="0.45"/>
  <cols>
    <col min="3" max="4" width="8.69140625" customWidth="1"/>
    <col min="5" max="5" width="10.69140625" customWidth="1"/>
  </cols>
  <sheetData>
    <row r="5" spans="3:5" ht="15" customHeight="1" x14ac:dyDescent="0.45">
      <c r="C5" s="28" t="s">
        <v>196</v>
      </c>
      <c r="D5" s="28" t="s">
        <v>197</v>
      </c>
      <c r="E5" s="28" t="s">
        <v>155</v>
      </c>
    </row>
    <row r="6" spans="3:5" ht="5" customHeight="1" x14ac:dyDescent="0.45">
      <c r="C6" s="29"/>
      <c r="D6" s="29"/>
      <c r="E6" s="29"/>
    </row>
    <row r="7" spans="3:5" ht="15" customHeight="1" x14ac:dyDescent="0.45">
      <c r="C7" s="30" t="str">
        <f ca="1">IF(人员排序=1,OFFSET(准备区!A10,下拉位置,0,1,1),OFFSET(准备区!A81,下拉位置,0,1,1))</f>
        <v>张常州</v>
      </c>
      <c r="D7" s="30" t="str">
        <f ca="1">IF(人员排序=1,OFFSET(准备区!B10,下拉位置,0,1,1),OFFSET(准备区!B81,下拉位置,0,1,1))</f>
        <v>常州市</v>
      </c>
      <c r="E7" s="31">
        <f ca="1">IF(人员排序=1,OFFSET(准备区!C10,下拉位置,0,1,1),OFFSET(准备区!C81,下拉位置,0,1,1))</f>
        <v>0.38926174496644295</v>
      </c>
    </row>
    <row r="8" spans="3:5" ht="15" customHeight="1" x14ac:dyDescent="0.45">
      <c r="C8" s="32" t="str">
        <f ca="1">IF(人员排序=1,OFFSET(准备区!A11,下拉位置,0,1,1),OFFSET(准备区!A82,下拉位置,0,1,1))</f>
        <v>王南通</v>
      </c>
      <c r="D8" s="32" t="str">
        <f ca="1">IF(人员排序=1,OFFSET(准备区!B11,下拉位置,0,1,1),OFFSET(准备区!B82,下拉位置,0,1,1))</f>
        <v>南通市</v>
      </c>
      <c r="E8" s="33">
        <f ca="1">IF(人员排序=1,OFFSET(准备区!C11,下拉位置,0,1,1),OFFSET(准备区!C82,下拉位置,0,1,1))</f>
        <v>0.38250428816466553</v>
      </c>
    </row>
    <row r="9" spans="3:5" ht="15" customHeight="1" x14ac:dyDescent="0.45">
      <c r="C9" s="32" t="str">
        <f ca="1">IF(人员排序=1,OFFSET(准备区!A12,下拉位置,0,1,1),OFFSET(准备区!A83,下拉位置,0,1,1))</f>
        <v>王郑州</v>
      </c>
      <c r="D9" s="32" t="str">
        <f ca="1">IF(人员排序=1,OFFSET(准备区!B12,下拉位置,0,1,1),OFFSET(准备区!B83,下拉位置,0,1,1))</f>
        <v>郑州市</v>
      </c>
      <c r="E9" s="33">
        <f ca="1">IF(人员排序=1,OFFSET(准备区!C12,下拉位置,0,1,1),OFFSET(准备区!C83,下拉位置,0,1,1))</f>
        <v>0.37424097155640779</v>
      </c>
    </row>
    <row r="10" spans="3:5" ht="15" customHeight="1" x14ac:dyDescent="0.45">
      <c r="C10" s="32" t="str">
        <f ca="1">IF(人员排序=1,OFFSET(准备区!A13,下拉位置,0,1,1),OFFSET(准备区!A84,下拉位置,0,1,1))</f>
        <v>刘扬州</v>
      </c>
      <c r="D10" s="32" t="str">
        <f ca="1">IF(人员排序=1,OFFSET(准备区!B13,下拉位置,0,1,1),OFFSET(准备区!B84,下拉位置,0,1,1))</f>
        <v>扬州市</v>
      </c>
      <c r="E10" s="33">
        <f ca="1">IF(人员排序=1,OFFSET(准备区!C13,下拉位置,0,1,1),OFFSET(准备区!C84,下拉位置,0,1,1))</f>
        <v>0.30462427745664739</v>
      </c>
    </row>
    <row r="11" spans="3:5" ht="15" customHeight="1" x14ac:dyDescent="0.45">
      <c r="C11" s="32" t="str">
        <f ca="1">IF(人员排序=1,OFFSET(准备区!A14,下拉位置,0,1,1),OFFSET(准备区!A85,下拉位置,0,1,1))</f>
        <v>王南宁</v>
      </c>
      <c r="D11" s="32" t="str">
        <f ca="1">IF(人员排序=1,OFFSET(准备区!B14,下拉位置,0,1,1),OFFSET(准备区!B85,下拉位置,0,1,1))</f>
        <v>南宁市</v>
      </c>
      <c r="E11" s="33">
        <f ca="1">IF(人员排序=1,OFFSET(准备区!C14,下拉位置,0,1,1),OFFSET(准备区!C85,下拉位置,0,1,1))</f>
        <v>0.30199360078759535</v>
      </c>
    </row>
    <row r="12" spans="3:5" ht="15" customHeight="1" x14ac:dyDescent="0.45">
      <c r="C12" s="32" t="str">
        <f ca="1">IF(人员排序=1,OFFSET(准备区!A15,下拉位置,0,1,1),OFFSET(准备区!A86,下拉位置,0,1,1))</f>
        <v>赵贵阳</v>
      </c>
      <c r="D12" s="32" t="str">
        <f ca="1">IF(人员排序=1,OFFSET(准备区!B15,下拉位置,0,1,1),OFFSET(准备区!B86,下拉位置,0,1,1))</f>
        <v>贵阳市</v>
      </c>
      <c r="E12" s="33">
        <f ca="1">IF(人员排序=1,OFFSET(准备区!C15,下拉位置,0,1,1),OFFSET(准备区!C86,下拉位置,0,1,1))</f>
        <v>0.29284627092846272</v>
      </c>
    </row>
    <row r="13" spans="3:5" ht="15" customHeight="1" x14ac:dyDescent="0.45">
      <c r="C13" s="32" t="str">
        <f ca="1">IF(人员排序=1,OFFSET(准备区!A16,下拉位置,0,1,1),OFFSET(准备区!A87,下拉位置,0,1,1))</f>
        <v>李昆明</v>
      </c>
      <c r="D13" s="32" t="str">
        <f ca="1">IF(人员排序=1,OFFSET(准备区!B16,下拉位置,0,1,1),OFFSET(准备区!B87,下拉位置,0,1,1))</f>
        <v>昆明市</v>
      </c>
      <c r="E13" s="33">
        <f ca="1">IF(人员排序=1,OFFSET(准备区!C16,下拉位置,0,1,1),OFFSET(准备区!C87,下拉位置,0,1,1))</f>
        <v>0.28599076968884918</v>
      </c>
    </row>
    <row r="14" spans="3:5" ht="15" customHeight="1" x14ac:dyDescent="0.45">
      <c r="C14" s="32" t="str">
        <f ca="1">IF(人员排序=1,OFFSET(准备区!A17,下拉位置,0,1,1),OFFSET(准备区!A88,下拉位置,0,1,1))</f>
        <v>李南京</v>
      </c>
      <c r="D14" s="32" t="str">
        <f ca="1">IF(人员排序=1,OFFSET(准备区!B17,下拉位置,0,1,1),OFFSET(准备区!B88,下拉位置,0,1,1))</f>
        <v>南京市</v>
      </c>
      <c r="E14" s="33">
        <f ca="1">IF(人员排序=1,OFFSET(准备区!C17,下拉位置,0,1,1),OFFSET(准备区!C88,下拉位置,0,1,1))</f>
        <v>0.28061011282908482</v>
      </c>
    </row>
    <row r="15" spans="3:5" ht="15" customHeight="1" x14ac:dyDescent="0.45">
      <c r="C15" s="32" t="str">
        <f ca="1">IF(人员排序=1,OFFSET(准备区!A18,下拉位置,0,1,1),OFFSET(准备区!A89,下拉位置,0,1,1))</f>
        <v>陈苏州</v>
      </c>
      <c r="D15" s="32" t="str">
        <f ca="1">IF(人员排序=1,OFFSET(准备区!B18,下拉位置,0,1,1),OFFSET(准备区!B89,下拉位置,0,1,1))</f>
        <v>苏州市</v>
      </c>
      <c r="E15" s="33">
        <f ca="1">IF(人员排序=1,OFFSET(准备区!C18,下拉位置,0,1,1),OFFSET(准备区!C89,下拉位置,0,1,1))</f>
        <v>0.27828054298642535</v>
      </c>
    </row>
    <row r="16" spans="3:5" ht="15" customHeight="1" x14ac:dyDescent="0.45">
      <c r="C16" s="32" t="str">
        <f ca="1">IF(人员排序=1,OFFSET(准备区!A19,下拉位置,0,1,1),OFFSET(准备区!A90,下拉位置,0,1,1))</f>
        <v>王临汾</v>
      </c>
      <c r="D16" s="32" t="str">
        <f ca="1">IF(人员排序=1,OFFSET(准备区!B19,下拉位置,0,1,1),OFFSET(准备区!B90,下拉位置,0,1,1))</f>
        <v>临汾市</v>
      </c>
      <c r="E16" s="33">
        <f ca="1">IF(人员排序=1,OFFSET(准备区!C19,下拉位置,0,1,1),OFFSET(准备区!C90,下拉位置,0,1,1))</f>
        <v>0.22120708748615725</v>
      </c>
    </row>
    <row r="17" spans="3:5" ht="15" customHeight="1" x14ac:dyDescent="0.45">
      <c r="C17" s="32" t="str">
        <f ca="1">IF(人员排序=1,OFFSET(准备区!A20,下拉位置,0,1,1),OFFSET(准备区!A91,下拉位置,0,1,1))</f>
        <v>王六安</v>
      </c>
      <c r="D17" s="32" t="str">
        <f ca="1">IF(人员排序=1,OFFSET(准备区!B20,下拉位置,0,1,1),OFFSET(准备区!B91,下拉位置,0,1,1))</f>
        <v>六安市</v>
      </c>
      <c r="E17" s="33">
        <f ca="1">IF(人员排序=1,OFFSET(准备区!C20,下拉位置,0,1,1),OFFSET(准备区!C91,下拉位置,0,1,1))</f>
        <v>0.20851560221638962</v>
      </c>
    </row>
    <row r="18" spans="3:5" ht="15" customHeight="1" x14ac:dyDescent="0.45">
      <c r="C18" s="32" t="str">
        <f ca="1">IF(人员排序=1,OFFSET(准备区!A21,下拉位置,0,1,1),OFFSET(准备区!A92,下拉位置,0,1,1))</f>
        <v>张盐城</v>
      </c>
      <c r="D18" s="32" t="str">
        <f ca="1">IF(人员排序=1,OFFSET(准备区!B21,下拉位置,0,1,1),OFFSET(准备区!B92,下拉位置,0,1,1))</f>
        <v>盐城市</v>
      </c>
      <c r="E18" s="33">
        <f ca="1">IF(人员排序=1,OFFSET(准备区!C21,下拉位置,0,1,1),OFFSET(准备区!C92,下拉位置,0,1,1))</f>
        <v>0.18959687906371911</v>
      </c>
    </row>
    <row r="19" spans="3:5" ht="15" customHeight="1" x14ac:dyDescent="0.45">
      <c r="C19" s="32" t="str">
        <f ca="1">IF(人员排序=1,OFFSET(准备区!A22,下拉位置,0,1,1),OFFSET(准备区!A93,下拉位置,0,1,1))</f>
        <v>李兰州</v>
      </c>
      <c r="D19" s="32" t="str">
        <f ca="1">IF(人员排序=1,OFFSET(准备区!B22,下拉位置,0,1,1),OFFSET(准备区!B93,下拉位置,0,1,1))</f>
        <v>兰州市</v>
      </c>
      <c r="E19" s="33">
        <f ca="1">IF(人员排序=1,OFFSET(准备区!C22,下拉位置,0,1,1),OFFSET(准备区!C93,下拉位置,0,1,1))</f>
        <v>0.18727272727272729</v>
      </c>
    </row>
    <row r="20" spans="3:5" ht="15" customHeight="1" x14ac:dyDescent="0.45">
      <c r="C20" s="32" t="str">
        <f ca="1">IF(人员排序=1,OFFSET(准备区!A23,下拉位置,0,1,1),OFFSET(准备区!A94,下拉位置,0,1,1))</f>
        <v>陈信阳</v>
      </c>
      <c r="D20" s="32" t="str">
        <f ca="1">IF(人员排序=1,OFFSET(准备区!B23,下拉位置,0,1,1),OFFSET(准备区!B94,下拉位置,0,1,1))</f>
        <v>信阳市</v>
      </c>
      <c r="E20" s="33">
        <f ca="1">IF(人员排序=1,OFFSET(准备区!C23,下拉位置,0,1,1),OFFSET(准备区!C94,下拉位置,0,1,1))</f>
        <v>0.18465736810187994</v>
      </c>
    </row>
    <row r="21" spans="3:5" ht="15" customHeight="1" x14ac:dyDescent="0.45">
      <c r="C21" s="32" t="str">
        <f ca="1">IF(人员排序=1,OFFSET(准备区!A24,下拉位置,0,1,1),OFFSET(准备区!A95,下拉位置,0,1,1))</f>
        <v>周沧州</v>
      </c>
      <c r="D21" s="32" t="str">
        <f ca="1">IF(人员排序=1,OFFSET(准备区!B24,下拉位置,0,1,1),OFFSET(准备区!B95,下拉位置,0,1,1))</f>
        <v>沧州市</v>
      </c>
      <c r="E21" s="33">
        <f ca="1">IF(人员排序=1,OFFSET(准备区!C24,下拉位置,0,1,1),OFFSET(准备区!C95,下拉位置,0,1,1))</f>
        <v>0.17381703470031545</v>
      </c>
    </row>
  </sheetData>
  <phoneticPr fontId="1" type="noConversion"/>
  <conditionalFormatting sqref="E7:E21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{DE45E255-8FA2-41D2-A869-44C92D73CEB3}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45E255-8FA2-41D2-A869-44C92D73C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6 9 ] ] > < / C u s t o m C o n t e n t > < / G e m i n i > 
</file>

<file path=customXml/item10.xml>��< ? x m l   v e r s i o n = " 1 . 0 "   e n c o d i n g = " U T F - 1 6 " ? > < G e m i n i   x m l n s = " h t t p : / / g e m i n i / p i v o t c u s t o m i z a t i o n / 4 3 5 d 5 f 6 a - a 3 4 5 - 4 b f d - b d 4 7 - 5 1 5 f 6 e 0 4 1 7 b c " > < C u s t o m C o n t e n t > < ! [ C D A T A [ < ? x m l   v e r s i o n = " 1 . 0 "   e n c o d i n g = " u t f - 1 6 " ? > < S e t t i n g s > < C a l c u l a t e d F i e l d s > < i t e m > < M e a s u r e N a m e > /}�� �.U< / M e a s u r e N a m e > < D i s p l a y N a m e > /}�� �.U< / D i s p l a y N a m e > < V i s i b l e > F a l s e < / V i s i b l e > < / i t e m > < i t e m > < M e a s u r e N a m e > �vh �.U< / M e a s u r e N a m e > < D i s p l a y N a m e > �vh �.U< / D i s p l a y N a m e > < V i s i b l e > F a l s e < / V i s i b l e > < / i t e m > < i t e m > < M e a s u r e N a m e > /}���[b�s< / M e a s u r e N a m e > < D i s p l a y N a m e > /}���[b�s< / D i s p l a y N a m e > < V i s i b l e > F a l s e < / V i s i b l e > < / i t e m > < i t e m > < M e a s u r e N a m e > S_hT �.U< / M e a s u r e N a m e > < D i s p l a y N a m e > S_hT �.U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;`h�_ 3 2 3 9 2 f 8 3 - 5 0 5 d - 4 f 3 4 - 8 7 4 d - d f c 9 8 c d 0 3 3 8 f , ۏ�^h�_ 3 9 f c 4 1 c b - a 9 a b - 4 6 8 a - 8 5 8 3 - 0 c 0 d a 3 c 0 c b c 5 , h�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 2 0 1 8 - 0 6 - 3 0 T 1 3 : 4 5 : 1 3 . 0 5 8 5 4 0 3 + 0 8 : 0 0 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 ;`h�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 ;`h�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 C o l u m n s \ 'Y:S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 C o l u m n s \ 'Y:S�~t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 C o l u m n s \ �W^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 C o l u m n s \ �W^�~t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 C o l u m n s \ �vh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 C o l u m n s \ c[�^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 C o l u m n s \ t^�^hTpe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 C o l u m n s \ c[�^hTpe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 C o l u m n s \ S_hT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 C o l u m n s \ 9SM�R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 �Speh�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 �Speh�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 C o l u m n s \ hTR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 C o l u m n s \ hT+g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 ۏ�^h�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 ۏ�^h�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 C o l u m n s \ hTpe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 C o l u m n s \ ۏ�^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 C o l u m n s \ 9SM�R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0 a 4 8 6 2 0 1 - d d f 1 - 4 5 c 5 - a a d 4 - 9 6 2 e 8 2 6 0 8 d a 4 " > < C u s t o m C o n t e n t > < ! [ C D A T A [ < ? x m l   v e r s i o n = " 1 . 0 "   e n c o d i n g = " u t f - 1 6 " ? > < S e t t i n g s > < C a l c u l a t e d F i e l d s > < i t e m > < M e a s u r e N a m e > /}�� �.U< / M e a s u r e N a m e > < D i s p l a y N a m e > /}�� �.U< / D i s p l a y N a m e > < V i s i b l e > F a l s e < / V i s i b l e > < / i t e m > < i t e m > < M e a s u r e N a m e > �vh �.U< / M e a s u r e N a m e > < D i s p l a y N a m e > �vh �.U< / D i s p l a y N a m e > < V i s i b l e > F a l s e < / V i s i b l e > < / i t e m > < i t e m > < M e a s u r e N a m e > /}���[b�s< / M e a s u r e N a m e > < D i s p l a y N a m e > /}���[b�s< / D i s p l a y N a m e > < V i s i b l e > F a l s e < / V i s i b l e > < / i t e m > < i t e m > < M e a s u r e N a m e > S_hT �.U< / M e a s u r e N a m e > < D i s p l a y N a m e > S_hT �.U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0 2 f 4 a e f - 1 6 b 7 - 4 a b 3 - 9 5 6 d - f 0 b 8 2 6 8 9 d 1 9 0 " > < C u s t o m C o n t e n t > < ! [ C D A T A [ < ? x m l   v e r s i o n = " 1 . 0 "   e n c o d i n g = " u t f - 1 6 " ? > < S e t t i n g s > < C a l c u l a t e d F i e l d s > < i t e m > < M e a s u r e N a m e > /}�� �.U< / M e a s u r e N a m e > < D i s p l a y N a m e > /}�� �.U< / D i s p l a y N a m e > < V i s i b l e > F a l s e < / V i s i b l e > < / i t e m > < i t e m > < M e a s u r e N a m e > �vh �.U< / M e a s u r e N a m e > < D i s p l a y N a m e > �vh �.U< / D i s p l a y N a m e > < V i s i b l e > F a l s e < / V i s i b l e > < / i t e m > < i t e m > < M e a s u r e N a m e > /}���[b�s< / M e a s u r e N a m e > < D i s p l a y N a m e > /}���[b�s< / D i s p l a y N a m e > < V i s i b l e > F a l s e < / V i s i b l e > < / i t e m > < i t e m > < M e a s u r e N a m e > S_hT �.U< / M e a s u r e N a m e > < D i s p l a y N a m e > S_hT �.U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h�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 hTR< / s t r i n g > < / k e y > < v a l u e > < i n t > 9 3 < / i n t > < / v a l u e > < / i t e m > < i t e m > < k e y > < s t r i n g > hT+g< / s t r i n g > < / k e y > < v a l u e > < i n t > 9 3 < / i n t > < / v a l u e > < / i t e m > < / C o l u m n W i d t h s > < C o l u m n D i s p l a y I n d e x > < i t e m > < k e y > < s t r i n g > hTR< / s t r i n g > < / k e y > < v a l u e > < i n t > 0 < / i n t > < / v a l u e > < / i t e m > < i t e m > < k e y > < s t r i n g > hT+g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ۏ�^h�_ 3 9 f c 4 1 c b - a 9 a b - 4 6 8 a - 8 5 8 3 - 0 c 0 d a 3 c 0 c b c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 6 9 < / i n t > < / v a l u e > < / i t e m > < i t e m > < k e y > < s t r i n g > hTpe< / s t r i n g > < / k e y > < v a l u e > < i n t > 9 3 < / i n t > < / v a l u e > < / i t e m > < i t e m > < k e y > < s t r i n g > �N�T< / s t r i n g > < / k e y > < v a l u e > < i n t > 9 3 < / i n t > < / v a l u e > < / i t e m > < i t e m > < k e y > < s t r i n g > ۏ�^< / s t r i n g > < / k e y > < v a l u e > < i n t > 9 3 < / i n t > < / v a l u e > < / i t e m > < i t e m > < k e y > < s t r i n g > 9SM�R< / s t r i n g > < / k e y > < v a l u e > < i n t > 1 1 5 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 hTpe< / s t r i n g > < / k e y > < v a l u e > < i n t > 1 < / i n t > < / v a l u e > < / i t e m > < i t e m > < k e y > < s t r i n g > �N�T< / s t r i n g > < / k e y > < v a l u e > < i n t > 2 < / i n t > < / v a l u e > < / i t e m > < i t e m > < k e y > < s t r i n g > ۏ�^< / s t r i n g > < / k e y > < v a l u e > < i n t > 3 < / i n t > < / v a l u e > < / i t e m > < i t e m > < k e y > < s t r i n g > 9SM�R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 ;`h�_ 3 2 3 9 2 f 8 3 - 5 0 5 d - 4 f 3 4 - 8 7 4 d - d f c 9 8 c d 0 3 3 8 f 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 ۏ�^h�_ 3 9 f c 4 1 c b - a 9 a b - 4 6 8 a - 8 5 8 3 - 0 c 0 d a 3 c 0 c b c 5 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 �Speh�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 �Speh�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 C o l u m n s \ hTR< / K e y > < / D i a g r a m O b j e c t K e y > < D i a g r a m O b j e c t K e y > < K e y > C o l u m n s \ hT+g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 C o l u m n s \ hTR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 C o l u m n s \ hT+g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 ;`h�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 ;`h�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 M e a s u r e s \ /}�� �.U< / K e y > < / D i a g r a m O b j e c t K e y > < D i a g r a m O b j e c t K e y > < K e y > M e a s u r e s \ /}�� �.U\ T a g I n f o \ lQ_< / K e y > < / D i a g r a m O b j e c t K e y > < D i a g r a m O b j e c t K e y > < K e y > M e a s u r e s \ /}�� �.U\ T a g I n f o \ <P< / K e y > < / D i a g r a m O b j e c t K e y > < D i a g r a m O b j e c t K e y > < K e y > M e a s u r e s \ �vh �.U< / K e y > < / D i a g r a m O b j e c t K e y > < D i a g r a m O b j e c t K e y > < K e y > M e a s u r e s \ �vh �.U\ T a g I n f o \ lQ_< / K e y > < / D i a g r a m O b j e c t K e y > < D i a g r a m O b j e c t K e y > < K e y > M e a s u r e s \ �vh �.U\ T a g I n f o \ <P< / K e y > < / D i a g r a m O b j e c t K e y > < D i a g r a m O b j e c t K e y > < K e y > M e a s u r e s \ /}���[b�s< / K e y > < / D i a g r a m O b j e c t K e y > < D i a g r a m O b j e c t K e y > < K e y > M e a s u r e s \ /}���[b�s\ T a g I n f o \ lQ_< / K e y > < / D i a g r a m O b j e c t K e y > < D i a g r a m O b j e c t K e y > < K e y > M e a s u r e s \ /}���[b�s\ T a g I n f o \ <P< / K e y > < / D i a g r a m O b j e c t K e y > < D i a g r a m O b j e c t K e y > < K e y > M e a s u r e s \ S_hT �.U< / K e y > < / D i a g r a m O b j e c t K e y > < D i a g r a m O b j e c t K e y > < K e y > M e a s u r e s \ S_hT �.U\ T a g I n f o \ lQ_< / K e y > < / D i a g r a m O b j e c t K e y > < D i a g r a m O b j e c t K e y > < K e y > M e a s u r e s \ S_hT �.U\ T a g I n f o \ <P< / K e y > < / D i a g r a m O b j e c t K e y > < D i a g r a m O b j e c t K e y > < K e y > C o l u m n s \ 'Y:S< / K e y > < / D i a g r a m O b j e c t K e y > < D i a g r a m O b j e c t K e y > < K e y > C o l u m n s \ �N�T< / K e y > < / D i a g r a m O b j e c t K e y > < D i a g r a m O b j e c t K e y > < K e y > C o l u m n s \ 'Y:S�~t< / K e y > < / D i a g r a m O b j e c t K e y > < D i a g r a m O b j e c t K e y > < K e y > C o l u m n s \ �W^< / K e y > < / D i a g r a m O b j e c t K e y > < D i a g r a m O b j e c t K e y > < K e y > C o l u m n s \ �W^�~t< / K e y > < / D i a g r a m O b j e c t K e y > < D i a g r a m O b j e c t K e y > < K e y > C o l u m n s \ �eg< / K e y > < / D i a g r a m O b j e c t K e y > < D i a g r a m O b j e c t K e y > < K e y > C o l u m n s \  �ϑ< / K e y > < / D i a g r a m O b j e c t K e y > < D i a g r a m O b j e c t K e y > < K e y > C o l u m n s \ �vh< / K e y > < / D i a g r a m O b j e c t K e y > < D i a g r a m O b j e c t K e y > < K e y > C o l u m n s \ c[�^< / K e y > < / D i a g r a m O b j e c t K e y > < D i a g r a m O b j e c t K e y > < K e y > C o l u m n s \ t^�^hTpe< / K e y > < / D i a g r a m O b j e c t K e y > < D i a g r a m O b j e c t K e y > < K e y > C o l u m n s \ c[�^hTpe< / K e y > < / D i a g r a m O b j e c t K e y > < D i a g r a m O b j e c t K e y > < K e y > C o l u m n s \ S_hT< / K e y > < / D i a g r a m O b j e c t K e y > < D i a g r a m O b j e c t K e y > < K e y > C o l u m n s \ 9SM�R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 M e a s u r e s \ /}�� �.U< / K e y > < / a : K e y > < a : V a l u e   i : t y p e = " M e a s u r e G r i d N o d e V i e w S t a t e " > < C o l u m n > 8 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 M e a s u r e s \ /}�� �.U\ T a g I n f o \ lQ_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 M e a s u r e s \ /}�� �.U\ T a g I n f o \ 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 M e a s u r e s \ �vh �.U< / K e y > < / a : K e y > < a : V a l u e   i : t y p e = " M e a s u r e G r i d N o d e V i e w S t a t e " > < C o l u m n > 8 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 M e a s u r e s \ �vh �.U\ T a g I n f o \ lQ_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 M e a s u r e s \ �vh �.U\ T a g I n f o \ 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 M e a s u r e s \ /}���[b�s< / K e y > < / a : K e y > < a : V a l u e   i : t y p e = " M e a s u r e G r i d N o d e V i e w S t a t e " > < C o l u m n > 8 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 M e a s u r e s \ /}���[b�s\ T a g I n f o \ lQ_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 M e a s u r e s \ /}���[b�s\ T a g I n f o \ 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 M e a s u r e s \ S_hT �.U< / K e y > < / a : K e y > < a : V a l u e   i : t y p e = " M e a s u r e G r i d N o d e V i e w S t a t e " > < C o l u m n > 8 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 M e a s u r e s \ S_hT �.U\ T a g I n f o \ lQ_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 M e a s u r e s \ S_hT �.U\ T a g I n f o \ 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 C o l u m n s \ 'Y:S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 C o l u m n s \ 'Y:S�~t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 C o l u m n s \ �W^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 C o l u m n s \ �W^�~t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 C o l u m n s \  �ϑ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 C o l u m n s \ �vh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 C o l u m n s \ c[�^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 C o l u m n s \ t^�^hTpe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 C o l u m n s \ c[�^hTpe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 C o l u m n s \ S_hT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 C o l u m n s \ 9SM�R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 ۏ�^h�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 ۏ�^h�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 M e a s u r e s \ �NNy��v�v;`�T: ۏ�^< / K e y > < / D i a g r a m O b j e c t K e y > < D i a g r a m O b j e c t K e y > < K e y > M e a s u r e s \ �NNy��v�v;`�T: ۏ�^\ T a g I n f o \ lQ_< / K e y > < / D i a g r a m O b j e c t K e y > < D i a g r a m O b j e c t K e y > < K e y > M e a s u r e s \ �NNy��v�v;`�T: ۏ�^\ T a g I n f o \ <P< / K e y > < / D i a g r a m O b j e c t K e y > < D i a g r a m O b j e c t K e y > < K e y > M e a s u r e s \ �NNy��v�vs^GW<P: ۏ�^< / K e y > < / D i a g r a m O b j e c t K e y > < D i a g r a m O b j e c t K e y > < K e y > M e a s u r e s \ �NNy��v�vs^GW<P: ۏ�^\ T a g I n f o \ lQ_< / K e y > < / D i a g r a m O b j e c t K e y > < D i a g r a m O b j e c t K e y > < K e y > M e a s u r e s \ �NNy��v�vs^GW<P: ۏ�^\ T a g I n f o \ <P< / K e y > < / D i a g r a m O b j e c t K e y > < D i a g r a m O b j e c t K e y > < K e y > C o l u m n s \ I D < / K e y > < / D i a g r a m O b j e c t K e y > < D i a g r a m O b j e c t K e y > < K e y > C o l u m n s \ hTpe< / K e y > < / D i a g r a m O b j e c t K e y > < D i a g r a m O b j e c t K e y > < K e y > C o l u m n s \ �N�T< / K e y > < / D i a g r a m O b j e c t K e y > < D i a g r a m O b j e c t K e y > < K e y > C o l u m n s \ ۏ�^< / K e y > < / D i a g r a m O b j e c t K e y > < D i a g r a m O b j e c t K e y > < K e y > C o l u m n s \ 9SM�R< / K e y > < / D i a g r a m O b j e c t K e y > < D i a g r a m O b j e c t K e y > < K e y > L i n k s \ & l t ; C o l u m n s \ �NNy��v�v;`�T: ۏ�^& g t ; - & l t ; M e a s u r e s \ ۏ�^& g t ; < / K e y > < / D i a g r a m O b j e c t K e y > < D i a g r a m O b j e c t K e y > < K e y > L i n k s \ & l t ; C o l u m n s \ �NNy��v�v;`�T: ۏ�^& g t ; - & l t ; M e a s u r e s \ ۏ�^& g t ; \ C O L U M N < / K e y > < / D i a g r a m O b j e c t K e y > < D i a g r a m O b j e c t K e y > < K e y > L i n k s \ & l t ; C o l u m n s \ �NNy��v�v;`�T: ۏ�^& g t ; - & l t ; M e a s u r e s \ ۏ�^& g t ; \ M E A S U R E < / K e y > < / D i a g r a m O b j e c t K e y > < D i a g r a m O b j e c t K e y > < K e y > L i n k s \ & l t ; C o l u m n s \ �NNy��v�vs^GW<P: ۏ�^& g t ; - & l t ; M e a s u r e s \ ۏ�^& g t ; < / K e y > < / D i a g r a m O b j e c t K e y > < D i a g r a m O b j e c t K e y > < K e y > L i n k s \ & l t ; C o l u m n s \ �NNy��v�vs^GW<P: ۏ�^& g t ; - & l t ; M e a s u r e s \ ۏ�^& g t ; \ C O L U M N < / K e y > < / D i a g r a m O b j e c t K e y > < D i a g r a m O b j e c t K e y > < K e y > L i n k s \ & l t ; C o l u m n s \ �NNy��v�vs^GW<P: ۏ�^& g t ; - & l t ; M e a s u r e s \ ۏ�^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 M e a s u r e s \ �NNy��v�v;`�T: ۏ�^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 M e a s u r e s \ �NNy��v�v;`�T: ۏ�^\ T a g I n f o \ lQ_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 M e a s u r e s \ �NNy��v�v;`�T: ۏ�^\ T a g I n f o \ 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 M e a s u r e s \ �NNy��v�vs^GW<P: ۏ�^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 M e a s u r e s \ �NNy��v�vs^GW<P: ۏ�^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 M e a s u r e s \ �NNy��v�vs^GW<P: ۏ�^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 C o l u m n s \ hTpe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 C o l u m n s \ ۏ�^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 C o l u m n s \ 9SM�R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 L i n k s \ & l t ; C o l u m n s \ �NNy��v�v;`�T: ۏ�^& g t ; - & l t ; M e a s u r e s \ ۏ�^& g t ; 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 L i n k s \ & l t ; C o l u m n s \ �NNy��v�v;`�T: ۏ�^& g t ; - & l t ; M e a s u r e s \ ۏ�^& g t ; \ C O L U M N 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 L i n k s \ & l t ; C o l u m n s \ �NNy��v�v;`�T: ۏ�^& g t ; - & l t ; M e a s u r e s \ ۏ�^& g t ; \ M E A S U R E 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 L i n k s \ & l t ; C o l u m n s \ �NNy��v�vs^GW<P: ۏ�^& g t ; - & l t ; M e a s u r e s \ ۏ�^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 L i n k s \ & l t ; C o l u m n s \ �NNy��v�vs^GW<P: ۏ�^& g t ; - & l t ; M e a s u r e s \ ۏ�^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 L i n k s \ & l t ; C o l u m n s \ �NNy��v�vs^GW<P: ۏ�^& g t ; - & l t ; M e a s u r e s \ ۏ�^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3 d 0 9 8 e e e - 3 f c 7 - 4 4 4 3 - 8 f 3 8 - 7 5 1 8 1 5 0 1 d a 8 8 " > < C u s t o m C o n t e n t > < ! [ C D A T A [ < ? x m l   v e r s i o n = " 1 . 0 "   e n c o d i n g = " u t f - 1 6 " ? > < S e t t i n g s > < C a l c u l a t e d F i e l d s > < i t e m > < M e a s u r e N a m e > /}�� �.U< / M e a s u r e N a m e > < D i s p l a y N a m e > /}�� �.U< / D i s p l a y N a m e > < V i s i b l e > F a l s e < / V i s i b l e > < / i t e m > < i t e m > < M e a s u r e N a m e > �vh �.U< / M e a s u r e N a m e > < D i s p l a y N a m e > �vh �.U< / D i s p l a y N a m e > < V i s i b l e > F a l s e < / V i s i b l e > < / i t e m > < i t e m > < M e a s u r e N a m e > /}���[b�s< / M e a s u r e N a m e > < D i s p l a y N a m e > /}���[b�s< / D i s p l a y N a m e > < V i s i b l e > F a l s e < / V i s i b l e > < / i t e m > < i t e m > < M e a s u r e N a m e > S_hT �.U< / M e a s u r e N a m e > < D i s p l a y N a m e > S_hT �.U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5 4 3 8 b c 7 4 - 8 7 b 2 - 4 0 b d - 8 6 6 d - c 1 8 f 1 a 4 6 8 e 5 0 " > < C u s t o m C o n t e n t > < ! [ C D A T A [ < ? x m l   v e r s i o n = " 1 . 0 "   e n c o d i n g = " u t f - 1 6 " ? > < S e t t i n g s > < C a l c u l a t e d F i e l d s > < i t e m > < M e a s u r e N a m e > /}�� �.U< / M e a s u r e N a m e > < D i s p l a y N a m e > /}�� �.U< / D i s p l a y N a m e > < V i s i b l e > F a l s e < / V i s i b l e > < / i t e m > < i t e m > < M e a s u r e N a m e > �vh �.U< / M e a s u r e N a m e > < D i s p l a y N a m e > �vh �.U< / D i s p l a y N a m e > < V i s i b l e > F a l s e < / V i s i b l e > < / i t e m > < i t e m > < M e a s u r e N a m e > /}���[b�s< / M e a s u r e N a m e > < D i s p l a y N a m e > /}���[b�s< / D i s p l a y N a m e > < V i s i b l e > F a l s e < / V i s i b l e > < / i t e m > < i t e m > < M e a s u r e N a m e > S_hT �.U< / M e a s u r e N a m e > < D i s p l a y N a m e > S_hT �.U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;`h�_ 3 2 3 9 2 f 8 3 - 5 0 5 d - 4 f 3 4 - 8 7 4 d - d f c 9 8 c d 0 3 3 8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 �vh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 'Y:S< / s t r i n g > < / k e y > < v a l u e > < i n t > 9 3 < / i n t > < / v a l u e > < / i t e m > < i t e m > < k e y > < s t r i n g > �N�T< / s t r i n g > < / k e y > < v a l u e > < i n t > 9 3 < / i n t > < / v a l u e > < / i t e m > < i t e m > < k e y > < s t r i n g > 'Y:S�~t< / s t r i n g > < / k e y > < v a l u e > < i n t > 1 3 7 < / i n t > < / v a l u e > < / i t e m > < i t e m > < k e y > < s t r i n g > �W^< / s t r i n g > < / k e y > < v a l u e > < i n t > 9 3 < / i n t > < / v a l u e > < / i t e m > < i t e m > < k e y > < s t r i n g > �W^�~t< / s t r i n g > < / k e y > < v a l u e > < i n t > 1 3 7 < / i n t > < / v a l u e > < / i t e m > < i t e m > < k e y > < s t r i n g > �eg< / s t r i n g > < / k e y > < v a l u e > < i n t > 9 3 < / i n t > < / v a l u e > < / i t e m > < i t e m > < k e y > < s t r i n g >  �ϑ< / s t r i n g > < / k e y > < v a l u e > < i n t > 9 3 < / i n t > < / v a l u e > < / i t e m > < i t e m > < k e y > < s t r i n g > �vh< / s t r i n g > < / k e y > < v a l u e > < i n t > 9 3 < / i n t > < / v a l u e > < / i t e m > < i t e m > < k e y > < s t r i n g > c[�^< / s t r i n g > < / k e y > < v a l u e > < i n t > 1 8 3 < / i n t > < / v a l u e > < / i t e m > < i t e m > < k e y > < s t r i n g > t^�^hTpe< / s t r i n g > < / k e y > < v a l u e > < i n t > 1 3 7 < / i n t > < / v a l u e > < / i t e m > < i t e m > < k e y > < s t r i n g > c[�^hTpe< / s t r i n g > < / k e y > < v a l u e > < i n t > 1 3 7 < / i n t > < / v a l u e > < / i t e m > < i t e m > < k e y > < s t r i n g > S_hT< / s t r i n g > < / k e y > < v a l u e > < i n t > 9 3 < / i n t > < / v a l u e > < / i t e m > < i t e m > < k e y > < s t r i n g > 9SM�R< / s t r i n g > < / k e y > < v a l u e > < i n t > 1 1 5 < / i n t > < / v a l u e > < / i t e m > < / C o l u m n W i d t h s > < C o l u m n D i s p l a y I n d e x > < i t e m > < k e y > < s t r i n g > 'Y:S< / s t r i n g > < / k e y > < v a l u e > < i n t > 0 < / i n t > < / v a l u e > < / i t e m > < i t e m > < k e y > < s t r i n g > �N�T< / s t r i n g > < / k e y > < v a l u e > < i n t > 1 < / i n t > < / v a l u e > < / i t e m > < i t e m > < k e y > < s t r i n g > 'Y:S�~t< / s t r i n g > < / k e y > < v a l u e > < i n t > 2 < / i n t > < / v a l u e > < / i t e m > < i t e m > < k e y > < s t r i n g > �W^< / s t r i n g > < / k e y > < v a l u e > < i n t > 3 < / i n t > < / v a l u e > < / i t e m > < i t e m > < k e y > < s t r i n g > �W^�~t< / s t r i n g > < / k e y > < v a l u e > < i n t > 4 < / i n t > < / v a l u e > < / i t e m > < i t e m > < k e y > < s t r i n g > �eg< / s t r i n g > < / k e y > < v a l u e > < i n t > 5 < / i n t > < / v a l u e > < / i t e m > < i t e m > < k e y > < s t r i n g >  �ϑ< / s t r i n g > < / k e y > < v a l u e > < i n t > 6 < / i n t > < / v a l u e > < / i t e m > < i t e m > < k e y > < s t r i n g > �vh< / s t r i n g > < / k e y > < v a l u e > < i n t > 7 < / i n t > < / v a l u e > < / i t e m > < i t e m > < k e y > < s t r i n g > c[�^< / s t r i n g > < / k e y > < v a l u e > < i n t > 8 < / i n t > < / v a l u e > < / i t e m > < i t e m > < k e y > < s t r i n g > t^�^hTpe< / s t r i n g > < / k e y > < v a l u e > < i n t > 9 < / i n t > < / v a l u e > < / i t e m > < i t e m > < k e y > < s t r i n g > c[�^hTpe< / s t r i n g > < / k e y > < v a l u e > < i n t > 1 0 < / i n t > < / v a l u e > < / i t e m > < i t e m > < k e y > < s t r i n g > S_hT< / s t r i n g > < / k e y > < v a l u e > < i n t > 1 1 < / i n t > < / v a l u e > < / i t e m > < i t e m > < k e y > < s t r i n g > 9SM�R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ۏ�^h�_ 3 9 f c 4 1 c b - a 9 a b - 4 6 8 a - 8 5 8 3 - 0 c 0 d a 3 c 0 c b c 5 ] ] > < / C u s t o m C o n t e n t > < / G e m i n i > 
</file>

<file path=customXml/itemProps1.xml><?xml version="1.0" encoding="utf-8"?>
<ds:datastoreItem xmlns:ds="http://schemas.openxmlformats.org/officeDocument/2006/customXml" ds:itemID="{C4D48BD8-5B08-4C5E-926B-FAA799282E4B}">
  <ds:schemaRefs/>
</ds:datastoreItem>
</file>

<file path=customXml/itemProps10.xml><?xml version="1.0" encoding="utf-8"?>
<ds:datastoreItem xmlns:ds="http://schemas.openxmlformats.org/officeDocument/2006/customXml" ds:itemID="{20A10757-2AE1-4A3B-8D60-16EA1E6E0280}">
  <ds:schemaRefs/>
</ds:datastoreItem>
</file>

<file path=customXml/itemProps11.xml><?xml version="1.0" encoding="utf-8"?>
<ds:datastoreItem xmlns:ds="http://schemas.openxmlformats.org/officeDocument/2006/customXml" ds:itemID="{AFFD7754-C567-4BB4-9C7B-5CF124341B46}">
  <ds:schemaRefs/>
</ds:datastoreItem>
</file>

<file path=customXml/itemProps12.xml><?xml version="1.0" encoding="utf-8"?>
<ds:datastoreItem xmlns:ds="http://schemas.openxmlformats.org/officeDocument/2006/customXml" ds:itemID="{11D09F7A-77B3-4406-A525-621850252620}">
  <ds:schemaRefs/>
</ds:datastoreItem>
</file>

<file path=customXml/itemProps13.xml><?xml version="1.0" encoding="utf-8"?>
<ds:datastoreItem xmlns:ds="http://schemas.openxmlformats.org/officeDocument/2006/customXml" ds:itemID="{D6F0DC8F-0AA0-4ECA-B791-B673B3F67CD8}">
  <ds:schemaRefs/>
</ds:datastoreItem>
</file>

<file path=customXml/itemProps14.xml><?xml version="1.0" encoding="utf-8"?>
<ds:datastoreItem xmlns:ds="http://schemas.openxmlformats.org/officeDocument/2006/customXml" ds:itemID="{9A0CFD8B-A5D9-46C4-AC88-668F4ACCC98E}">
  <ds:schemaRefs/>
</ds:datastoreItem>
</file>

<file path=customXml/itemProps15.xml><?xml version="1.0" encoding="utf-8"?>
<ds:datastoreItem xmlns:ds="http://schemas.openxmlformats.org/officeDocument/2006/customXml" ds:itemID="{1497FBA6-C2CC-49CB-AB09-9CC7B7381691}">
  <ds:schemaRefs/>
</ds:datastoreItem>
</file>

<file path=customXml/itemProps16.xml><?xml version="1.0" encoding="utf-8"?>
<ds:datastoreItem xmlns:ds="http://schemas.openxmlformats.org/officeDocument/2006/customXml" ds:itemID="{4817D084-62D9-4AF9-950B-1AB645457BEA}">
  <ds:schemaRefs/>
</ds:datastoreItem>
</file>

<file path=customXml/itemProps17.xml><?xml version="1.0" encoding="utf-8"?>
<ds:datastoreItem xmlns:ds="http://schemas.openxmlformats.org/officeDocument/2006/customXml" ds:itemID="{856E2B65-EA60-4B8D-AAAD-35098E3E4864}">
  <ds:schemaRefs/>
</ds:datastoreItem>
</file>

<file path=customXml/itemProps18.xml><?xml version="1.0" encoding="utf-8"?>
<ds:datastoreItem xmlns:ds="http://schemas.openxmlformats.org/officeDocument/2006/customXml" ds:itemID="{966E34AB-1770-4FF6-A266-08B9BCCE000E}">
  <ds:schemaRefs/>
</ds:datastoreItem>
</file>

<file path=customXml/itemProps19.xml><?xml version="1.0" encoding="utf-8"?>
<ds:datastoreItem xmlns:ds="http://schemas.openxmlformats.org/officeDocument/2006/customXml" ds:itemID="{D25E7593-699A-4608-BB26-E1283FEB155B}">
  <ds:schemaRefs/>
</ds:datastoreItem>
</file>

<file path=customXml/itemProps2.xml><?xml version="1.0" encoding="utf-8"?>
<ds:datastoreItem xmlns:ds="http://schemas.openxmlformats.org/officeDocument/2006/customXml" ds:itemID="{B2EFAA00-C3CF-4FF9-AEA9-1FC67AA576F3}">
  <ds:schemaRefs/>
</ds:datastoreItem>
</file>

<file path=customXml/itemProps20.xml><?xml version="1.0" encoding="utf-8"?>
<ds:datastoreItem xmlns:ds="http://schemas.openxmlformats.org/officeDocument/2006/customXml" ds:itemID="{79F42CBB-8B2B-40A7-90C7-83AAE170ABD1}">
  <ds:schemaRefs/>
</ds:datastoreItem>
</file>

<file path=customXml/itemProps21.xml><?xml version="1.0" encoding="utf-8"?>
<ds:datastoreItem xmlns:ds="http://schemas.openxmlformats.org/officeDocument/2006/customXml" ds:itemID="{579D286B-A3C5-437F-BBEC-0C9404DE49C7}">
  <ds:schemaRefs/>
</ds:datastoreItem>
</file>

<file path=customXml/itemProps22.xml><?xml version="1.0" encoding="utf-8"?>
<ds:datastoreItem xmlns:ds="http://schemas.openxmlformats.org/officeDocument/2006/customXml" ds:itemID="{D04A9A42-F486-48E5-819B-DB2D02426EBA}">
  <ds:schemaRefs/>
</ds:datastoreItem>
</file>

<file path=customXml/itemProps23.xml><?xml version="1.0" encoding="utf-8"?>
<ds:datastoreItem xmlns:ds="http://schemas.openxmlformats.org/officeDocument/2006/customXml" ds:itemID="{FC8707DE-253B-48A7-AE54-4CCFB2C86043}">
  <ds:schemaRefs/>
</ds:datastoreItem>
</file>

<file path=customXml/itemProps24.xml><?xml version="1.0" encoding="utf-8"?>
<ds:datastoreItem xmlns:ds="http://schemas.openxmlformats.org/officeDocument/2006/customXml" ds:itemID="{8B2B8994-3CAE-4DEF-A664-97C221A7E677}">
  <ds:schemaRefs/>
</ds:datastoreItem>
</file>

<file path=customXml/itemProps3.xml><?xml version="1.0" encoding="utf-8"?>
<ds:datastoreItem xmlns:ds="http://schemas.openxmlformats.org/officeDocument/2006/customXml" ds:itemID="{49861AF8-252C-4651-9A9A-F1579C711705}">
  <ds:schemaRefs/>
</ds:datastoreItem>
</file>

<file path=customXml/itemProps4.xml><?xml version="1.0" encoding="utf-8"?>
<ds:datastoreItem xmlns:ds="http://schemas.openxmlformats.org/officeDocument/2006/customXml" ds:itemID="{B4A26612-047F-42D7-B13C-5B21465D5C98}">
  <ds:schemaRefs/>
</ds:datastoreItem>
</file>

<file path=customXml/itemProps5.xml><?xml version="1.0" encoding="utf-8"?>
<ds:datastoreItem xmlns:ds="http://schemas.openxmlformats.org/officeDocument/2006/customXml" ds:itemID="{B3709751-8668-486C-880F-02A9A9EAFCAB}">
  <ds:schemaRefs/>
</ds:datastoreItem>
</file>

<file path=customXml/itemProps6.xml><?xml version="1.0" encoding="utf-8"?>
<ds:datastoreItem xmlns:ds="http://schemas.openxmlformats.org/officeDocument/2006/customXml" ds:itemID="{AA56ED72-22A1-4314-96B6-04BE9B26B2D9}">
  <ds:schemaRefs/>
</ds:datastoreItem>
</file>

<file path=customXml/itemProps7.xml><?xml version="1.0" encoding="utf-8"?>
<ds:datastoreItem xmlns:ds="http://schemas.openxmlformats.org/officeDocument/2006/customXml" ds:itemID="{C76D8BBE-9C05-4802-8FF5-9718E2C4F807}">
  <ds:schemaRefs/>
</ds:datastoreItem>
</file>

<file path=customXml/itemProps8.xml><?xml version="1.0" encoding="utf-8"?>
<ds:datastoreItem xmlns:ds="http://schemas.openxmlformats.org/officeDocument/2006/customXml" ds:itemID="{4E7486F8-3D3E-4220-85AD-5B3D354708CB}">
  <ds:schemaRefs/>
</ds:datastoreItem>
</file>

<file path=customXml/itemProps9.xml><?xml version="1.0" encoding="utf-8"?>
<ds:datastoreItem xmlns:ds="http://schemas.openxmlformats.org/officeDocument/2006/customXml" ds:itemID="{4FFDB6DD-1CA2-4E06-B042-91B8CBB7422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</vt:i4>
      </vt:variant>
    </vt:vector>
  </HeadingPairs>
  <TitlesOfParts>
    <vt:vector size="15" baseType="lpstr">
      <vt:lpstr>dashboard</vt:lpstr>
      <vt:lpstr>参数表</vt:lpstr>
      <vt:lpstr>准备区</vt:lpstr>
      <vt:lpstr>数据表</vt:lpstr>
      <vt:lpstr>当周目标</vt:lpstr>
      <vt:lpstr>当周完成率</vt:lpstr>
      <vt:lpstr>当周销售</vt:lpstr>
      <vt:lpstr>计划完成率</vt:lpstr>
      <vt:lpstr>累计完成率</vt:lpstr>
      <vt:lpstr>累计销售</vt:lpstr>
      <vt:lpstr>目标</vt:lpstr>
      <vt:lpstr>目标销售</vt:lpstr>
      <vt:lpstr>人员排序</vt:lpstr>
      <vt:lpstr>下拉位置</vt:lpstr>
      <vt:lpstr>周数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ran</cp:lastModifiedBy>
  <dcterms:created xsi:type="dcterms:W3CDTF">2018-06-30T00:01:34Z</dcterms:created>
  <dcterms:modified xsi:type="dcterms:W3CDTF">2018-07-01T05:26:41Z</dcterms:modified>
</cp:coreProperties>
</file>