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Meu Drive\Professor\BR Pós\Hidrantes\tURMA2\"/>
    </mc:Choice>
  </mc:AlternateContent>
  <xr:revisionPtr revIDLastSave="0" documentId="13_ncr:1_{056C563C-3321-450E-B1B5-BA616C6CA46B}" xr6:coauthVersionLast="47" xr6:coauthVersionMax="47" xr10:uidLastSave="{00000000-0000-0000-0000-000000000000}"/>
  <bookViews>
    <workbookView xWindow="-32130" yWindow="-120" windowWidth="20730" windowHeight="11040" firstSheet="3" activeTab="5" xr2:uid="{00000000-000D-0000-FFFF-FFFF00000000}"/>
  </bookViews>
  <sheets>
    <sheet name="Kidde 40 mm" sheetId="1" r:id="rId1"/>
    <sheet name="Kidde 65 mm" sheetId="5" r:id="rId2"/>
    <sheet name="Bucka 40 mm" sheetId="6" r:id="rId3"/>
    <sheet name="Bucka 65 mm" sheetId="7" r:id="rId4"/>
    <sheet name="Perda de Cargas Localizadas" sheetId="3" r:id="rId5"/>
    <sheet name="Kidde 40 mm (5 TRECHOS)" sheetId="8" r:id="rId6"/>
  </sheets>
  <definedNames>
    <definedName name="_xlnm.Print_Area" localSheetId="2">'Bucka 40 mm'!$A$3:$N$54</definedName>
    <definedName name="_xlnm.Print_Area" localSheetId="3">'Bucka 65 mm'!$A$3:$N$54</definedName>
    <definedName name="_xlnm.Print_Area" localSheetId="0">'Kidde 40 mm'!$A$3:$N$54</definedName>
    <definedName name="_xlnm.Print_Area" localSheetId="5">'Kidde 40 mm (5 TRECHOS)'!$A$3:$N$54</definedName>
    <definedName name="_xlnm.Print_Area" localSheetId="1">'Kidde 65 mm'!$A$3:$N$54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8" l="1"/>
  <c r="B58" i="8"/>
  <c r="B57" i="8"/>
  <c r="B38" i="8"/>
  <c r="B63" i="8"/>
  <c r="B64" i="8"/>
  <c r="B65" i="8"/>
  <c r="B67" i="8"/>
  <c r="B60" i="8"/>
  <c r="B108" i="8"/>
  <c r="B16" i="8"/>
  <c r="B72" i="8"/>
  <c r="B86" i="8"/>
  <c r="B102" i="8"/>
  <c r="B42" i="8"/>
  <c r="B43" i="8"/>
  <c r="B49" i="8"/>
  <c r="B50" i="8"/>
  <c r="B51" i="8"/>
  <c r="B53" i="8"/>
  <c r="B78" i="8"/>
  <c r="B79" i="8"/>
  <c r="B80" i="8"/>
  <c r="B82" i="8"/>
  <c r="B87" i="8"/>
  <c r="B92" i="8"/>
  <c r="B93" i="8"/>
  <c r="B94" i="8"/>
  <c r="B96" i="8"/>
  <c r="B101" i="8"/>
  <c r="B89" i="8"/>
  <c r="B75" i="8"/>
  <c r="B46" i="8"/>
  <c r="B44" i="8"/>
  <c r="B20" i="8"/>
  <c r="B21" i="8"/>
  <c r="B27" i="8"/>
  <c r="B28" i="8"/>
  <c r="B29" i="8"/>
  <c r="B31" i="8"/>
  <c r="B24" i="8"/>
  <c r="B22" i="8"/>
  <c r="B16" i="1"/>
  <c r="B58" i="1"/>
  <c r="B65" i="1"/>
  <c r="B38" i="1"/>
  <c r="B50" i="1"/>
  <c r="B28" i="1"/>
  <c r="B72" i="1"/>
  <c r="B42" i="1"/>
  <c r="B43" i="1"/>
  <c r="B49" i="1"/>
  <c r="B51" i="1"/>
  <c r="B53" i="1"/>
  <c r="B59" i="1"/>
  <c r="B38" i="6"/>
  <c r="B42" i="6"/>
  <c r="B43" i="6"/>
  <c r="B49" i="6"/>
  <c r="B50" i="6"/>
  <c r="B51" i="6"/>
  <c r="B53" i="6"/>
  <c r="B59" i="6"/>
  <c r="B64" i="6"/>
  <c r="B16" i="6"/>
  <c r="B58" i="6"/>
  <c r="B65" i="6"/>
  <c r="B66" i="6"/>
  <c r="B68" i="6"/>
  <c r="B20" i="1"/>
  <c r="B21" i="1"/>
  <c r="B27" i="1"/>
  <c r="B29" i="1"/>
  <c r="B31" i="1"/>
  <c r="B38" i="5"/>
  <c r="B42" i="5"/>
  <c r="B43" i="5"/>
  <c r="B49" i="5"/>
  <c r="B50" i="5"/>
  <c r="B51" i="5"/>
  <c r="B53" i="5"/>
  <c r="B59" i="5"/>
  <c r="B64" i="5"/>
  <c r="B16" i="5"/>
  <c r="B58" i="5"/>
  <c r="B65" i="5"/>
  <c r="B66" i="5"/>
  <c r="B68" i="5"/>
  <c r="B73" i="5"/>
  <c r="B78" i="5"/>
  <c r="B72" i="5"/>
  <c r="B79" i="5"/>
  <c r="B80" i="5"/>
  <c r="B82" i="5"/>
  <c r="B38" i="7"/>
  <c r="B42" i="7"/>
  <c r="B43" i="7"/>
  <c r="B49" i="7"/>
  <c r="B50" i="7"/>
  <c r="B51" i="7"/>
  <c r="B53" i="7"/>
  <c r="B59" i="7"/>
  <c r="B64" i="7"/>
  <c r="B16" i="7"/>
  <c r="B58" i="7"/>
  <c r="B65" i="7"/>
  <c r="B66" i="7"/>
  <c r="B68" i="7"/>
  <c r="B73" i="7"/>
  <c r="B78" i="7"/>
  <c r="B72" i="7"/>
  <c r="B79" i="7"/>
  <c r="B80" i="7"/>
  <c r="B82" i="7"/>
  <c r="B73" i="6"/>
  <c r="B78" i="6"/>
  <c r="B72" i="6"/>
  <c r="B79" i="6"/>
  <c r="B80" i="6"/>
  <c r="B82" i="6"/>
  <c r="B64" i="1"/>
  <c r="B66" i="1"/>
  <c r="B68" i="1"/>
  <c r="B73" i="1"/>
  <c r="B78" i="1"/>
  <c r="B79" i="1"/>
  <c r="B80" i="1"/>
  <c r="B82" i="1"/>
  <c r="B61" i="1"/>
  <c r="B94" i="7"/>
  <c r="B88" i="7"/>
  <c r="B87" i="7"/>
  <c r="B75" i="7"/>
  <c r="B61" i="7"/>
  <c r="B46" i="7"/>
  <c r="B44" i="7"/>
  <c r="B36" i="7"/>
  <c r="B35" i="7"/>
  <c r="B34" i="7"/>
  <c r="B20" i="7"/>
  <c r="B21" i="7"/>
  <c r="B27" i="7"/>
  <c r="B28" i="7"/>
  <c r="B29" i="7"/>
  <c r="B31" i="7"/>
  <c r="B24" i="7"/>
  <c r="B22" i="7"/>
  <c r="B36" i="6"/>
  <c r="B35" i="6"/>
  <c r="B34" i="6"/>
  <c r="B94" i="6"/>
  <c r="B88" i="6"/>
  <c r="B87" i="6"/>
  <c r="B75" i="6"/>
  <c r="B61" i="6"/>
  <c r="B46" i="6"/>
  <c r="B44" i="6"/>
  <c r="B20" i="6"/>
  <c r="B21" i="6"/>
  <c r="B27" i="6"/>
  <c r="B28" i="6"/>
  <c r="B29" i="6"/>
  <c r="B31" i="6"/>
  <c r="B24" i="6"/>
  <c r="B22" i="6"/>
  <c r="B94" i="5"/>
  <c r="B88" i="5"/>
  <c r="B87" i="5"/>
  <c r="B75" i="5"/>
  <c r="B61" i="5"/>
  <c r="B46" i="5"/>
  <c r="B44" i="5"/>
  <c r="B20" i="5"/>
  <c r="B21" i="5"/>
  <c r="B27" i="5"/>
  <c r="B28" i="5"/>
  <c r="B29" i="5"/>
  <c r="B31" i="5"/>
  <c r="B24" i="5"/>
  <c r="B22" i="5"/>
  <c r="B46" i="1"/>
  <c r="B44" i="1"/>
  <c r="B75" i="1"/>
  <c r="B22" i="1"/>
  <c r="B24" i="1"/>
  <c r="B87" i="1"/>
  <c r="B88" i="1"/>
  <c r="B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Silmar Sendin</author>
  </authors>
  <commentList>
    <comment ref="B23" authorId="0" shapeId="0" xr:uid="{00000000-0006-0000-0000-000001000000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  <comment ref="B25" authorId="0" shapeId="0" xr:uid="{00000000-0006-0000-0000-000002000000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  <comment ref="B47" authorId="0" shapeId="0" xr:uid="{00000000-0006-0000-0000-000003000000}">
      <text>
        <r>
          <rPr>
            <b/>
            <sz val="9"/>
            <color indexed="81"/>
            <rFont val="MS Sans Serif"/>
          </rPr>
          <t>Silmar Sendin:</t>
        </r>
        <r>
          <rPr>
            <b/>
            <sz val="12"/>
            <color indexed="8"/>
            <rFont val="Calibri"/>
            <family val="2"/>
          </rPr>
          <t xml:space="preserve">
Tabela criada pelo 1 Ten PM Sendin
ssendin@terra.com.br</t>
        </r>
      </text>
    </comment>
    <comment ref="B62" authorId="0" shapeId="0" xr:uid="{00000000-0006-0000-0000-000004000000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Silmar Sendin</author>
  </authors>
  <commentList>
    <comment ref="B25" authorId="0" shapeId="0" xr:uid="{00000000-0006-0000-0100-000001000000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  <comment ref="B47" authorId="0" shapeId="0" xr:uid="{00000000-0006-0000-0100-000002000000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Silmar Sendin</author>
  </authors>
  <commentList>
    <comment ref="B25" authorId="0" shapeId="0" xr:uid="{00000000-0006-0000-0200-000001000000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  <comment ref="B47" authorId="0" shapeId="0" xr:uid="{00000000-0006-0000-0200-000002000000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Silmar Sendin</author>
  </authors>
  <commentList>
    <comment ref="B25" authorId="0" shapeId="0" xr:uid="{00000000-0006-0000-0300-000001000000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  <comment ref="B47" authorId="0" shapeId="0" xr:uid="{00000000-0006-0000-0300-000002000000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Silmar Sendin</author>
  </authors>
  <commentList>
    <comment ref="B23" authorId="0" shapeId="0" xr:uid="{7F7A143E-43FB-432F-8C27-28C52C36021A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  <comment ref="B25" authorId="0" shapeId="0" xr:uid="{6A0586CA-FDEB-4CD4-A848-15B485BC147F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  <comment ref="B47" authorId="0" shapeId="0" xr:uid="{07212F62-4579-4CFE-B4B0-7CC59C401D9A}">
      <text>
        <r>
          <rPr>
            <b/>
            <sz val="9"/>
            <color indexed="81"/>
            <rFont val="MS Sans Serif"/>
          </rPr>
          <t>Silmar Sendin:</t>
        </r>
        <r>
          <rPr>
            <b/>
            <sz val="12"/>
            <color indexed="8"/>
            <rFont val="Calibri"/>
            <family val="2"/>
          </rPr>
          <t xml:space="preserve">
Tabela criada pelo 1 Ten PM Sendin
ssendin@terra.com.br</t>
        </r>
      </text>
    </comment>
    <comment ref="B61" authorId="0" shapeId="0" xr:uid="{DA1DC842-1124-4E6B-8C8B-C4A775D6FA0C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  <comment ref="B76" authorId="0" shapeId="0" xr:uid="{4969ACBE-BD5B-4F51-B043-6720BC05C4E5}">
      <text>
        <r>
          <rPr>
            <b/>
            <sz val="9"/>
            <color indexed="81"/>
            <rFont val="MS Sans Serif"/>
          </rPr>
          <t>Silmar Sendin:</t>
        </r>
        <r>
          <rPr>
            <sz val="9"/>
            <color indexed="81"/>
            <rFont val="MS Sans Serif"/>
          </rPr>
          <t xml:space="preserve">
Tabela criada pelo 1 Ten PM Sendin
ssendin@terra.com.br</t>
        </r>
      </text>
    </comment>
  </commentList>
</comments>
</file>

<file path=xl/sharedStrings.xml><?xml version="1.0" encoding="utf-8"?>
<sst xmlns="http://schemas.openxmlformats.org/spreadsheetml/2006/main" count="847" uniqueCount="168">
  <si>
    <t>MEMORIAL DE CÁLCULO HIDRÁULICO</t>
  </si>
  <si>
    <r>
      <rPr>
        <sz val="12"/>
        <color indexed="8"/>
        <rFont val="Times New Roman"/>
        <family val="1"/>
      </rPr>
      <t>CENTRO - PIRACICABA  - SP</t>
    </r>
  </si>
  <si>
    <t>RISCO: BAIXO</t>
  </si>
  <si>
    <t>NÚMERO DE HIDRANTES: 24</t>
  </si>
  <si>
    <t>TRECHO H1-PA</t>
  </si>
  <si>
    <t xml:space="preserve">mm  </t>
  </si>
  <si>
    <t xml:space="preserve">Vazão no trecho </t>
  </si>
  <si>
    <t>lpm</t>
  </si>
  <si>
    <t xml:space="preserve">Vazão no trecho </t>
  </si>
  <si>
    <t>lpm</t>
  </si>
  <si>
    <t xml:space="preserve">Pressão no primeiro ponto do trecho </t>
  </si>
  <si>
    <t xml:space="preserve">mca  </t>
  </si>
  <si>
    <t xml:space="preserve">mca  </t>
  </si>
  <si>
    <t xml:space="preserve">Diâmetro na tubulação </t>
  </si>
  <si>
    <t>Diâmetro da mangueira</t>
  </si>
  <si>
    <t xml:space="preserve">mm  </t>
  </si>
  <si>
    <t xml:space="preserve">Velocidade da água no trecho </t>
  </si>
  <si>
    <t>m/s</t>
  </si>
  <si>
    <t>Comprimento da mangueira</t>
  </si>
  <si>
    <t xml:space="preserve">m </t>
  </si>
  <si>
    <t xml:space="preserve">Comprimento real da tubulação </t>
  </si>
  <si>
    <t xml:space="preserve">Perda de carga por metro na mangueira </t>
  </si>
  <si>
    <t xml:space="preserve">mca  </t>
  </si>
  <si>
    <t>Comprimento equivalente da tubulação</t>
  </si>
  <si>
    <t xml:space="preserve">Perda de carga total na mangueira </t>
  </si>
  <si>
    <t xml:space="preserve">mca  </t>
  </si>
  <si>
    <t xml:space="preserve">Comprimento total da tubulação </t>
  </si>
  <si>
    <t xml:space="preserve">Diâmetro na tubulação </t>
  </si>
  <si>
    <t xml:space="preserve">mm  </t>
  </si>
  <si>
    <t xml:space="preserve">Perda de carga por metro na tubulação </t>
  </si>
  <si>
    <t xml:space="preserve">Velocidade da água no trecho </t>
  </si>
  <si>
    <t>m/s</t>
  </si>
  <si>
    <t>Perda de carga total na tubulação</t>
  </si>
  <si>
    <t xml:space="preserve">Comprimento real da tubulação </t>
  </si>
  <si>
    <t xml:space="preserve">m </t>
  </si>
  <si>
    <t xml:space="preserve">Perda de carga pelo desnível </t>
  </si>
  <si>
    <t>Comprimento equivalente da tubulação</t>
  </si>
  <si>
    <t xml:space="preserve">m </t>
  </si>
  <si>
    <t xml:space="preserve">Pressão no final do trecho </t>
  </si>
  <si>
    <t xml:space="preserve">Comprimento total da tubulação </t>
  </si>
  <si>
    <t xml:space="preserve">m </t>
  </si>
  <si>
    <t xml:space="preserve">Perda de carga por metro na tubulação </t>
  </si>
  <si>
    <t xml:space="preserve">mca  </t>
  </si>
  <si>
    <t>Perda de carga total na tubulação</t>
  </si>
  <si>
    <t xml:space="preserve">mca  </t>
  </si>
  <si>
    <t xml:space="preserve">Perda de carga pelo desnível </t>
  </si>
  <si>
    <t xml:space="preserve">mca  </t>
  </si>
  <si>
    <t xml:space="preserve">Pressão no final do trecho </t>
  </si>
  <si>
    <t xml:space="preserve">mca  </t>
  </si>
  <si>
    <t>TRECHO H2-PA</t>
  </si>
  <si>
    <t>TRECHO PA-BI</t>
  </si>
  <si>
    <t>TRECHO BI-RI</t>
  </si>
  <si>
    <t xml:space="preserve">Vazão no trecho </t>
  </si>
  <si>
    <t>lpm</t>
  </si>
  <si>
    <t xml:space="preserve">Pressão no primeiro ponto do trecho </t>
  </si>
  <si>
    <t xml:space="preserve">mca  </t>
  </si>
  <si>
    <t xml:space="preserve">Diâmetro na tubulação </t>
  </si>
  <si>
    <t xml:space="preserve">mm  </t>
  </si>
  <si>
    <t xml:space="preserve">Velocidade da água no trecho </t>
  </si>
  <si>
    <t>m/s</t>
  </si>
  <si>
    <t xml:space="preserve">Comprimento real da tubulação </t>
  </si>
  <si>
    <t xml:space="preserve">m </t>
  </si>
  <si>
    <t>Comprimento equivalente da tubulação</t>
  </si>
  <si>
    <t xml:space="preserve">m </t>
  </si>
  <si>
    <t xml:space="preserve">Comprimento total da tubulação </t>
  </si>
  <si>
    <t xml:space="preserve">m </t>
  </si>
  <si>
    <t xml:space="preserve">Perda de carga por metro na tubulação </t>
  </si>
  <si>
    <t xml:space="preserve">mca  </t>
  </si>
  <si>
    <t>Perda de carga total na tubulação</t>
  </si>
  <si>
    <t xml:space="preserve">mca  </t>
  </si>
  <si>
    <t xml:space="preserve">Perda de carga pelo desnível </t>
  </si>
  <si>
    <t xml:space="preserve">mca  </t>
  </si>
  <si>
    <t xml:space="preserve">Pressão no final do trecho </t>
  </si>
  <si>
    <t xml:space="preserve">mca  </t>
  </si>
  <si>
    <t>RESUMO DO CÁLCULO</t>
  </si>
  <si>
    <t>PRESSÃO FINAL CALCULADA</t>
  </si>
  <si>
    <t xml:space="preserve">mca  </t>
  </si>
  <si>
    <t>VAZÃO FINAL CALCULADA</t>
  </si>
  <si>
    <t>lpm</t>
  </si>
  <si>
    <t>PRESSÃO FINAL ADOTADA</t>
  </si>
  <si>
    <t xml:space="preserve">mca  </t>
  </si>
  <si>
    <t>VAZÃO FINAL ADOTADA</t>
  </si>
  <si>
    <t>lpm</t>
  </si>
  <si>
    <t>RESERVA ADOTADA</t>
  </si>
  <si>
    <t>m3</t>
  </si>
  <si>
    <t>DIÂMETRO DE ENTRADA DA BOMBA</t>
  </si>
  <si>
    <t xml:space="preserve">2 ½ </t>
  </si>
  <si>
    <t>polegadas</t>
  </si>
  <si>
    <t>DIÂMETRO DE SAÍDA DA BOMBA</t>
  </si>
  <si>
    <t>polegadas</t>
  </si>
  <si>
    <t>POTÊNCIA DA BOMBA ADOTADA</t>
  </si>
  <si>
    <t>cv</t>
  </si>
  <si>
    <t>mca</t>
  </si>
  <si>
    <t>COMPRIMENTOS EQUIVALENTES ÀS PERDAS LOCALIZADAS (metros de canalização retilínea)</t>
  </si>
  <si>
    <t>ENT.</t>
  </si>
  <si>
    <t>ENT.</t>
  </si>
  <si>
    <t>REG.</t>
  </si>
  <si>
    <t>REG.</t>
  </si>
  <si>
    <t>REG.</t>
  </si>
  <si>
    <t>T. PAS.</t>
  </si>
  <si>
    <t>T.SAID.</t>
  </si>
  <si>
    <t>T.SAID.</t>
  </si>
  <si>
    <t>VALV.PÉ</t>
  </si>
  <si>
    <t>SAID.</t>
  </si>
  <si>
    <t>V.R.</t>
  </si>
  <si>
    <t>V.R.</t>
  </si>
  <si>
    <t>MM</t>
  </si>
  <si>
    <t>COTOVELO</t>
  </si>
  <si>
    <t>NORM.</t>
  </si>
  <si>
    <t>BORDA</t>
  </si>
  <si>
    <t>GAV.</t>
  </si>
  <si>
    <t>GLOBO</t>
  </si>
  <si>
    <t>ANG.</t>
  </si>
  <si>
    <t>DIRETA</t>
  </si>
  <si>
    <t>LADO</t>
  </si>
  <si>
    <t>BILAT.</t>
  </si>
  <si>
    <t>CRIVO</t>
  </si>
  <si>
    <t>CAN.</t>
  </si>
  <si>
    <t>LEVE</t>
  </si>
  <si>
    <t>PESADO</t>
  </si>
  <si>
    <t>2,0</t>
  </si>
  <si>
    <t>21,0</t>
  </si>
  <si>
    <t>10,0</t>
  </si>
  <si>
    <t>17,0</t>
  </si>
  <si>
    <t>26,0</t>
  </si>
  <si>
    <t>13,0</t>
  </si>
  <si>
    <t>20,0</t>
  </si>
  <si>
    <t>34,0</t>
  </si>
  <si>
    <t>17,0</t>
  </si>
  <si>
    <t>23,0</t>
  </si>
  <si>
    <t>0.9</t>
  </si>
  <si>
    <t>2.7</t>
  </si>
  <si>
    <t>8.4</t>
  </si>
  <si>
    <t>8.4</t>
  </si>
  <si>
    <t>10.4</t>
  </si>
  <si>
    <t>2.5</t>
  </si>
  <si>
    <t>1.1</t>
  </si>
  <si>
    <t>3.4</t>
  </si>
  <si>
    <t>12.5</t>
  </si>
  <si>
    <t>19.3</t>
  </si>
  <si>
    <t>SISTEMA DE HIDRANTE (Tabela 2):  TIPO</t>
  </si>
  <si>
    <r>
      <rPr>
        <sz val="12"/>
        <color indexed="8"/>
        <rFont val="Times New Roman"/>
        <family val="1"/>
      </rPr>
      <t xml:space="preserve">PROPRIETÁRIO:  </t>
    </r>
  </si>
  <si>
    <r>
      <rPr>
        <sz val="12"/>
        <color indexed="8"/>
        <rFont val="Times New Roman"/>
        <family val="1"/>
      </rPr>
      <t xml:space="preserve">ENDEREÇO: </t>
    </r>
  </si>
  <si>
    <t>INSTRUÇÃO TÉCNICA 22/11</t>
  </si>
  <si>
    <t>Diâmetro do esguicho</t>
  </si>
  <si>
    <t>Modelo do Esguicho</t>
  </si>
  <si>
    <t>Fabricante do esguicho</t>
  </si>
  <si>
    <t>Kidde</t>
  </si>
  <si>
    <t>EBK</t>
  </si>
  <si>
    <t>Tipo de Jato</t>
  </si>
  <si>
    <t>sólido</t>
  </si>
  <si>
    <t>Pressão no Hidrante</t>
  </si>
  <si>
    <t>xxxx</t>
  </si>
  <si>
    <t>RESPONSÁVEL TÉCNICO-CREA 000.000.000.0</t>
  </si>
  <si>
    <t>Pressão no esguicho</t>
  </si>
  <si>
    <t>Bucka</t>
  </si>
  <si>
    <t>Cromado</t>
  </si>
  <si>
    <t>Sólido</t>
  </si>
  <si>
    <t xml:space="preserve">PROPRIETÁRIO:  </t>
  </si>
  <si>
    <t>ENDEREÇO: A</t>
  </si>
  <si>
    <t>xxxxx</t>
  </si>
  <si>
    <t>RESPONSÁVEL TÉCNICO-CREA Resp Téc. CREA xxxxx</t>
  </si>
  <si>
    <t>INSTRUÇÃO TÉCNICA 22/19</t>
  </si>
  <si>
    <t>NÚMERO DE HIDRANTES: 4</t>
  </si>
  <si>
    <t>2.5"</t>
  </si>
  <si>
    <t>TRECHO BI-RTI</t>
  </si>
  <si>
    <t>TRECHO PA-PB</t>
  </si>
  <si>
    <t>TRECHO PB-BI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</si>
</sst>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MS Sans Serif"/>
    </font>
    <font>
      <sz val="10"/>
      <name val="MS Sans Serif"/>
    </font>
    <font>
      <sz val="12"/>
      <name val="Times New Roman"/>
      <family val="1"/>
    </font>
    <font>
      <sz val="12"/>
      <name val="MS Sans Serif"/>
    </font>
    <font>
      <sz val="10"/>
      <name val="Times New Roman"/>
    </font>
    <font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0"/>
      <name val="Times New Roman"/>
    </font>
    <font>
      <sz val="7"/>
      <name val="MS Sans Serif"/>
    </font>
    <font>
      <sz val="9"/>
      <color indexed="81"/>
      <name val="MS Sans Serif"/>
    </font>
    <font>
      <b/>
      <sz val="9"/>
      <color indexed="81"/>
      <name val="MS Sans Serif"/>
    </font>
    <font>
      <b/>
      <sz val="12"/>
      <color indexed="8"/>
      <name val="Calibri"/>
      <family val="2"/>
    </font>
    <font>
      <sz val="8"/>
      <name val="MS Sans Serif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  <fill>
      <patternFill patternType="solid">
        <fgColor indexed="15"/>
        <bgColor indexed="35"/>
      </patternFill>
    </fill>
    <fill>
      <patternFill patternType="solid">
        <fgColor indexed="12"/>
        <bgColor indexed="39"/>
      </patternFill>
    </fill>
    <fill>
      <patternFill patternType="solid">
        <fgColor indexed="20"/>
        <bgColor indexed="36"/>
      </patternFill>
    </fill>
    <fill>
      <patternFill patternType="solid">
        <fgColor theme="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/>
    <xf numFmtId="2" fontId="2" fillId="0" borderId="3" xfId="0" applyNumberFormat="1" applyFont="1" applyBorder="1" applyAlignment="1">
      <alignment horizontal="center"/>
    </xf>
    <xf numFmtId="0" fontId="7" fillId="0" borderId="3" xfId="0" applyFont="1" applyBorder="1"/>
    <xf numFmtId="2" fontId="7" fillId="0" borderId="3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right"/>
    </xf>
    <xf numFmtId="0" fontId="5" fillId="0" borderId="2" xfId="0" applyFont="1" applyBorder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7" xfId="0" applyFont="1" applyFill="1" applyBorder="1"/>
    <xf numFmtId="2" fontId="2" fillId="9" borderId="7" xfId="0" applyNumberFormat="1" applyFont="1" applyFill="1" applyBorder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9" borderId="8" xfId="0" applyFont="1" applyFill="1" applyBorder="1" applyAlignment="1">
      <alignment horizontal="center"/>
    </xf>
    <xf numFmtId="2" fontId="3" fillId="0" borderId="0" xfId="0" applyNumberFormat="1" applyFont="1"/>
    <xf numFmtId="2" fontId="2" fillId="0" borderId="3" xfId="0" applyNumberFormat="1" applyFont="1" applyBorder="1"/>
    <xf numFmtId="0" fontId="2" fillId="10" borderId="0" xfId="0" applyFont="1" applyFill="1" applyAlignment="1">
      <alignment horizontal="center"/>
    </xf>
    <xf numFmtId="2" fontId="2" fillId="11" borderId="7" xfId="0" applyNumberFormat="1" applyFont="1" applyFill="1" applyBorder="1" applyAlignment="1">
      <alignment horizontal="center"/>
    </xf>
    <xf numFmtId="2" fontId="2" fillId="9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99"/>
  <sheetViews>
    <sheetView topLeftCell="A77" zoomScale="138" zoomScaleNormal="138" workbookViewId="0">
      <selection activeCell="E90" sqref="E90"/>
    </sheetView>
  </sheetViews>
  <sheetFormatPr defaultColWidth="8.81640625" defaultRowHeight="13" x14ac:dyDescent="0.3"/>
  <cols>
    <col min="1" max="1" width="49.54296875" customWidth="1"/>
    <col min="2" max="7" width="11.81640625" customWidth="1"/>
    <col min="8" max="8" width="5.54296875" customWidth="1"/>
    <col min="9" max="255" width="11.81640625" customWidth="1"/>
  </cols>
  <sheetData>
    <row r="1" spans="1:4" x14ac:dyDescent="0.3">
      <c r="A1" s="46" t="s">
        <v>0</v>
      </c>
      <c r="B1" s="47"/>
      <c r="C1" s="47"/>
    </row>
    <row r="2" spans="1:4" ht="15.5" x14ac:dyDescent="0.35">
      <c r="A2" s="45" t="s">
        <v>162</v>
      </c>
      <c r="B2" s="45"/>
      <c r="C2" s="45"/>
      <c r="D2" s="1"/>
    </row>
    <row r="3" spans="1:4" ht="15.5" x14ac:dyDescent="0.35">
      <c r="A3" s="2"/>
      <c r="B3" s="2"/>
      <c r="C3" s="2"/>
      <c r="D3" s="1"/>
    </row>
    <row r="4" spans="1:4" ht="15.5" x14ac:dyDescent="0.35">
      <c r="A4" s="3" t="s">
        <v>158</v>
      </c>
      <c r="B4" s="2"/>
      <c r="C4" s="2"/>
      <c r="D4" s="1"/>
    </row>
    <row r="5" spans="1:4" ht="15.5" x14ac:dyDescent="0.35">
      <c r="A5" s="3" t="s">
        <v>159</v>
      </c>
      <c r="B5" s="2"/>
      <c r="C5" s="2"/>
      <c r="D5" s="1"/>
    </row>
    <row r="6" spans="1:4" ht="15.5" x14ac:dyDescent="0.35">
      <c r="A6" s="3"/>
      <c r="B6" s="2"/>
      <c r="C6" s="2"/>
      <c r="D6" s="1"/>
    </row>
    <row r="7" spans="1:4" ht="15.5" x14ac:dyDescent="0.35">
      <c r="A7" s="2" t="s">
        <v>2</v>
      </c>
      <c r="B7" s="2"/>
      <c r="C7" s="2"/>
      <c r="D7" s="1"/>
    </row>
    <row r="8" spans="1:4" ht="15.5" x14ac:dyDescent="0.35">
      <c r="A8" s="2" t="s">
        <v>140</v>
      </c>
      <c r="B8" s="34">
        <v>2</v>
      </c>
      <c r="C8" s="2"/>
      <c r="D8" s="1"/>
    </row>
    <row r="9" spans="1:4" ht="15.5" x14ac:dyDescent="0.35">
      <c r="A9" s="2" t="s">
        <v>163</v>
      </c>
      <c r="B9" s="2"/>
      <c r="C9" s="2"/>
      <c r="D9" s="1"/>
    </row>
    <row r="10" spans="1:4" ht="15.5" x14ac:dyDescent="0.35">
      <c r="A10" s="2"/>
      <c r="B10" s="2"/>
      <c r="C10" s="2"/>
      <c r="D10" s="1"/>
    </row>
    <row r="11" spans="1:4" ht="16" customHeight="1" x14ac:dyDescent="0.35">
      <c r="A11" s="5" t="s">
        <v>4</v>
      </c>
      <c r="B11" s="5"/>
      <c r="C11" s="5"/>
      <c r="D11" s="1"/>
    </row>
    <row r="12" spans="1:4" ht="15.5" x14ac:dyDescent="0.35">
      <c r="A12" s="31" t="s">
        <v>146</v>
      </c>
      <c r="B12" s="32" t="s">
        <v>147</v>
      </c>
      <c r="C12" s="31"/>
      <c r="D12" s="1"/>
    </row>
    <row r="13" spans="1:4" ht="15.5" x14ac:dyDescent="0.35">
      <c r="A13" s="2" t="s">
        <v>145</v>
      </c>
      <c r="B13" s="9" t="s">
        <v>148</v>
      </c>
      <c r="C13" s="2"/>
      <c r="D13" s="1"/>
    </row>
    <row r="14" spans="1:4" ht="15.5" x14ac:dyDescent="0.35">
      <c r="A14" s="2" t="s">
        <v>149</v>
      </c>
      <c r="B14" s="9" t="s">
        <v>150</v>
      </c>
      <c r="C14" s="2"/>
      <c r="D14" s="1"/>
    </row>
    <row r="15" spans="1:4" ht="15.5" x14ac:dyDescent="0.35">
      <c r="A15" s="6" t="s">
        <v>144</v>
      </c>
      <c r="B15" s="7">
        <v>40</v>
      </c>
      <c r="C15" s="6" t="s">
        <v>5</v>
      </c>
      <c r="D15" s="1"/>
    </row>
    <row r="16" spans="1:4" ht="15.5" x14ac:dyDescent="0.35">
      <c r="A16" s="2" t="s">
        <v>8</v>
      </c>
      <c r="B16" s="8">
        <f>(-0.006*B17*B17)+(3.543*B17)+147.88</f>
        <v>209.70999999999998</v>
      </c>
      <c r="C16" s="2" t="s">
        <v>9</v>
      </c>
      <c r="D16" s="1"/>
    </row>
    <row r="17" spans="1:4" ht="15.5" x14ac:dyDescent="0.35">
      <c r="A17" s="2" t="s">
        <v>154</v>
      </c>
      <c r="B17" s="43">
        <v>18</v>
      </c>
      <c r="C17" s="2" t="s">
        <v>12</v>
      </c>
      <c r="D17" s="1"/>
    </row>
    <row r="18" spans="1:4" ht="15.5" x14ac:dyDescent="0.35">
      <c r="A18" s="2" t="s">
        <v>14</v>
      </c>
      <c r="B18" s="9">
        <v>40</v>
      </c>
      <c r="C18" s="2" t="s">
        <v>15</v>
      </c>
      <c r="D18" s="1"/>
    </row>
    <row r="19" spans="1:4" ht="15.5" x14ac:dyDescent="0.35">
      <c r="A19" s="2" t="s">
        <v>18</v>
      </c>
      <c r="B19" s="42">
        <v>60</v>
      </c>
      <c r="C19" s="2" t="s">
        <v>19</v>
      </c>
      <c r="D19" s="1"/>
    </row>
    <row r="20" spans="1:4" ht="15.5" x14ac:dyDescent="0.35">
      <c r="A20" s="2" t="s">
        <v>21</v>
      </c>
      <c r="B20" s="8">
        <f>6.05*(10^5)*(B16^1.85)/(B18^4.87)/(140^1.85)*10.197</f>
        <v>0.20552004182498831</v>
      </c>
      <c r="C20" s="2" t="s">
        <v>22</v>
      </c>
      <c r="D20" s="1"/>
    </row>
    <row r="21" spans="1:4" ht="15.5" x14ac:dyDescent="0.35">
      <c r="A21" s="10" t="s">
        <v>24</v>
      </c>
      <c r="B21" s="11">
        <f>B19*B20</f>
        <v>12.331202509499299</v>
      </c>
      <c r="C21" s="10" t="s">
        <v>25</v>
      </c>
      <c r="D21" s="1"/>
    </row>
    <row r="22" spans="1:4" ht="15.5" x14ac:dyDescent="0.35">
      <c r="A22" s="2" t="s">
        <v>151</v>
      </c>
      <c r="B22" s="8">
        <f>B17+B21</f>
        <v>30.331202509499299</v>
      </c>
      <c r="C22" s="2" t="s">
        <v>92</v>
      </c>
      <c r="D22" s="1"/>
    </row>
    <row r="23" spans="1:4" ht="15.5" x14ac:dyDescent="0.35">
      <c r="A23" s="2" t="s">
        <v>27</v>
      </c>
      <c r="B23" s="33">
        <v>65</v>
      </c>
      <c r="C23" s="2" t="s">
        <v>28</v>
      </c>
      <c r="D23" s="1"/>
    </row>
    <row r="24" spans="1:4" ht="15.5" x14ac:dyDescent="0.35">
      <c r="A24" s="2" t="s">
        <v>30</v>
      </c>
      <c r="B24" s="8">
        <f>B16/250/60/3.1416/((B23/1000)^2)</f>
        <v>1.05329562343137</v>
      </c>
      <c r="C24" s="2" t="s">
        <v>31</v>
      </c>
      <c r="D24" s="1"/>
    </row>
    <row r="25" spans="1:4" ht="15.5" x14ac:dyDescent="0.35">
      <c r="A25" s="2" t="s">
        <v>33</v>
      </c>
      <c r="B25" s="33">
        <v>49.15</v>
      </c>
      <c r="C25" s="2" t="s">
        <v>34</v>
      </c>
      <c r="D25" s="1"/>
    </row>
    <row r="26" spans="1:4" ht="15.5" x14ac:dyDescent="0.35">
      <c r="A26" s="2" t="s">
        <v>36</v>
      </c>
      <c r="B26" s="33">
        <v>23.3</v>
      </c>
      <c r="C26" s="2" t="s">
        <v>37</v>
      </c>
      <c r="D26" s="1"/>
    </row>
    <row r="27" spans="1:4" ht="15.5" x14ac:dyDescent="0.35">
      <c r="A27" s="2" t="s">
        <v>39</v>
      </c>
      <c r="B27" s="9">
        <f>B25+B26</f>
        <v>72.45</v>
      </c>
      <c r="C27" s="2" t="s">
        <v>40</v>
      </c>
      <c r="D27" s="1"/>
    </row>
    <row r="28" spans="1:4" ht="16" customHeight="1" x14ac:dyDescent="0.35">
      <c r="A28" s="2" t="s">
        <v>41</v>
      </c>
      <c r="B28" s="8">
        <f>6.05*(10^5)*(B16^1.85)/(B23^4.87)/(120^1.85)*10.197</f>
        <v>2.5695072734658753E-2</v>
      </c>
      <c r="C28" s="2" t="s">
        <v>42</v>
      </c>
      <c r="D28" s="1"/>
    </row>
    <row r="29" spans="1:4" ht="15.5" x14ac:dyDescent="0.35">
      <c r="A29" s="10" t="s">
        <v>43</v>
      </c>
      <c r="B29" s="11">
        <f>B27*B28</f>
        <v>1.8616080196260267</v>
      </c>
      <c r="C29" s="10" t="s">
        <v>44</v>
      </c>
      <c r="D29" s="1"/>
    </row>
    <row r="30" spans="1:4" ht="15.5" x14ac:dyDescent="0.35">
      <c r="A30" s="10" t="s">
        <v>45</v>
      </c>
      <c r="B30" s="35">
        <v>-2</v>
      </c>
      <c r="C30" s="10" t="s">
        <v>46</v>
      </c>
      <c r="D30" s="1"/>
    </row>
    <row r="31" spans="1:4" ht="15.5" x14ac:dyDescent="0.35">
      <c r="A31" s="12" t="s">
        <v>47</v>
      </c>
      <c r="B31" s="13">
        <f>B17+B21+B29+B30</f>
        <v>30.192810529125325</v>
      </c>
      <c r="C31" s="12" t="s">
        <v>48</v>
      </c>
      <c r="D31" s="1"/>
    </row>
    <row r="33" spans="1:4" ht="15.5" x14ac:dyDescent="0.35">
      <c r="A33" s="5" t="s">
        <v>49</v>
      </c>
      <c r="B33" s="5"/>
      <c r="C33" s="5"/>
      <c r="D33" s="1"/>
    </row>
    <row r="34" spans="1:4" ht="15.5" x14ac:dyDescent="0.35">
      <c r="A34" s="31" t="s">
        <v>146</v>
      </c>
      <c r="B34" s="32" t="s">
        <v>147</v>
      </c>
      <c r="C34" s="31"/>
      <c r="D34" s="1"/>
    </row>
    <row r="35" spans="1:4" ht="15.5" x14ac:dyDescent="0.35">
      <c r="A35" s="2" t="s">
        <v>145</v>
      </c>
      <c r="B35" s="9" t="s">
        <v>148</v>
      </c>
      <c r="C35" s="2"/>
      <c r="D35" s="1"/>
    </row>
    <row r="36" spans="1:4" ht="15.5" x14ac:dyDescent="0.35">
      <c r="A36" s="2" t="s">
        <v>149</v>
      </c>
      <c r="B36" s="9" t="s">
        <v>150</v>
      </c>
      <c r="C36" s="2"/>
      <c r="D36" s="1"/>
    </row>
    <row r="37" spans="1:4" ht="15.5" x14ac:dyDescent="0.35">
      <c r="A37" s="6" t="s">
        <v>144</v>
      </c>
      <c r="B37" s="7">
        <v>40</v>
      </c>
      <c r="C37" s="6" t="s">
        <v>5</v>
      </c>
      <c r="D37" s="1"/>
    </row>
    <row r="38" spans="1:4" ht="15.5" x14ac:dyDescent="0.35">
      <c r="A38" s="2" t="s">
        <v>6</v>
      </c>
      <c r="B38" s="8">
        <f>(-0.006*B39*B39)+(3.543*B39)+147.88</f>
        <v>230.49698560000002</v>
      </c>
      <c r="C38" s="2" t="s">
        <v>7</v>
      </c>
      <c r="D38" s="40"/>
    </row>
    <row r="39" spans="1:4" ht="15.5" x14ac:dyDescent="0.35">
      <c r="A39" s="2" t="s">
        <v>154</v>
      </c>
      <c r="B39" s="44">
        <v>24.32</v>
      </c>
      <c r="C39" s="2" t="s">
        <v>11</v>
      </c>
      <c r="D39" s="1"/>
    </row>
    <row r="40" spans="1:4" ht="15.5" x14ac:dyDescent="0.35">
      <c r="A40" s="2" t="s">
        <v>14</v>
      </c>
      <c r="B40" s="9">
        <v>40</v>
      </c>
      <c r="C40" s="2" t="s">
        <v>5</v>
      </c>
      <c r="D40" s="1"/>
    </row>
    <row r="41" spans="1:4" ht="15.5" x14ac:dyDescent="0.35">
      <c r="A41" s="2" t="s">
        <v>18</v>
      </c>
      <c r="B41" s="42">
        <v>30</v>
      </c>
      <c r="C41" s="2" t="s">
        <v>19</v>
      </c>
      <c r="D41" s="1"/>
    </row>
    <row r="42" spans="1:4" ht="15.5" x14ac:dyDescent="0.35">
      <c r="A42" s="2" t="s">
        <v>21</v>
      </c>
      <c r="B42" s="8">
        <f>6.05*(10^5)*(B38^1.85)/(B40^4.87)/(140^1.85)*10.197</f>
        <v>0.24478763866136913</v>
      </c>
      <c r="C42" s="2" t="s">
        <v>11</v>
      </c>
      <c r="D42" s="1"/>
    </row>
    <row r="43" spans="1:4" ht="15.5" x14ac:dyDescent="0.35">
      <c r="A43" s="10" t="s">
        <v>24</v>
      </c>
      <c r="B43" s="11">
        <f>B41*B42</f>
        <v>7.3436291598410737</v>
      </c>
      <c r="C43" s="10" t="s">
        <v>11</v>
      </c>
      <c r="D43" s="1"/>
    </row>
    <row r="44" spans="1:4" ht="15.5" x14ac:dyDescent="0.35">
      <c r="A44" s="2" t="s">
        <v>151</v>
      </c>
      <c r="B44" s="8">
        <f>B39+B43</f>
        <v>31.663629159841072</v>
      </c>
      <c r="C44" s="2" t="s">
        <v>92</v>
      </c>
      <c r="D44" s="1"/>
    </row>
    <row r="45" spans="1:4" ht="15.5" x14ac:dyDescent="0.35">
      <c r="A45" s="2" t="s">
        <v>13</v>
      </c>
      <c r="B45" s="33">
        <v>65</v>
      </c>
      <c r="C45" s="2" t="s">
        <v>5</v>
      </c>
      <c r="D45" s="1"/>
    </row>
    <row r="46" spans="1:4" ht="15.5" x14ac:dyDescent="0.35">
      <c r="A46" s="2" t="s">
        <v>16</v>
      </c>
      <c r="B46" s="8">
        <f>B38/250/60/3.1416/((B45/1000)^2)</f>
        <v>1.1577009496285515</v>
      </c>
      <c r="C46" s="2" t="s">
        <v>17</v>
      </c>
      <c r="D46" s="1"/>
    </row>
    <row r="47" spans="1:4" ht="15.5" x14ac:dyDescent="0.35">
      <c r="A47" s="2" t="s">
        <v>20</v>
      </c>
      <c r="B47" s="33">
        <v>2.2000000000000002</v>
      </c>
      <c r="C47" s="2" t="s">
        <v>19</v>
      </c>
      <c r="D47" s="1"/>
    </row>
    <row r="48" spans="1:4" ht="15.5" x14ac:dyDescent="0.35">
      <c r="A48" s="2" t="s">
        <v>23</v>
      </c>
      <c r="B48" s="33">
        <v>16.3</v>
      </c>
      <c r="C48" s="2" t="s">
        <v>19</v>
      </c>
      <c r="D48" s="1"/>
    </row>
    <row r="49" spans="1:4" ht="15.5" x14ac:dyDescent="0.35">
      <c r="A49" s="2" t="s">
        <v>26</v>
      </c>
      <c r="B49" s="9">
        <f>B47+B48</f>
        <v>18.5</v>
      </c>
      <c r="C49" s="2" t="s">
        <v>19</v>
      </c>
      <c r="D49" s="1"/>
    </row>
    <row r="50" spans="1:4" ht="15.5" x14ac:dyDescent="0.35">
      <c r="A50" s="2" t="s">
        <v>29</v>
      </c>
      <c r="B50" s="8">
        <f>6.05*(10^5)*(B38^1.85)/(B45^4.87)/(120^1.85)*10.197</f>
        <v>3.0604490560124493E-2</v>
      </c>
      <c r="C50" s="2" t="s">
        <v>11</v>
      </c>
      <c r="D50" s="1"/>
    </row>
    <row r="51" spans="1:4" ht="15.5" x14ac:dyDescent="0.35">
      <c r="A51" s="10" t="s">
        <v>32</v>
      </c>
      <c r="B51" s="11">
        <f>B49*B50</f>
        <v>0.56618307536230317</v>
      </c>
      <c r="C51" s="10" t="s">
        <v>11</v>
      </c>
      <c r="D51" s="1"/>
    </row>
    <row r="52" spans="1:4" ht="15.5" x14ac:dyDescent="0.35">
      <c r="A52" s="10" t="s">
        <v>35</v>
      </c>
      <c r="B52" s="35">
        <v>-2</v>
      </c>
      <c r="C52" s="10" t="s">
        <v>11</v>
      </c>
      <c r="D52" s="1"/>
    </row>
    <row r="53" spans="1:4" ht="15.5" x14ac:dyDescent="0.35">
      <c r="A53" s="12" t="s">
        <v>38</v>
      </c>
      <c r="B53" s="13">
        <f>B39+B43+B51+B52</f>
        <v>30.229812235203376</v>
      </c>
      <c r="C53" s="12" t="s">
        <v>11</v>
      </c>
      <c r="D53" s="1"/>
    </row>
    <row r="54" spans="1:4" ht="15.5" x14ac:dyDescent="0.35">
      <c r="A54" s="1"/>
      <c r="B54" s="1"/>
      <c r="C54" s="1"/>
      <c r="D54" s="1"/>
    </row>
    <row r="56" spans="1:4" ht="15.5" x14ac:dyDescent="0.35">
      <c r="A56" s="5" t="s">
        <v>50</v>
      </c>
      <c r="B56" s="5"/>
      <c r="C56" s="5"/>
    </row>
    <row r="57" spans="1:4" ht="15.5" x14ac:dyDescent="0.35">
      <c r="A57" s="2"/>
      <c r="B57" s="2"/>
      <c r="C57" s="2"/>
    </row>
    <row r="58" spans="1:4" ht="15.5" x14ac:dyDescent="0.35">
      <c r="A58" s="2" t="s">
        <v>6</v>
      </c>
      <c r="B58" s="8">
        <f>B16+B38</f>
        <v>440.2069856</v>
      </c>
      <c r="C58" s="2" t="s">
        <v>7</v>
      </c>
    </row>
    <row r="59" spans="1:4" ht="15.5" x14ac:dyDescent="0.35">
      <c r="A59" s="2" t="s">
        <v>10</v>
      </c>
      <c r="B59" s="8">
        <f>B53</f>
        <v>30.229812235203376</v>
      </c>
      <c r="C59" s="2" t="s">
        <v>11</v>
      </c>
    </row>
    <row r="60" spans="1:4" ht="15.5" x14ac:dyDescent="0.35">
      <c r="A60" s="2" t="s">
        <v>13</v>
      </c>
      <c r="B60" s="33">
        <v>65</v>
      </c>
      <c r="C60" s="2" t="s">
        <v>5</v>
      </c>
    </row>
    <row r="61" spans="1:4" ht="15.5" x14ac:dyDescent="0.35">
      <c r="A61" s="2" t="s">
        <v>16</v>
      </c>
      <c r="B61" s="8">
        <f>B58/250/60/3.1416/((B60/1000)^2)</f>
        <v>2.210996573059921</v>
      </c>
      <c r="C61" s="2" t="s">
        <v>17</v>
      </c>
    </row>
    <row r="62" spans="1:4" ht="15.5" x14ac:dyDescent="0.35">
      <c r="A62" s="2" t="s">
        <v>20</v>
      </c>
      <c r="B62" s="33">
        <v>30.29</v>
      </c>
      <c r="C62" s="2" t="s">
        <v>19</v>
      </c>
    </row>
    <row r="63" spans="1:4" ht="15.5" x14ac:dyDescent="0.35">
      <c r="A63" s="2" t="s">
        <v>23</v>
      </c>
      <c r="B63" s="39">
        <v>23.2</v>
      </c>
      <c r="C63" s="2" t="s">
        <v>19</v>
      </c>
    </row>
    <row r="64" spans="1:4" ht="15.5" x14ac:dyDescent="0.35">
      <c r="A64" s="2" t="s">
        <v>26</v>
      </c>
      <c r="B64" s="9">
        <f>B62+B63</f>
        <v>53.489999999999995</v>
      </c>
      <c r="C64" s="2" t="s">
        <v>19</v>
      </c>
    </row>
    <row r="65" spans="1:3" ht="15.5" x14ac:dyDescent="0.35">
      <c r="A65" s="2" t="s">
        <v>29</v>
      </c>
      <c r="B65" s="8">
        <f>6.05*(10^5)*(B58^1.85)/(B60^4.87)/(120^1.85)*10.197</f>
        <v>0.10130240652153215</v>
      </c>
      <c r="C65" s="2" t="s">
        <v>11</v>
      </c>
    </row>
    <row r="66" spans="1:3" ht="15.5" x14ac:dyDescent="0.35">
      <c r="A66" s="10" t="s">
        <v>32</v>
      </c>
      <c r="B66" s="11">
        <f>B64*B65</f>
        <v>5.418665724836754</v>
      </c>
      <c r="C66" s="10" t="s">
        <v>11</v>
      </c>
    </row>
    <row r="67" spans="1:3" ht="15.5" x14ac:dyDescent="0.35">
      <c r="A67" s="10" t="s">
        <v>35</v>
      </c>
      <c r="B67" s="35">
        <v>2.5</v>
      </c>
      <c r="C67" s="10" t="s">
        <v>11</v>
      </c>
    </row>
    <row r="68" spans="1:3" ht="15.5" x14ac:dyDescent="0.35">
      <c r="A68" s="10" t="s">
        <v>38</v>
      </c>
      <c r="B68" s="11">
        <f>B59+B66+B67</f>
        <v>38.148477960040132</v>
      </c>
      <c r="C68" s="10" t="s">
        <v>11</v>
      </c>
    </row>
    <row r="70" spans="1:3" ht="15.5" x14ac:dyDescent="0.35">
      <c r="A70" s="5" t="s">
        <v>165</v>
      </c>
      <c r="B70" s="5"/>
      <c r="C70" s="5"/>
    </row>
    <row r="71" spans="1:3" ht="15.5" x14ac:dyDescent="0.35">
      <c r="A71" s="2"/>
      <c r="B71" s="2"/>
      <c r="C71" s="2"/>
    </row>
    <row r="72" spans="1:3" ht="15.5" x14ac:dyDescent="0.35">
      <c r="A72" s="2" t="s">
        <v>52</v>
      </c>
      <c r="B72" s="8">
        <f>B58</f>
        <v>440.2069856</v>
      </c>
      <c r="C72" s="2" t="s">
        <v>53</v>
      </c>
    </row>
    <row r="73" spans="1:3" ht="15.5" x14ac:dyDescent="0.35">
      <c r="A73" s="2" t="s">
        <v>54</v>
      </c>
      <c r="B73" s="8">
        <f>B68</f>
        <v>38.148477960040132</v>
      </c>
      <c r="C73" s="2" t="s">
        <v>55</v>
      </c>
    </row>
    <row r="74" spans="1:3" ht="15.5" x14ac:dyDescent="0.35">
      <c r="A74" s="2" t="s">
        <v>56</v>
      </c>
      <c r="B74" s="33">
        <v>65</v>
      </c>
      <c r="C74" s="2" t="s">
        <v>57</v>
      </c>
    </row>
    <row r="75" spans="1:3" ht="15.5" x14ac:dyDescent="0.35">
      <c r="A75" s="2" t="s">
        <v>58</v>
      </c>
      <c r="B75" s="8">
        <f>B72/250/60/3.1416/((B74/1000)^2)</f>
        <v>2.210996573059921</v>
      </c>
      <c r="C75" s="2" t="s">
        <v>59</v>
      </c>
    </row>
    <row r="76" spans="1:3" ht="15.5" x14ac:dyDescent="0.35">
      <c r="A76" s="2" t="s">
        <v>60</v>
      </c>
      <c r="B76" s="33">
        <v>0.4</v>
      </c>
      <c r="C76" s="2" t="s">
        <v>61</v>
      </c>
    </row>
    <row r="77" spans="1:3" ht="15.5" x14ac:dyDescent="0.35">
      <c r="A77" s="2" t="s">
        <v>62</v>
      </c>
      <c r="B77" s="33">
        <v>2.2999999999999998</v>
      </c>
      <c r="C77" s="2" t="s">
        <v>63</v>
      </c>
    </row>
    <row r="78" spans="1:3" ht="15.5" x14ac:dyDescent="0.35">
      <c r="A78" s="2" t="s">
        <v>64</v>
      </c>
      <c r="B78" s="9">
        <f>B76+B77</f>
        <v>2.6999999999999997</v>
      </c>
      <c r="C78" s="2" t="s">
        <v>65</v>
      </c>
    </row>
    <row r="79" spans="1:3" ht="15.5" x14ac:dyDescent="0.35">
      <c r="A79" s="2" t="s">
        <v>66</v>
      </c>
      <c r="B79" s="8">
        <f>6.05*(10^5)*(B72^1.85)/(B74^4.87)/(100^1.85)*10.197</f>
        <v>0.14194008719757104</v>
      </c>
      <c r="C79" s="2" t="s">
        <v>67</v>
      </c>
    </row>
    <row r="80" spans="1:3" ht="15.5" x14ac:dyDescent="0.35">
      <c r="A80" s="10" t="s">
        <v>68</v>
      </c>
      <c r="B80" s="11">
        <f>B78*B79</f>
        <v>0.38323823543344177</v>
      </c>
      <c r="C80" s="10" t="s">
        <v>69</v>
      </c>
    </row>
    <row r="81" spans="1:3" ht="15.5" x14ac:dyDescent="0.35">
      <c r="A81" s="10" t="s">
        <v>70</v>
      </c>
      <c r="B81" s="11">
        <v>0</v>
      </c>
      <c r="C81" s="10" t="s">
        <v>71</v>
      </c>
    </row>
    <row r="82" spans="1:3" ht="15.5" x14ac:dyDescent="0.35">
      <c r="A82" s="10" t="s">
        <v>72</v>
      </c>
      <c r="B82" s="11">
        <f>B73+B80+B81</f>
        <v>38.531716195473571</v>
      </c>
      <c r="C82" s="10" t="s">
        <v>73</v>
      </c>
    </row>
    <row r="84" spans="1:3" ht="15.5" x14ac:dyDescent="0.35">
      <c r="A84" s="2"/>
      <c r="B84" s="2"/>
      <c r="C84" s="2"/>
    </row>
    <row r="85" spans="1:3" ht="15.5" x14ac:dyDescent="0.35">
      <c r="A85" s="5" t="s">
        <v>74</v>
      </c>
      <c r="B85" s="5"/>
      <c r="C85" s="5"/>
    </row>
    <row r="86" spans="1:3" ht="15.5" x14ac:dyDescent="0.35">
      <c r="A86" s="14"/>
      <c r="B86" s="14"/>
      <c r="C86" s="14"/>
    </row>
    <row r="87" spans="1:3" ht="15.5" x14ac:dyDescent="0.35">
      <c r="A87" s="2" t="s">
        <v>75</v>
      </c>
      <c r="B87" s="38">
        <f>B82</f>
        <v>38.531716195473571</v>
      </c>
      <c r="C87" s="2" t="s">
        <v>76</v>
      </c>
    </row>
    <row r="88" spans="1:3" ht="15.5" x14ac:dyDescent="0.35">
      <c r="A88" s="2" t="s">
        <v>77</v>
      </c>
      <c r="B88" s="38">
        <f>B72</f>
        <v>440.2069856</v>
      </c>
      <c r="C88" s="2" t="s">
        <v>78</v>
      </c>
    </row>
    <row r="89" spans="1:3" ht="15.5" x14ac:dyDescent="0.35">
      <c r="A89" s="2" t="s">
        <v>79</v>
      </c>
      <c r="B89" s="34">
        <v>42</v>
      </c>
      <c r="C89" s="2" t="s">
        <v>80</v>
      </c>
    </row>
    <row r="90" spans="1:3" ht="15.5" x14ac:dyDescent="0.35">
      <c r="A90" s="2" t="s">
        <v>81</v>
      </c>
      <c r="B90" s="34">
        <v>500</v>
      </c>
      <c r="C90" s="2" t="s">
        <v>82</v>
      </c>
    </row>
    <row r="91" spans="1:3" ht="15.5" x14ac:dyDescent="0.35">
      <c r="A91" s="2" t="s">
        <v>83</v>
      </c>
      <c r="B91" s="2">
        <v>8</v>
      </c>
      <c r="C91" s="2" t="s">
        <v>84</v>
      </c>
    </row>
    <row r="92" spans="1:3" ht="15.5" x14ac:dyDescent="0.35">
      <c r="A92" s="2" t="s">
        <v>85</v>
      </c>
      <c r="B92" s="15" t="s">
        <v>164</v>
      </c>
      <c r="C92" s="2" t="s">
        <v>87</v>
      </c>
    </row>
    <row r="93" spans="1:3" ht="15.5" x14ac:dyDescent="0.35">
      <c r="A93" s="2" t="s">
        <v>88</v>
      </c>
      <c r="B93" s="15" t="s">
        <v>164</v>
      </c>
      <c r="C93" s="2" t="s">
        <v>89</v>
      </c>
    </row>
    <row r="94" spans="1:3" ht="15.5" x14ac:dyDescent="0.35">
      <c r="A94" s="10" t="s">
        <v>90</v>
      </c>
      <c r="B94" s="41">
        <f>(B90/60)*(B89/50)</f>
        <v>7</v>
      </c>
      <c r="C94" s="10" t="s">
        <v>91</v>
      </c>
    </row>
    <row r="95" spans="1:3" ht="15.5" x14ac:dyDescent="0.35">
      <c r="A95" s="2"/>
      <c r="B95" s="2"/>
      <c r="C95" s="2"/>
    </row>
    <row r="96" spans="1:3" ht="15.5" x14ac:dyDescent="0.35">
      <c r="A96" s="2"/>
      <c r="B96" s="2"/>
      <c r="C96" s="2"/>
    </row>
    <row r="97" spans="1:3" ht="15.5" x14ac:dyDescent="0.35">
      <c r="A97" s="2"/>
      <c r="B97" s="2"/>
      <c r="C97" s="2"/>
    </row>
    <row r="98" spans="1:3" ht="15.5" x14ac:dyDescent="0.35">
      <c r="A98" s="48" t="s">
        <v>160</v>
      </c>
      <c r="B98" s="48"/>
      <c r="C98" s="48"/>
    </row>
    <row r="99" spans="1:3" ht="15.5" x14ac:dyDescent="0.35">
      <c r="A99" s="49" t="s">
        <v>161</v>
      </c>
      <c r="B99" s="49"/>
      <c r="C99" s="49"/>
    </row>
  </sheetData>
  <mergeCells count="4">
    <mergeCell ref="A2:C2"/>
    <mergeCell ref="A1:C1"/>
    <mergeCell ref="A98:C98"/>
    <mergeCell ref="A99:C99"/>
  </mergeCells>
  <phoneticPr fontId="13" type="noConversion"/>
  <dataValidations disablePrompts="1" count="2">
    <dataValidation allowBlank="1" showInputMessage="1" showErrorMessage="1" promptTitle="ATenção !" prompt="Coloque nesta célula o tipo de sistema" sqref="B8" xr:uid="{00000000-0002-0000-0000-000000000000}"/>
    <dataValidation allowBlank="1" showInputMessage="1" showErrorMessage="1" promptTitle="Cuidado !" prompt="Não digite a vazão, coloque na célula abaixo a pressão e vazão vai ser automática de acordo com o esguicho." sqref="B16 B38" xr:uid="{00000000-0002-0000-0000-000001000000}"/>
  </dataValidations>
  <pageMargins left="0.78749999999999998" right="0.78749999999999998" top="0.78749999999999998" bottom="0.78749999999999998" header="9.8611111111111122E-2" footer="9.8611111111111122E-2"/>
  <pageSetup paperSize="9" scale="44" fitToHeight="3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>
      <selection activeCell="B16" sqref="B16"/>
    </sheetView>
  </sheetViews>
  <sheetFormatPr defaultColWidth="8.81640625" defaultRowHeight="13" x14ac:dyDescent="0.3"/>
  <cols>
    <col min="1" max="1" width="36.54296875" customWidth="1"/>
    <col min="2" max="7" width="11.81640625" customWidth="1"/>
    <col min="8" max="8" width="5.54296875" customWidth="1"/>
    <col min="9" max="255" width="11.81640625" customWidth="1"/>
  </cols>
  <sheetData>
    <row r="1" spans="1:4" x14ac:dyDescent="0.3">
      <c r="A1" s="46" t="s">
        <v>0</v>
      </c>
      <c r="B1" s="47"/>
      <c r="C1" s="47"/>
    </row>
    <row r="2" spans="1:4" ht="15.5" x14ac:dyDescent="0.35">
      <c r="A2" s="45" t="s">
        <v>143</v>
      </c>
      <c r="B2" s="45"/>
      <c r="C2" s="45"/>
      <c r="D2" s="1"/>
    </row>
    <row r="3" spans="1:4" ht="15.5" x14ac:dyDescent="0.35">
      <c r="A3" s="2"/>
      <c r="B3" s="2"/>
      <c r="C3" s="2"/>
      <c r="D3" s="1"/>
    </row>
    <row r="4" spans="1:4" ht="15.5" x14ac:dyDescent="0.35">
      <c r="A4" s="3" t="s">
        <v>141</v>
      </c>
      <c r="B4" s="2"/>
      <c r="C4" s="2"/>
      <c r="D4" s="1"/>
    </row>
    <row r="5" spans="1:4" ht="15.5" x14ac:dyDescent="0.35">
      <c r="A5" s="3" t="s">
        <v>142</v>
      </c>
      <c r="B5" s="2"/>
      <c r="C5" s="2"/>
      <c r="D5" s="1"/>
    </row>
    <row r="6" spans="1:4" ht="15.5" x14ac:dyDescent="0.35">
      <c r="A6" s="4" t="s">
        <v>1</v>
      </c>
      <c r="B6" s="2"/>
      <c r="C6" s="2"/>
      <c r="D6" s="1"/>
    </row>
    <row r="7" spans="1:4" ht="15.5" x14ac:dyDescent="0.35">
      <c r="A7" s="2" t="s">
        <v>2</v>
      </c>
      <c r="B7" s="2"/>
      <c r="C7" s="2"/>
      <c r="D7" s="1"/>
    </row>
    <row r="8" spans="1:4" ht="15.5" x14ac:dyDescent="0.35">
      <c r="A8" s="2" t="s">
        <v>140</v>
      </c>
      <c r="B8" s="34">
        <v>2</v>
      </c>
      <c r="C8" s="2"/>
      <c r="D8" s="1"/>
    </row>
    <row r="9" spans="1:4" ht="15.5" x14ac:dyDescent="0.35">
      <c r="A9" s="2" t="s">
        <v>3</v>
      </c>
      <c r="B9" s="2"/>
      <c r="C9" s="2"/>
      <c r="D9" s="1"/>
    </row>
    <row r="10" spans="1:4" ht="15.5" x14ac:dyDescent="0.35">
      <c r="A10" s="2"/>
      <c r="B10" s="2"/>
      <c r="C10" s="2"/>
      <c r="D10" s="1"/>
    </row>
    <row r="11" spans="1:4" ht="16" customHeight="1" x14ac:dyDescent="0.35">
      <c r="A11" s="5" t="s">
        <v>4</v>
      </c>
      <c r="B11" s="5"/>
      <c r="C11" s="5"/>
      <c r="D11" s="1"/>
    </row>
    <row r="12" spans="1:4" ht="15.5" x14ac:dyDescent="0.35">
      <c r="A12" s="31" t="s">
        <v>146</v>
      </c>
      <c r="B12" s="32" t="s">
        <v>147</v>
      </c>
      <c r="C12" s="31"/>
      <c r="D12" s="1"/>
    </row>
    <row r="13" spans="1:4" ht="15.5" x14ac:dyDescent="0.35">
      <c r="A13" s="2" t="s">
        <v>145</v>
      </c>
      <c r="B13" s="9" t="s">
        <v>148</v>
      </c>
      <c r="C13" s="2"/>
      <c r="D13" s="1"/>
    </row>
    <row r="14" spans="1:4" ht="15.5" x14ac:dyDescent="0.35">
      <c r="A14" s="2" t="s">
        <v>149</v>
      </c>
      <c r="B14" s="9" t="s">
        <v>150</v>
      </c>
      <c r="C14" s="2"/>
      <c r="D14" s="1"/>
    </row>
    <row r="15" spans="1:4" ht="15.5" x14ac:dyDescent="0.35">
      <c r="A15" s="6" t="s">
        <v>144</v>
      </c>
      <c r="B15" s="7">
        <v>65</v>
      </c>
      <c r="C15" s="6" t="s">
        <v>5</v>
      </c>
      <c r="D15" s="1"/>
    </row>
    <row r="16" spans="1:4" ht="15.5" x14ac:dyDescent="0.35">
      <c r="A16" s="2" t="s">
        <v>6</v>
      </c>
      <c r="B16" s="8">
        <f>(-0.043*B17*B17)+(2.6796*B17)+552.97</f>
        <v>594.03047250000009</v>
      </c>
      <c r="C16" s="2" t="s">
        <v>7</v>
      </c>
      <c r="D16" s="1"/>
    </row>
    <row r="17" spans="1:4" ht="15.5" x14ac:dyDescent="0.35">
      <c r="A17" s="2" t="s">
        <v>154</v>
      </c>
      <c r="B17" s="43">
        <v>35.15</v>
      </c>
      <c r="C17" s="2" t="s">
        <v>11</v>
      </c>
      <c r="D17" s="1"/>
    </row>
    <row r="18" spans="1:4" ht="15.5" x14ac:dyDescent="0.35">
      <c r="A18" s="2" t="s">
        <v>14</v>
      </c>
      <c r="B18" s="9">
        <v>65</v>
      </c>
      <c r="C18" s="2" t="s">
        <v>5</v>
      </c>
      <c r="D18" s="1"/>
    </row>
    <row r="19" spans="1:4" ht="15.5" x14ac:dyDescent="0.35">
      <c r="A19" s="2" t="s">
        <v>18</v>
      </c>
      <c r="B19" s="42">
        <v>30</v>
      </c>
      <c r="C19" s="2" t="s">
        <v>19</v>
      </c>
      <c r="D19" s="1"/>
    </row>
    <row r="20" spans="1:4" ht="15.5" x14ac:dyDescent="0.35">
      <c r="A20" s="2" t="s">
        <v>21</v>
      </c>
      <c r="B20" s="8">
        <f>6.05*(10^5)*(B16^1.85)/(B18^4.87)/(140^1.85)*10.197</f>
        <v>0.13260167816007731</v>
      </c>
      <c r="C20" s="2" t="s">
        <v>11</v>
      </c>
      <c r="D20" s="1"/>
    </row>
    <row r="21" spans="1:4" ht="15.5" x14ac:dyDescent="0.35">
      <c r="A21" s="10" t="s">
        <v>24</v>
      </c>
      <c r="B21" s="11">
        <f>B19*B20</f>
        <v>3.9780503448023192</v>
      </c>
      <c r="C21" s="10" t="s">
        <v>11</v>
      </c>
      <c r="D21" s="1"/>
    </row>
    <row r="22" spans="1:4" ht="15.5" x14ac:dyDescent="0.35">
      <c r="A22" s="2" t="s">
        <v>151</v>
      </c>
      <c r="B22" s="8">
        <f>B17+B21</f>
        <v>39.128050344802318</v>
      </c>
      <c r="C22" s="2" t="s">
        <v>92</v>
      </c>
      <c r="D22" s="1"/>
    </row>
    <row r="23" spans="1:4" ht="15.5" x14ac:dyDescent="0.35">
      <c r="A23" s="2" t="s">
        <v>13</v>
      </c>
      <c r="B23" s="33">
        <v>65</v>
      </c>
      <c r="C23" s="2" t="s">
        <v>5</v>
      </c>
      <c r="D23" s="1"/>
    </row>
    <row r="24" spans="1:4" ht="15.5" x14ac:dyDescent="0.35">
      <c r="A24" s="2" t="s">
        <v>16</v>
      </c>
      <c r="B24" s="8">
        <f>B16/250/60/3.1416/((B23/1000)^2)</f>
        <v>2.9835949495451755</v>
      </c>
      <c r="C24" s="2" t="s">
        <v>17</v>
      </c>
      <c r="D24" s="1"/>
    </row>
    <row r="25" spans="1:4" ht="15.5" x14ac:dyDescent="0.35">
      <c r="A25" s="2" t="s">
        <v>20</v>
      </c>
      <c r="B25" s="33">
        <v>15</v>
      </c>
      <c r="C25" s="2" t="s">
        <v>19</v>
      </c>
      <c r="D25" s="1"/>
    </row>
    <row r="26" spans="1:4" ht="15.5" x14ac:dyDescent="0.35">
      <c r="A26" s="2" t="s">
        <v>23</v>
      </c>
      <c r="B26" s="33">
        <v>14.3</v>
      </c>
      <c r="C26" s="2" t="s">
        <v>19</v>
      </c>
      <c r="D26" s="1"/>
    </row>
    <row r="27" spans="1:4" ht="15.5" x14ac:dyDescent="0.35">
      <c r="A27" s="2" t="s">
        <v>26</v>
      </c>
      <c r="B27" s="9">
        <f>B25+B26</f>
        <v>29.3</v>
      </c>
      <c r="C27" s="2" t="s">
        <v>19</v>
      </c>
      <c r="D27" s="1"/>
    </row>
    <row r="28" spans="1:4" ht="16" customHeight="1" x14ac:dyDescent="0.35">
      <c r="A28" s="2" t="s">
        <v>29</v>
      </c>
      <c r="B28" s="8">
        <f>6.05*(10^5)*(B16^1.85)/(B23^4.87)/(100^1.85)*10.197</f>
        <v>0.24710747692270951</v>
      </c>
      <c r="C28" s="2" t="s">
        <v>11</v>
      </c>
      <c r="D28" s="1"/>
    </row>
    <row r="29" spans="1:4" ht="15.5" x14ac:dyDescent="0.35">
      <c r="A29" s="10" t="s">
        <v>32</v>
      </c>
      <c r="B29" s="11">
        <f>B27*B28</f>
        <v>7.2402490738353888</v>
      </c>
      <c r="C29" s="10" t="s">
        <v>11</v>
      </c>
      <c r="D29" s="1"/>
    </row>
    <row r="30" spans="1:4" ht="15.5" x14ac:dyDescent="0.35">
      <c r="A30" s="10" t="s">
        <v>35</v>
      </c>
      <c r="B30" s="35">
        <v>0</v>
      </c>
      <c r="C30" s="10" t="s">
        <v>11</v>
      </c>
      <c r="D30" s="1"/>
    </row>
    <row r="31" spans="1:4" ht="15.5" x14ac:dyDescent="0.35">
      <c r="A31" s="12" t="s">
        <v>38</v>
      </c>
      <c r="B31" s="13">
        <f>B17+B21+B29+B30</f>
        <v>46.368299418637704</v>
      </c>
      <c r="C31" s="12" t="s">
        <v>11</v>
      </c>
      <c r="D31" s="1"/>
    </row>
    <row r="32" spans="1:4" ht="15.5" x14ac:dyDescent="0.35">
      <c r="A32" s="36"/>
      <c r="B32" s="37"/>
      <c r="C32" s="36"/>
      <c r="D32" s="1"/>
    </row>
    <row r="33" spans="1:4" ht="15.5" x14ac:dyDescent="0.35">
      <c r="A33" s="5" t="s">
        <v>49</v>
      </c>
      <c r="B33" s="5"/>
      <c r="C33" s="5"/>
      <c r="D33" s="1"/>
    </row>
    <row r="34" spans="1:4" ht="15.5" x14ac:dyDescent="0.35">
      <c r="A34" s="31" t="s">
        <v>146</v>
      </c>
      <c r="B34" s="32" t="s">
        <v>147</v>
      </c>
      <c r="C34" s="31"/>
      <c r="D34" s="1"/>
    </row>
    <row r="35" spans="1:4" ht="15.5" x14ac:dyDescent="0.35">
      <c r="A35" s="2" t="s">
        <v>145</v>
      </c>
      <c r="B35" s="9" t="s">
        <v>148</v>
      </c>
      <c r="C35" s="2"/>
      <c r="D35" s="1"/>
    </row>
    <row r="36" spans="1:4" ht="15.5" x14ac:dyDescent="0.35">
      <c r="A36" s="2" t="s">
        <v>149</v>
      </c>
      <c r="B36" s="9" t="s">
        <v>150</v>
      </c>
      <c r="C36" s="2"/>
      <c r="D36" s="1"/>
    </row>
    <row r="37" spans="1:4" ht="15.5" x14ac:dyDescent="0.35">
      <c r="A37" s="6" t="s">
        <v>144</v>
      </c>
      <c r="B37" s="7">
        <v>65</v>
      </c>
      <c r="C37" s="6" t="s">
        <v>5</v>
      </c>
      <c r="D37" s="1"/>
    </row>
    <row r="38" spans="1:4" ht="15.5" x14ac:dyDescent="0.35">
      <c r="A38" s="2" t="s">
        <v>6</v>
      </c>
      <c r="B38" s="8">
        <f>(-0.043*B17*B17)+(2.6796*B17)+552.9</f>
        <v>593.96047250000004</v>
      </c>
      <c r="C38" s="2" t="s">
        <v>7</v>
      </c>
      <c r="D38" s="1"/>
    </row>
    <row r="39" spans="1:4" ht="15.5" x14ac:dyDescent="0.35">
      <c r="A39" s="2" t="s">
        <v>154</v>
      </c>
      <c r="B39" s="8">
        <v>36.700000000000003</v>
      </c>
      <c r="C39" s="2" t="s">
        <v>11</v>
      </c>
      <c r="D39" s="1"/>
    </row>
    <row r="40" spans="1:4" ht="15.5" x14ac:dyDescent="0.35">
      <c r="A40" s="2" t="s">
        <v>14</v>
      </c>
      <c r="B40" s="9">
        <v>65</v>
      </c>
      <c r="C40" s="2" t="s">
        <v>5</v>
      </c>
      <c r="D40" s="1"/>
    </row>
    <row r="41" spans="1:4" ht="15.5" x14ac:dyDescent="0.35">
      <c r="A41" s="2" t="s">
        <v>18</v>
      </c>
      <c r="B41" s="33">
        <v>30</v>
      </c>
      <c r="C41" s="2" t="s">
        <v>19</v>
      </c>
      <c r="D41" s="1"/>
    </row>
    <row r="42" spans="1:4" ht="15.5" x14ac:dyDescent="0.35">
      <c r="A42" s="2" t="s">
        <v>21</v>
      </c>
      <c r="B42" s="8">
        <f>6.05*(10^5)*(B38^1.85)/(B40^4.87)/(140^1.85)*10.197</f>
        <v>0.13257277213906604</v>
      </c>
      <c r="C42" s="2" t="s">
        <v>11</v>
      </c>
      <c r="D42" s="1"/>
    </row>
    <row r="43" spans="1:4" ht="15.5" x14ac:dyDescent="0.35">
      <c r="A43" s="10" t="s">
        <v>24</v>
      </c>
      <c r="B43" s="11">
        <f>B41*B42</f>
        <v>3.977183164171981</v>
      </c>
      <c r="C43" s="10" t="s">
        <v>11</v>
      </c>
      <c r="D43" s="1"/>
    </row>
    <row r="44" spans="1:4" ht="15.5" x14ac:dyDescent="0.35">
      <c r="A44" s="2" t="s">
        <v>151</v>
      </c>
      <c r="B44" s="8">
        <f>B39+B43</f>
        <v>40.677183164171986</v>
      </c>
      <c r="C44" s="2" t="s">
        <v>92</v>
      </c>
      <c r="D44" s="1"/>
    </row>
    <row r="45" spans="1:4" ht="15.5" x14ac:dyDescent="0.35">
      <c r="A45" s="2" t="s">
        <v>13</v>
      </c>
      <c r="B45" s="33">
        <v>65</v>
      </c>
      <c r="C45" s="2" t="s">
        <v>5</v>
      </c>
      <c r="D45" s="1"/>
    </row>
    <row r="46" spans="1:4" ht="15.5" x14ac:dyDescent="0.35">
      <c r="A46" s="2" t="s">
        <v>16</v>
      </c>
      <c r="B46" s="8">
        <f>B38/250/60/3.1416/((B45/1000)^2)</f>
        <v>2.9832433654831845</v>
      </c>
      <c r="C46" s="2" t="s">
        <v>17</v>
      </c>
      <c r="D46" s="1"/>
    </row>
    <row r="47" spans="1:4" ht="15.5" x14ac:dyDescent="0.35">
      <c r="A47" s="2" t="s">
        <v>20</v>
      </c>
      <c r="B47" s="33">
        <v>0.3</v>
      </c>
      <c r="C47" s="2" t="s">
        <v>19</v>
      </c>
      <c r="D47" s="1"/>
    </row>
    <row r="48" spans="1:4" ht="15.5" x14ac:dyDescent="0.35">
      <c r="A48" s="2" t="s">
        <v>23</v>
      </c>
      <c r="B48" s="33">
        <v>14.3</v>
      </c>
      <c r="C48" s="2" t="s">
        <v>19</v>
      </c>
      <c r="D48" s="1"/>
    </row>
    <row r="49" spans="1:4" ht="15.5" x14ac:dyDescent="0.35">
      <c r="A49" s="2" t="s">
        <v>26</v>
      </c>
      <c r="B49" s="9">
        <f>B47+B48</f>
        <v>14.600000000000001</v>
      </c>
      <c r="C49" s="2" t="s">
        <v>19</v>
      </c>
      <c r="D49" s="1"/>
    </row>
    <row r="50" spans="1:4" ht="15.5" x14ac:dyDescent="0.35">
      <c r="A50" s="2" t="s">
        <v>29</v>
      </c>
      <c r="B50" s="8">
        <f>6.05*(10^5)*(B38^1.85)/(B45^4.87)/(100^1.85)*10.197</f>
        <v>0.24705360962616332</v>
      </c>
      <c r="C50" s="2" t="s">
        <v>11</v>
      </c>
      <c r="D50" s="1"/>
    </row>
    <row r="51" spans="1:4" ht="15.5" x14ac:dyDescent="0.35">
      <c r="A51" s="10" t="s">
        <v>32</v>
      </c>
      <c r="B51" s="11">
        <f>B49*B50</f>
        <v>3.6069827005419848</v>
      </c>
      <c r="C51" s="10" t="s">
        <v>11</v>
      </c>
      <c r="D51" s="1"/>
    </row>
    <row r="52" spans="1:4" ht="15.5" x14ac:dyDescent="0.35">
      <c r="A52" s="10" t="s">
        <v>35</v>
      </c>
      <c r="B52" s="35">
        <v>0</v>
      </c>
      <c r="C52" s="10" t="s">
        <v>11</v>
      </c>
      <c r="D52" s="1"/>
    </row>
    <row r="53" spans="1:4" ht="15.5" x14ac:dyDescent="0.35">
      <c r="A53" s="12" t="s">
        <v>38</v>
      </c>
      <c r="B53" s="13">
        <f>B39+B43+B51+B52</f>
        <v>44.28416586471397</v>
      </c>
      <c r="C53" s="12" t="s">
        <v>11</v>
      </c>
      <c r="D53" s="1"/>
    </row>
    <row r="54" spans="1:4" ht="15.5" x14ac:dyDescent="0.35">
      <c r="A54" s="1"/>
      <c r="B54" s="1"/>
      <c r="C54" s="1"/>
      <c r="D54" s="1"/>
    </row>
    <row r="56" spans="1:4" ht="15.5" x14ac:dyDescent="0.35">
      <c r="A56" s="5" t="s">
        <v>50</v>
      </c>
      <c r="B56" s="5"/>
      <c r="C56" s="5"/>
    </row>
    <row r="57" spans="1:4" ht="15.5" x14ac:dyDescent="0.35">
      <c r="A57" s="2"/>
      <c r="B57" s="2"/>
      <c r="C57" s="2"/>
    </row>
    <row r="58" spans="1:4" ht="15.5" x14ac:dyDescent="0.35">
      <c r="A58" s="2" t="s">
        <v>6</v>
      </c>
      <c r="B58" s="8">
        <f>B16+B38</f>
        <v>1187.990945</v>
      </c>
      <c r="C58" s="2" t="s">
        <v>7</v>
      </c>
    </row>
    <row r="59" spans="1:4" ht="15.5" x14ac:dyDescent="0.35">
      <c r="A59" s="2" t="s">
        <v>10</v>
      </c>
      <c r="B59" s="8">
        <f>B53</f>
        <v>44.28416586471397</v>
      </c>
      <c r="C59" s="2" t="s">
        <v>11</v>
      </c>
    </row>
    <row r="60" spans="1:4" ht="15.5" x14ac:dyDescent="0.35">
      <c r="A60" s="2" t="s">
        <v>13</v>
      </c>
      <c r="B60" s="33">
        <v>65</v>
      </c>
      <c r="C60" s="2" t="s">
        <v>5</v>
      </c>
    </row>
    <row r="61" spans="1:4" ht="15.5" x14ac:dyDescent="0.35">
      <c r="A61" s="2" t="s">
        <v>16</v>
      </c>
      <c r="B61" s="8">
        <f>B58/250/60/3.1416/((B60/1000)^2)</f>
        <v>5.966838315028359</v>
      </c>
      <c r="C61" s="2" t="s">
        <v>17</v>
      </c>
    </row>
    <row r="62" spans="1:4" ht="15.5" x14ac:dyDescent="0.35">
      <c r="A62" s="2" t="s">
        <v>20</v>
      </c>
      <c r="B62" s="33">
        <v>12.5</v>
      </c>
      <c r="C62" s="2" t="s">
        <v>19</v>
      </c>
    </row>
    <row r="63" spans="1:4" ht="15.5" x14ac:dyDescent="0.35">
      <c r="A63" s="2" t="s">
        <v>23</v>
      </c>
      <c r="B63" s="39">
        <v>15.9</v>
      </c>
      <c r="C63" s="2" t="s">
        <v>19</v>
      </c>
    </row>
    <row r="64" spans="1:4" ht="15.5" x14ac:dyDescent="0.35">
      <c r="A64" s="2" t="s">
        <v>26</v>
      </c>
      <c r="B64" s="9">
        <f>B62+B63</f>
        <v>28.4</v>
      </c>
      <c r="C64" s="2" t="s">
        <v>19</v>
      </c>
    </row>
    <row r="65" spans="1:3" ht="15.5" x14ac:dyDescent="0.35">
      <c r="A65" s="2" t="s">
        <v>29</v>
      </c>
      <c r="B65" s="8">
        <f>6.05*(10^5)*(B58^1.85)/(B60^4.87)/(100^1.85)*10.197</f>
        <v>0.89072581328138367</v>
      </c>
      <c r="C65" s="2" t="s">
        <v>11</v>
      </c>
    </row>
    <row r="66" spans="1:3" ht="15.5" x14ac:dyDescent="0.35">
      <c r="A66" s="10" t="s">
        <v>32</v>
      </c>
      <c r="B66" s="11">
        <f>B64*B65</f>
        <v>25.296613097191294</v>
      </c>
      <c r="C66" s="10" t="s">
        <v>11</v>
      </c>
    </row>
    <row r="67" spans="1:3" ht="15.5" x14ac:dyDescent="0.35">
      <c r="A67" s="10" t="s">
        <v>35</v>
      </c>
      <c r="B67" s="35">
        <v>-3.9</v>
      </c>
      <c r="C67" s="10" t="s">
        <v>11</v>
      </c>
    </row>
    <row r="68" spans="1:3" ht="15.5" x14ac:dyDescent="0.35">
      <c r="A68" s="10" t="s">
        <v>38</v>
      </c>
      <c r="B68" s="11">
        <f>B59+B66+B67</f>
        <v>65.680778961905261</v>
      </c>
      <c r="C68" s="10" t="s">
        <v>11</v>
      </c>
    </row>
    <row r="70" spans="1:3" ht="15.5" x14ac:dyDescent="0.35">
      <c r="A70" s="5" t="s">
        <v>51</v>
      </c>
      <c r="B70" s="5"/>
      <c r="C70" s="5"/>
    </row>
    <row r="71" spans="1:3" ht="15.5" x14ac:dyDescent="0.35">
      <c r="A71" s="2"/>
      <c r="B71" s="2"/>
      <c r="C71" s="2"/>
    </row>
    <row r="72" spans="1:3" ht="15.5" x14ac:dyDescent="0.35">
      <c r="A72" s="2" t="s">
        <v>6</v>
      </c>
      <c r="B72" s="8">
        <f>B58</f>
        <v>1187.990945</v>
      </c>
      <c r="C72" s="2" t="s">
        <v>7</v>
      </c>
    </row>
    <row r="73" spans="1:3" ht="15.5" x14ac:dyDescent="0.35">
      <c r="A73" s="2" t="s">
        <v>10</v>
      </c>
      <c r="B73" s="8">
        <f>B68</f>
        <v>65.680778961905261</v>
      </c>
      <c r="C73" s="2" t="s">
        <v>11</v>
      </c>
    </row>
    <row r="74" spans="1:3" ht="15.5" x14ac:dyDescent="0.35">
      <c r="A74" s="2" t="s">
        <v>13</v>
      </c>
      <c r="B74" s="33">
        <v>65</v>
      </c>
      <c r="C74" s="2" t="s">
        <v>5</v>
      </c>
    </row>
    <row r="75" spans="1:3" ht="15.5" x14ac:dyDescent="0.35">
      <c r="A75" s="2" t="s">
        <v>16</v>
      </c>
      <c r="B75" s="8">
        <f>B72/250/60/3.1416/((B74/1000)^2)</f>
        <v>5.966838315028359</v>
      </c>
      <c r="C75" s="2" t="s">
        <v>17</v>
      </c>
    </row>
    <row r="76" spans="1:3" ht="15.5" x14ac:dyDescent="0.35">
      <c r="A76" s="2" t="s">
        <v>20</v>
      </c>
      <c r="B76" s="33">
        <v>2.8</v>
      </c>
      <c r="C76" s="2" t="s">
        <v>19</v>
      </c>
    </row>
    <row r="77" spans="1:3" ht="15.5" x14ac:dyDescent="0.35">
      <c r="A77" s="2" t="s">
        <v>23</v>
      </c>
      <c r="B77" s="33">
        <v>8</v>
      </c>
      <c r="C77" s="2" t="s">
        <v>19</v>
      </c>
    </row>
    <row r="78" spans="1:3" ht="15.5" x14ac:dyDescent="0.35">
      <c r="A78" s="2" t="s">
        <v>26</v>
      </c>
      <c r="B78" s="9">
        <f>B76+B77</f>
        <v>10.8</v>
      </c>
      <c r="C78" s="2" t="s">
        <v>19</v>
      </c>
    </row>
    <row r="79" spans="1:3" ht="15.5" x14ac:dyDescent="0.35">
      <c r="A79" s="2" t="s">
        <v>29</v>
      </c>
      <c r="B79" s="8">
        <f>6.05*(10^5)*(B72^1.85)/(B74^4.87)/(100^1.85)*10.197</f>
        <v>0.89072581328138367</v>
      </c>
      <c r="C79" s="2" t="s">
        <v>11</v>
      </c>
    </row>
    <row r="80" spans="1:3" ht="15.5" x14ac:dyDescent="0.35">
      <c r="A80" s="10" t="s">
        <v>32</v>
      </c>
      <c r="B80" s="11">
        <f>B78*B79</f>
        <v>9.6198387834389436</v>
      </c>
      <c r="C80" s="10" t="s">
        <v>11</v>
      </c>
    </row>
    <row r="81" spans="1:3" ht="15.5" x14ac:dyDescent="0.35">
      <c r="A81" s="10" t="s">
        <v>35</v>
      </c>
      <c r="B81" s="11">
        <v>-0.8</v>
      </c>
      <c r="C81" s="10" t="s">
        <v>11</v>
      </c>
    </row>
    <row r="82" spans="1:3" ht="15.5" x14ac:dyDescent="0.35">
      <c r="A82" s="10" t="s">
        <v>38</v>
      </c>
      <c r="B82" s="11">
        <f>B73+B80+B81</f>
        <v>74.500617745344201</v>
      </c>
      <c r="C82" s="10" t="s">
        <v>11</v>
      </c>
    </row>
    <row r="84" spans="1:3" ht="15.5" x14ac:dyDescent="0.35">
      <c r="A84" s="2"/>
      <c r="B84" s="2"/>
      <c r="C84" s="2"/>
    </row>
    <row r="85" spans="1:3" ht="15.5" x14ac:dyDescent="0.35">
      <c r="A85" s="5" t="s">
        <v>74</v>
      </c>
      <c r="B85" s="5"/>
      <c r="C85" s="5"/>
    </row>
    <row r="86" spans="1:3" ht="15.5" x14ac:dyDescent="0.35">
      <c r="A86" s="14"/>
      <c r="B86" s="14"/>
      <c r="C86" s="14"/>
    </row>
    <row r="87" spans="1:3" ht="15.5" x14ac:dyDescent="0.35">
      <c r="A87" s="2" t="s">
        <v>75</v>
      </c>
      <c r="B87" s="38">
        <f>B82</f>
        <v>74.500617745344201</v>
      </c>
      <c r="C87" s="2" t="s">
        <v>11</v>
      </c>
    </row>
    <row r="88" spans="1:3" ht="15.5" x14ac:dyDescent="0.35">
      <c r="A88" s="2" t="s">
        <v>77</v>
      </c>
      <c r="B88" s="38">
        <f>B72</f>
        <v>1187.990945</v>
      </c>
      <c r="C88" s="2" t="s">
        <v>7</v>
      </c>
    </row>
    <row r="89" spans="1:3" ht="15.5" x14ac:dyDescent="0.35">
      <c r="A89" s="2" t="s">
        <v>79</v>
      </c>
      <c r="B89" s="34">
        <v>45</v>
      </c>
      <c r="C89" s="2" t="s">
        <v>11</v>
      </c>
    </row>
    <row r="90" spans="1:3" ht="15.5" x14ac:dyDescent="0.35">
      <c r="A90" s="2" t="s">
        <v>81</v>
      </c>
      <c r="B90" s="34">
        <v>550</v>
      </c>
      <c r="C90" s="2" t="s">
        <v>7</v>
      </c>
    </row>
    <row r="91" spans="1:3" ht="15.5" x14ac:dyDescent="0.35">
      <c r="A91" s="2" t="s">
        <v>83</v>
      </c>
      <c r="B91" s="2">
        <v>18</v>
      </c>
      <c r="C91" s="2" t="s">
        <v>84</v>
      </c>
    </row>
    <row r="92" spans="1:3" ht="15.5" x14ac:dyDescent="0.35">
      <c r="A92" s="2" t="s">
        <v>85</v>
      </c>
      <c r="B92" s="15" t="s">
        <v>86</v>
      </c>
      <c r="C92" s="2" t="s">
        <v>87</v>
      </c>
    </row>
    <row r="93" spans="1:3" ht="15.5" x14ac:dyDescent="0.35">
      <c r="A93" s="2" t="s">
        <v>88</v>
      </c>
      <c r="B93" s="15" t="s">
        <v>86</v>
      </c>
      <c r="C93" s="2" t="s">
        <v>87</v>
      </c>
    </row>
    <row r="94" spans="1:3" ht="15.5" x14ac:dyDescent="0.35">
      <c r="A94" s="10" t="s">
        <v>90</v>
      </c>
      <c r="B94" s="10">
        <f>(B90/60)*(B89/50)</f>
        <v>8.25</v>
      </c>
      <c r="C94" s="10" t="s">
        <v>91</v>
      </c>
    </row>
    <row r="95" spans="1:3" ht="15.5" x14ac:dyDescent="0.35">
      <c r="A95" s="2"/>
      <c r="B95" s="2"/>
      <c r="C95" s="2"/>
    </row>
    <row r="96" spans="1:3" ht="15.5" x14ac:dyDescent="0.35">
      <c r="A96" s="2"/>
      <c r="B96" s="2"/>
      <c r="C96" s="2"/>
    </row>
    <row r="97" spans="1:3" ht="15.5" x14ac:dyDescent="0.35">
      <c r="A97" s="2"/>
      <c r="B97" s="2"/>
      <c r="C97" s="2"/>
    </row>
    <row r="98" spans="1:3" ht="15.5" x14ac:dyDescent="0.35">
      <c r="A98" s="16" t="s">
        <v>152</v>
      </c>
      <c r="B98" s="6"/>
      <c r="C98" s="2"/>
    </row>
    <row r="99" spans="1:3" ht="15.5" x14ac:dyDescent="0.35">
      <c r="A99" s="3" t="s">
        <v>153</v>
      </c>
      <c r="B99" s="2"/>
      <c r="C99" s="2"/>
    </row>
  </sheetData>
  <mergeCells count="2">
    <mergeCell ref="A1:C1"/>
    <mergeCell ref="A2:C2"/>
  </mergeCells>
  <dataValidations count="2">
    <dataValidation allowBlank="1" showInputMessage="1" showErrorMessage="1" promptTitle="Cuidado !" prompt="Não digite a vazão, coloque na célula abaixo a pressão e vazão vai ser automática de acordo com o esguicho." sqref="B16 B38" xr:uid="{00000000-0002-0000-0100-000000000000}"/>
    <dataValidation allowBlank="1" showInputMessage="1" showErrorMessage="1" promptTitle="ATenção !" prompt="Coloque nesta célula o tipo de sistema" sqref="B8" xr:uid="{00000000-0002-0000-0100-000001000000}"/>
  </dataValidations>
  <pageMargins left="0.78749999999999998" right="0.78749999999999998" top="0.78749999999999998" bottom="0.78749999999999998" header="9.8611111111111122E-2" footer="9.8611111111111122E-2"/>
  <pageSetup paperSize="9" fitToHeight="0"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9"/>
  <sheetViews>
    <sheetView topLeftCell="A6" workbookViewId="0">
      <selection activeCell="B16" sqref="B16"/>
    </sheetView>
  </sheetViews>
  <sheetFormatPr defaultColWidth="8.81640625" defaultRowHeight="13" x14ac:dyDescent="0.3"/>
  <cols>
    <col min="1" max="1" width="36.54296875" customWidth="1"/>
    <col min="2" max="7" width="11.81640625" customWidth="1"/>
    <col min="8" max="8" width="5.54296875" customWidth="1"/>
    <col min="9" max="255" width="11.81640625" customWidth="1"/>
  </cols>
  <sheetData>
    <row r="1" spans="1:4" x14ac:dyDescent="0.3">
      <c r="A1" s="46" t="s">
        <v>0</v>
      </c>
      <c r="B1" s="47"/>
      <c r="C1" s="47"/>
    </row>
    <row r="2" spans="1:4" ht="15.5" x14ac:dyDescent="0.35">
      <c r="A2" s="45" t="s">
        <v>143</v>
      </c>
      <c r="B2" s="45"/>
      <c r="C2" s="45"/>
      <c r="D2" s="1"/>
    </row>
    <row r="3" spans="1:4" ht="15.5" x14ac:dyDescent="0.35">
      <c r="A3" s="2"/>
      <c r="B3" s="2"/>
      <c r="C3" s="2"/>
      <c r="D3" s="1"/>
    </row>
    <row r="4" spans="1:4" ht="15.5" x14ac:dyDescent="0.35">
      <c r="A4" s="3" t="s">
        <v>141</v>
      </c>
      <c r="B4" s="2"/>
      <c r="C4" s="2"/>
      <c r="D4" s="1"/>
    </row>
    <row r="5" spans="1:4" ht="15.5" x14ac:dyDescent="0.35">
      <c r="A5" s="3" t="s">
        <v>142</v>
      </c>
      <c r="B5" s="2"/>
      <c r="C5" s="2"/>
      <c r="D5" s="1"/>
    </row>
    <row r="6" spans="1:4" ht="15.5" x14ac:dyDescent="0.35">
      <c r="A6" s="4" t="s">
        <v>1</v>
      </c>
      <c r="B6" s="2"/>
      <c r="C6" s="2"/>
      <c r="D6" s="1"/>
    </row>
    <row r="7" spans="1:4" ht="15.5" x14ac:dyDescent="0.35">
      <c r="A7" s="2" t="s">
        <v>2</v>
      </c>
      <c r="B7" s="2"/>
      <c r="C7" s="2"/>
      <c r="D7" s="1"/>
    </row>
    <row r="8" spans="1:4" ht="15.5" x14ac:dyDescent="0.35">
      <c r="A8" s="2" t="s">
        <v>140</v>
      </c>
      <c r="B8" s="34">
        <v>2</v>
      </c>
      <c r="C8" s="2"/>
      <c r="D8" s="1"/>
    </row>
    <row r="9" spans="1:4" ht="15.5" x14ac:dyDescent="0.35">
      <c r="A9" s="2" t="s">
        <v>3</v>
      </c>
      <c r="B9" s="2"/>
      <c r="C9" s="2"/>
      <c r="D9" s="1"/>
    </row>
    <row r="10" spans="1:4" ht="15.5" x14ac:dyDescent="0.35">
      <c r="A10" s="2"/>
      <c r="B10" s="2"/>
      <c r="C10" s="2"/>
      <c r="D10" s="1"/>
    </row>
    <row r="11" spans="1:4" ht="16" customHeight="1" x14ac:dyDescent="0.35">
      <c r="A11" s="5" t="s">
        <v>4</v>
      </c>
      <c r="B11" s="5"/>
      <c r="C11" s="5"/>
      <c r="D11" s="1"/>
    </row>
    <row r="12" spans="1:4" ht="15.5" x14ac:dyDescent="0.35">
      <c r="A12" s="31" t="s">
        <v>146</v>
      </c>
      <c r="B12" s="32" t="s">
        <v>155</v>
      </c>
      <c r="C12" s="31"/>
      <c r="D12" s="1"/>
    </row>
    <row r="13" spans="1:4" ht="15.5" x14ac:dyDescent="0.35">
      <c r="A13" s="2" t="s">
        <v>145</v>
      </c>
      <c r="B13" s="9" t="s">
        <v>156</v>
      </c>
      <c r="C13" s="2"/>
      <c r="D13" s="1"/>
    </row>
    <row r="14" spans="1:4" ht="15.5" x14ac:dyDescent="0.35">
      <c r="A14" s="2" t="s">
        <v>149</v>
      </c>
      <c r="B14" s="9" t="s">
        <v>157</v>
      </c>
      <c r="C14" s="2"/>
      <c r="D14" s="1"/>
    </row>
    <row r="15" spans="1:4" ht="15.5" x14ac:dyDescent="0.35">
      <c r="A15" s="6" t="s">
        <v>144</v>
      </c>
      <c r="B15" s="7">
        <v>40</v>
      </c>
      <c r="C15" s="6" t="s">
        <v>5</v>
      </c>
      <c r="D15" s="1"/>
    </row>
    <row r="16" spans="1:4" ht="15.5" x14ac:dyDescent="0.35">
      <c r="A16" s="2" t="s">
        <v>6</v>
      </c>
      <c r="B16" s="8">
        <f>(-0.0135*B17*B17)+(3.7102*B17)+28.86</f>
        <v>122.16159999999999</v>
      </c>
      <c r="C16" s="2" t="s">
        <v>7</v>
      </c>
      <c r="D16" s="1"/>
    </row>
    <row r="17" spans="1:4" ht="15.5" x14ac:dyDescent="0.35">
      <c r="A17" s="2" t="s">
        <v>154</v>
      </c>
      <c r="B17" s="43">
        <v>28</v>
      </c>
      <c r="C17" s="2" t="s">
        <v>11</v>
      </c>
      <c r="D17" s="1"/>
    </row>
    <row r="18" spans="1:4" ht="15.5" x14ac:dyDescent="0.35">
      <c r="A18" s="2" t="s">
        <v>14</v>
      </c>
      <c r="B18" s="9">
        <v>40</v>
      </c>
      <c r="C18" s="2" t="s">
        <v>5</v>
      </c>
      <c r="D18" s="1"/>
    </row>
    <row r="19" spans="1:4" ht="15.5" x14ac:dyDescent="0.35">
      <c r="A19" s="2" t="s">
        <v>18</v>
      </c>
      <c r="B19" s="42">
        <v>30</v>
      </c>
      <c r="C19" s="2" t="s">
        <v>19</v>
      </c>
      <c r="D19" s="1"/>
    </row>
    <row r="20" spans="1:4" ht="15.5" x14ac:dyDescent="0.35">
      <c r="A20" s="2" t="s">
        <v>21</v>
      </c>
      <c r="B20" s="8">
        <f>6.05*(10^5)*(B16^1.85)/(B18^4.87)/(140^1.85)*10.197</f>
        <v>7.5628935529615235E-2</v>
      </c>
      <c r="C20" s="2" t="s">
        <v>11</v>
      </c>
      <c r="D20" s="1"/>
    </row>
    <row r="21" spans="1:4" ht="15.5" x14ac:dyDescent="0.35">
      <c r="A21" s="10" t="s">
        <v>24</v>
      </c>
      <c r="B21" s="11">
        <f>B19*B20</f>
        <v>2.2688680658884572</v>
      </c>
      <c r="C21" s="10" t="s">
        <v>11</v>
      </c>
      <c r="D21" s="1"/>
    </row>
    <row r="22" spans="1:4" ht="15.5" x14ac:dyDescent="0.35">
      <c r="A22" s="2" t="s">
        <v>151</v>
      </c>
      <c r="B22" s="8">
        <f>B17+B21</f>
        <v>30.268868065888459</v>
      </c>
      <c r="C22" s="2" t="s">
        <v>92</v>
      </c>
      <c r="D22" s="1"/>
    </row>
    <row r="23" spans="1:4" ht="15.5" x14ac:dyDescent="0.35">
      <c r="A23" s="2" t="s">
        <v>13</v>
      </c>
      <c r="B23" s="33">
        <v>65</v>
      </c>
      <c r="C23" s="2" t="s">
        <v>5</v>
      </c>
      <c r="D23" s="1"/>
    </row>
    <row r="24" spans="1:4" ht="15.5" x14ac:dyDescent="0.35">
      <c r="A24" s="2" t="s">
        <v>16</v>
      </c>
      <c r="B24" s="8">
        <f>B16/250/60/3.1416/((B23/1000)^2)</f>
        <v>0.613572450676523</v>
      </c>
      <c r="C24" s="2" t="s">
        <v>17</v>
      </c>
      <c r="D24" s="1"/>
    </row>
    <row r="25" spans="1:4" ht="15.5" x14ac:dyDescent="0.35">
      <c r="A25" s="2" t="s">
        <v>20</v>
      </c>
      <c r="B25" s="33">
        <v>15</v>
      </c>
      <c r="C25" s="2" t="s">
        <v>19</v>
      </c>
      <c r="D25" s="1"/>
    </row>
    <row r="26" spans="1:4" ht="15.5" x14ac:dyDescent="0.35">
      <c r="A26" s="2" t="s">
        <v>23</v>
      </c>
      <c r="B26" s="33">
        <v>14.3</v>
      </c>
      <c r="C26" s="2" t="s">
        <v>19</v>
      </c>
      <c r="D26" s="1"/>
    </row>
    <row r="27" spans="1:4" ht="15.5" x14ac:dyDescent="0.35">
      <c r="A27" s="2" t="s">
        <v>26</v>
      </c>
      <c r="B27" s="9">
        <f>B25+B26</f>
        <v>29.3</v>
      </c>
      <c r="C27" s="2" t="s">
        <v>19</v>
      </c>
      <c r="D27" s="1"/>
    </row>
    <row r="28" spans="1:4" ht="16" customHeight="1" x14ac:dyDescent="0.35">
      <c r="A28" s="2" t="s">
        <v>29</v>
      </c>
      <c r="B28" s="8">
        <f>6.05*(10^5)*(B16^1.85)/(B23^4.87)/(100^1.85)*10.197</f>
        <v>1.3248568779418528E-2</v>
      </c>
      <c r="C28" s="2" t="s">
        <v>11</v>
      </c>
      <c r="D28" s="1"/>
    </row>
    <row r="29" spans="1:4" ht="15.5" x14ac:dyDescent="0.35">
      <c r="A29" s="10" t="s">
        <v>32</v>
      </c>
      <c r="B29" s="11">
        <f>B27*B28</f>
        <v>0.38818306523696289</v>
      </c>
      <c r="C29" s="10" t="s">
        <v>11</v>
      </c>
      <c r="D29" s="1"/>
    </row>
    <row r="30" spans="1:4" ht="15.5" x14ac:dyDescent="0.35">
      <c r="A30" s="10" t="s">
        <v>35</v>
      </c>
      <c r="B30" s="35">
        <v>0</v>
      </c>
      <c r="C30" s="10" t="s">
        <v>11</v>
      </c>
      <c r="D30" s="1"/>
    </row>
    <row r="31" spans="1:4" ht="15.5" x14ac:dyDescent="0.35">
      <c r="A31" s="12" t="s">
        <v>38</v>
      </c>
      <c r="B31" s="13">
        <f>B17+B21+B29+B30</f>
        <v>30.657051131125421</v>
      </c>
      <c r="C31" s="12" t="s">
        <v>11</v>
      </c>
      <c r="D31" s="1"/>
    </row>
    <row r="32" spans="1:4" ht="15.5" x14ac:dyDescent="0.35">
      <c r="A32" s="36"/>
      <c r="B32" s="37"/>
      <c r="C32" s="36"/>
      <c r="D32" s="1"/>
    </row>
    <row r="33" spans="1:4" ht="15.5" x14ac:dyDescent="0.35">
      <c r="A33" s="5" t="s">
        <v>49</v>
      </c>
      <c r="B33" s="5"/>
      <c r="C33" s="5"/>
      <c r="D33" s="1"/>
    </row>
    <row r="34" spans="1:4" ht="15.5" x14ac:dyDescent="0.35">
      <c r="A34" s="31" t="s">
        <v>146</v>
      </c>
      <c r="B34" s="32" t="str">
        <f>B12</f>
        <v>Bucka</v>
      </c>
      <c r="C34" s="31"/>
      <c r="D34" s="1"/>
    </row>
    <row r="35" spans="1:4" ht="15.5" x14ac:dyDescent="0.35">
      <c r="A35" s="2" t="s">
        <v>145</v>
      </c>
      <c r="B35" s="9" t="str">
        <f>B13</f>
        <v>Cromado</v>
      </c>
      <c r="C35" s="2"/>
      <c r="D35" s="1"/>
    </row>
    <row r="36" spans="1:4" ht="15.5" x14ac:dyDescent="0.35">
      <c r="A36" s="2" t="s">
        <v>149</v>
      </c>
      <c r="B36" s="9" t="str">
        <f>B14</f>
        <v>Sólido</v>
      </c>
      <c r="C36" s="2"/>
      <c r="D36" s="1"/>
    </row>
    <row r="37" spans="1:4" ht="15.5" x14ac:dyDescent="0.35">
      <c r="A37" s="6" t="s">
        <v>144</v>
      </c>
      <c r="B37" s="7">
        <v>40</v>
      </c>
      <c r="C37" s="6" t="s">
        <v>5</v>
      </c>
      <c r="D37" s="1"/>
    </row>
    <row r="38" spans="1:4" ht="15.5" x14ac:dyDescent="0.35">
      <c r="A38" s="2" t="s">
        <v>6</v>
      </c>
      <c r="B38" s="8">
        <f>(-0.0135*B17*B17)+(3.7102*B17)+28.866</f>
        <v>122.16759999999999</v>
      </c>
      <c r="C38" s="2" t="s">
        <v>7</v>
      </c>
      <c r="D38" s="1"/>
    </row>
    <row r="39" spans="1:4" ht="15.5" x14ac:dyDescent="0.35">
      <c r="A39" s="2" t="s">
        <v>154</v>
      </c>
      <c r="B39" s="8">
        <v>38.6</v>
      </c>
      <c r="C39" s="2" t="s">
        <v>11</v>
      </c>
      <c r="D39" s="1"/>
    </row>
    <row r="40" spans="1:4" ht="15.5" x14ac:dyDescent="0.35">
      <c r="A40" s="2" t="s">
        <v>14</v>
      </c>
      <c r="B40" s="9">
        <v>40</v>
      </c>
      <c r="C40" s="2" t="s">
        <v>5</v>
      </c>
      <c r="D40" s="1"/>
    </row>
    <row r="41" spans="1:4" ht="15.5" x14ac:dyDescent="0.35">
      <c r="A41" s="2" t="s">
        <v>18</v>
      </c>
      <c r="B41" s="33">
        <v>30</v>
      </c>
      <c r="C41" s="2" t="s">
        <v>19</v>
      </c>
      <c r="D41" s="1"/>
    </row>
    <row r="42" spans="1:4" ht="15.5" x14ac:dyDescent="0.35">
      <c r="A42" s="2" t="s">
        <v>21</v>
      </c>
      <c r="B42" s="8">
        <f>6.05*(10^5)*(B38^1.85)/(B40^4.87)/(140^1.85)*10.197</f>
        <v>7.5635807563934038E-2</v>
      </c>
      <c r="C42" s="2" t="s">
        <v>11</v>
      </c>
      <c r="D42" s="1"/>
    </row>
    <row r="43" spans="1:4" ht="15.5" x14ac:dyDescent="0.35">
      <c r="A43" s="10" t="s">
        <v>24</v>
      </c>
      <c r="B43" s="11">
        <f>B41*B42</f>
        <v>2.2690742269180211</v>
      </c>
      <c r="C43" s="10" t="s">
        <v>11</v>
      </c>
      <c r="D43" s="1"/>
    </row>
    <row r="44" spans="1:4" ht="15.5" x14ac:dyDescent="0.35">
      <c r="A44" s="2" t="s">
        <v>151</v>
      </c>
      <c r="B44" s="8">
        <f>B39+B43</f>
        <v>40.869074226918023</v>
      </c>
      <c r="C44" s="2" t="s">
        <v>92</v>
      </c>
      <c r="D44" s="1"/>
    </row>
    <row r="45" spans="1:4" ht="15.5" x14ac:dyDescent="0.35">
      <c r="A45" s="2" t="s">
        <v>13</v>
      </c>
      <c r="B45" s="33">
        <v>65</v>
      </c>
      <c r="C45" s="2" t="s">
        <v>5</v>
      </c>
      <c r="D45" s="1"/>
    </row>
    <row r="46" spans="1:4" ht="15.5" x14ac:dyDescent="0.35">
      <c r="A46" s="2" t="s">
        <v>16</v>
      </c>
      <c r="B46" s="8">
        <f>B38/250/60/3.1416/((B45/1000)^2)</f>
        <v>0.61360258645326504</v>
      </c>
      <c r="C46" s="2" t="s">
        <v>17</v>
      </c>
      <c r="D46" s="1"/>
    </row>
    <row r="47" spans="1:4" ht="15.5" x14ac:dyDescent="0.35">
      <c r="A47" s="2" t="s">
        <v>20</v>
      </c>
      <c r="B47" s="33">
        <v>0.3</v>
      </c>
      <c r="C47" s="2" t="s">
        <v>19</v>
      </c>
      <c r="D47" s="1"/>
    </row>
    <row r="48" spans="1:4" ht="15.5" x14ac:dyDescent="0.35">
      <c r="A48" s="2" t="s">
        <v>23</v>
      </c>
      <c r="B48" s="33">
        <v>14.3</v>
      </c>
      <c r="C48" s="2" t="s">
        <v>19</v>
      </c>
      <c r="D48" s="1"/>
    </row>
    <row r="49" spans="1:4" ht="15.5" x14ac:dyDescent="0.35">
      <c r="A49" s="2" t="s">
        <v>26</v>
      </c>
      <c r="B49" s="9">
        <f>B47+B48</f>
        <v>14.600000000000001</v>
      </c>
      <c r="C49" s="2" t="s">
        <v>19</v>
      </c>
      <c r="D49" s="1"/>
    </row>
    <row r="50" spans="1:4" ht="15.5" x14ac:dyDescent="0.35">
      <c r="A50" s="2" t="s">
        <v>29</v>
      </c>
      <c r="B50" s="8">
        <f>6.05*(10^5)*(B38^1.85)/(B45^4.87)/(100^1.85)*10.197</f>
        <v>1.3249772612563738E-2</v>
      </c>
      <c r="C50" s="2" t="s">
        <v>11</v>
      </c>
      <c r="D50" s="1"/>
    </row>
    <row r="51" spans="1:4" ht="15.5" x14ac:dyDescent="0.35">
      <c r="A51" s="10" t="s">
        <v>32</v>
      </c>
      <c r="B51" s="11">
        <f>B49*B50</f>
        <v>0.19344668014343058</v>
      </c>
      <c r="C51" s="10" t="s">
        <v>11</v>
      </c>
      <c r="D51" s="1"/>
    </row>
    <row r="52" spans="1:4" ht="15.5" x14ac:dyDescent="0.35">
      <c r="A52" s="10" t="s">
        <v>35</v>
      </c>
      <c r="B52" s="35">
        <v>0</v>
      </c>
      <c r="C52" s="10" t="s">
        <v>11</v>
      </c>
      <c r="D52" s="1"/>
    </row>
    <row r="53" spans="1:4" ht="15.5" x14ac:dyDescent="0.35">
      <c r="A53" s="12" t="s">
        <v>38</v>
      </c>
      <c r="B53" s="13">
        <f>B39+B43+B51+B52</f>
        <v>41.062520907061455</v>
      </c>
      <c r="C53" s="12" t="s">
        <v>11</v>
      </c>
      <c r="D53" s="1"/>
    </row>
    <row r="54" spans="1:4" ht="15.5" x14ac:dyDescent="0.35">
      <c r="A54" s="1"/>
      <c r="B54" s="1"/>
      <c r="C54" s="1"/>
      <c r="D54" s="1"/>
    </row>
    <row r="56" spans="1:4" ht="15.5" x14ac:dyDescent="0.35">
      <c r="A56" s="5" t="s">
        <v>50</v>
      </c>
      <c r="B56" s="5"/>
      <c r="C56" s="5"/>
    </row>
    <row r="57" spans="1:4" ht="15.5" x14ac:dyDescent="0.35">
      <c r="A57" s="2"/>
      <c r="B57" s="2"/>
      <c r="C57" s="2"/>
    </row>
    <row r="58" spans="1:4" ht="15.5" x14ac:dyDescent="0.35">
      <c r="A58" s="2" t="s">
        <v>6</v>
      </c>
      <c r="B58" s="8">
        <f>B16+B38</f>
        <v>244.32919999999999</v>
      </c>
      <c r="C58" s="2" t="s">
        <v>7</v>
      </c>
    </row>
    <row r="59" spans="1:4" ht="15.5" x14ac:dyDescent="0.35">
      <c r="A59" s="2" t="s">
        <v>10</v>
      </c>
      <c r="B59" s="8">
        <f>B53</f>
        <v>41.062520907061455</v>
      </c>
      <c r="C59" s="2" t="s">
        <v>11</v>
      </c>
    </row>
    <row r="60" spans="1:4" ht="15.5" x14ac:dyDescent="0.35">
      <c r="A60" s="2" t="s">
        <v>13</v>
      </c>
      <c r="B60" s="33">
        <v>65</v>
      </c>
      <c r="C60" s="2" t="s">
        <v>5</v>
      </c>
    </row>
    <row r="61" spans="1:4" ht="15.5" x14ac:dyDescent="0.35">
      <c r="A61" s="2" t="s">
        <v>16</v>
      </c>
      <c r="B61" s="8">
        <f>B58/250/60/3.1416/((B60/1000)^2)</f>
        <v>1.2271750371297883</v>
      </c>
      <c r="C61" s="2" t="s">
        <v>17</v>
      </c>
    </row>
    <row r="62" spans="1:4" ht="15.5" x14ac:dyDescent="0.35">
      <c r="A62" s="2" t="s">
        <v>20</v>
      </c>
      <c r="B62" s="33">
        <v>12.5</v>
      </c>
      <c r="C62" s="2" t="s">
        <v>19</v>
      </c>
    </row>
    <row r="63" spans="1:4" ht="15.5" x14ac:dyDescent="0.35">
      <c r="A63" s="2" t="s">
        <v>23</v>
      </c>
      <c r="B63" s="39">
        <v>15.9</v>
      </c>
      <c r="C63" s="2" t="s">
        <v>19</v>
      </c>
    </row>
    <row r="64" spans="1:4" ht="15.5" x14ac:dyDescent="0.35">
      <c r="A64" s="2" t="s">
        <v>26</v>
      </c>
      <c r="B64" s="9">
        <f>B62+B63</f>
        <v>28.4</v>
      </c>
      <c r="C64" s="2" t="s">
        <v>19</v>
      </c>
    </row>
    <row r="65" spans="1:3" ht="15.5" x14ac:dyDescent="0.35">
      <c r="A65" s="2" t="s">
        <v>29</v>
      </c>
      <c r="B65" s="8">
        <f>6.05*(10^5)*(B58^1.85)/(B60^4.87)/(100^1.85)*10.197</f>
        <v>4.776328485324071E-2</v>
      </c>
      <c r="C65" s="2" t="s">
        <v>11</v>
      </c>
    </row>
    <row r="66" spans="1:3" ht="15.5" x14ac:dyDescent="0.35">
      <c r="A66" s="10" t="s">
        <v>32</v>
      </c>
      <c r="B66" s="11">
        <f>B64*B65</f>
        <v>1.3564772898320361</v>
      </c>
      <c r="C66" s="10" t="s">
        <v>11</v>
      </c>
    </row>
    <row r="67" spans="1:3" ht="15.5" x14ac:dyDescent="0.35">
      <c r="A67" s="10" t="s">
        <v>35</v>
      </c>
      <c r="B67" s="35">
        <v>-3.9</v>
      </c>
      <c r="C67" s="10" t="s">
        <v>11</v>
      </c>
    </row>
    <row r="68" spans="1:3" ht="15.5" x14ac:dyDescent="0.35">
      <c r="A68" s="10" t="s">
        <v>38</v>
      </c>
      <c r="B68" s="11">
        <f>B59+B66+B67</f>
        <v>38.518998196893492</v>
      </c>
      <c r="C68" s="10" t="s">
        <v>11</v>
      </c>
    </row>
    <row r="70" spans="1:3" ht="15.5" x14ac:dyDescent="0.35">
      <c r="A70" s="5" t="s">
        <v>51</v>
      </c>
      <c r="B70" s="5"/>
      <c r="C70" s="5"/>
    </row>
    <row r="71" spans="1:3" ht="15.5" x14ac:dyDescent="0.35">
      <c r="A71" s="2"/>
      <c r="B71" s="2"/>
      <c r="C71" s="2"/>
    </row>
    <row r="72" spans="1:3" ht="15.5" x14ac:dyDescent="0.35">
      <c r="A72" s="2" t="s">
        <v>6</v>
      </c>
      <c r="B72" s="8">
        <f>B58</f>
        <v>244.32919999999999</v>
      </c>
      <c r="C72" s="2" t="s">
        <v>7</v>
      </c>
    </row>
    <row r="73" spans="1:3" ht="15.5" x14ac:dyDescent="0.35">
      <c r="A73" s="2" t="s">
        <v>10</v>
      </c>
      <c r="B73" s="8">
        <f>B68</f>
        <v>38.518998196893492</v>
      </c>
      <c r="C73" s="2" t="s">
        <v>11</v>
      </c>
    </row>
    <row r="74" spans="1:3" ht="15.5" x14ac:dyDescent="0.35">
      <c r="A74" s="2" t="s">
        <v>13</v>
      </c>
      <c r="B74" s="33">
        <v>65</v>
      </c>
      <c r="C74" s="2" t="s">
        <v>5</v>
      </c>
    </row>
    <row r="75" spans="1:3" ht="15.5" x14ac:dyDescent="0.35">
      <c r="A75" s="2" t="s">
        <v>16</v>
      </c>
      <c r="B75" s="8">
        <f>B72/250/60/3.1416/((B74/1000)^2)</f>
        <v>1.2271750371297883</v>
      </c>
      <c r="C75" s="2" t="s">
        <v>17</v>
      </c>
    </row>
    <row r="76" spans="1:3" ht="15.5" x14ac:dyDescent="0.35">
      <c r="A76" s="2" t="s">
        <v>20</v>
      </c>
      <c r="B76" s="33">
        <v>2.8</v>
      </c>
      <c r="C76" s="2" t="s">
        <v>19</v>
      </c>
    </row>
    <row r="77" spans="1:3" ht="15.5" x14ac:dyDescent="0.35">
      <c r="A77" s="2" t="s">
        <v>23</v>
      </c>
      <c r="B77" s="33">
        <v>8</v>
      </c>
      <c r="C77" s="2" t="s">
        <v>19</v>
      </c>
    </row>
    <row r="78" spans="1:3" ht="15.5" x14ac:dyDescent="0.35">
      <c r="A78" s="2" t="s">
        <v>26</v>
      </c>
      <c r="B78" s="9">
        <f>B76+B77</f>
        <v>10.8</v>
      </c>
      <c r="C78" s="2" t="s">
        <v>19</v>
      </c>
    </row>
    <row r="79" spans="1:3" ht="15.5" x14ac:dyDescent="0.35">
      <c r="A79" s="2" t="s">
        <v>29</v>
      </c>
      <c r="B79" s="8">
        <f>6.05*(10^5)*(B72^1.85)/(B74^4.87)/(100^1.85)*10.197</f>
        <v>4.776328485324071E-2</v>
      </c>
      <c r="C79" s="2" t="s">
        <v>11</v>
      </c>
    </row>
    <row r="80" spans="1:3" ht="15.5" x14ac:dyDescent="0.35">
      <c r="A80" s="10" t="s">
        <v>32</v>
      </c>
      <c r="B80" s="11">
        <f>B78*B79</f>
        <v>0.51584347641499972</v>
      </c>
      <c r="C80" s="10" t="s">
        <v>11</v>
      </c>
    </row>
    <row r="81" spans="1:3" ht="15.5" x14ac:dyDescent="0.35">
      <c r="A81" s="10" t="s">
        <v>35</v>
      </c>
      <c r="B81" s="11">
        <v>-0.8</v>
      </c>
      <c r="C81" s="10" t="s">
        <v>11</v>
      </c>
    </row>
    <row r="82" spans="1:3" ht="15.5" x14ac:dyDescent="0.35">
      <c r="A82" s="10" t="s">
        <v>38</v>
      </c>
      <c r="B82" s="11">
        <f>B73+B80+B81</f>
        <v>38.234841673308495</v>
      </c>
      <c r="C82" s="10" t="s">
        <v>11</v>
      </c>
    </row>
    <row r="84" spans="1:3" ht="15.5" x14ac:dyDescent="0.35">
      <c r="A84" s="2"/>
      <c r="B84" s="2"/>
      <c r="C84" s="2"/>
    </row>
    <row r="85" spans="1:3" ht="15.5" x14ac:dyDescent="0.35">
      <c r="A85" s="5" t="s">
        <v>74</v>
      </c>
      <c r="B85" s="5"/>
      <c r="C85" s="5"/>
    </row>
    <row r="86" spans="1:3" ht="15.5" x14ac:dyDescent="0.35">
      <c r="A86" s="14"/>
      <c r="B86" s="14"/>
      <c r="C86" s="14"/>
    </row>
    <row r="87" spans="1:3" ht="15.5" x14ac:dyDescent="0.35">
      <c r="A87" s="2" t="s">
        <v>75</v>
      </c>
      <c r="B87" s="38">
        <f>B82</f>
        <v>38.234841673308495</v>
      </c>
      <c r="C87" s="2" t="s">
        <v>11</v>
      </c>
    </row>
    <row r="88" spans="1:3" ht="15.5" x14ac:dyDescent="0.35">
      <c r="A88" s="2" t="s">
        <v>77</v>
      </c>
      <c r="B88" s="38">
        <f>B72</f>
        <v>244.32919999999999</v>
      </c>
      <c r="C88" s="2" t="s">
        <v>7</v>
      </c>
    </row>
    <row r="89" spans="1:3" ht="15.5" x14ac:dyDescent="0.35">
      <c r="A89" s="2" t="s">
        <v>79</v>
      </c>
      <c r="B89" s="34">
        <v>45</v>
      </c>
      <c r="C89" s="2" t="s">
        <v>11</v>
      </c>
    </row>
    <row r="90" spans="1:3" ht="15.5" x14ac:dyDescent="0.35">
      <c r="A90" s="2" t="s">
        <v>81</v>
      </c>
      <c r="B90" s="34">
        <v>550</v>
      </c>
      <c r="C90" s="2" t="s">
        <v>7</v>
      </c>
    </row>
    <row r="91" spans="1:3" ht="15.5" x14ac:dyDescent="0.35">
      <c r="A91" s="2" t="s">
        <v>83</v>
      </c>
      <c r="B91" s="2">
        <v>18</v>
      </c>
      <c r="C91" s="2" t="s">
        <v>84</v>
      </c>
    </row>
    <row r="92" spans="1:3" ht="15.5" x14ac:dyDescent="0.35">
      <c r="A92" s="2" t="s">
        <v>85</v>
      </c>
      <c r="B92" s="15" t="s">
        <v>86</v>
      </c>
      <c r="C92" s="2" t="s">
        <v>87</v>
      </c>
    </row>
    <row r="93" spans="1:3" ht="15.5" x14ac:dyDescent="0.35">
      <c r="A93" s="2" t="s">
        <v>88</v>
      </c>
      <c r="B93" s="15" t="s">
        <v>86</v>
      </c>
      <c r="C93" s="2" t="s">
        <v>87</v>
      </c>
    </row>
    <row r="94" spans="1:3" ht="15.5" x14ac:dyDescent="0.35">
      <c r="A94" s="10" t="s">
        <v>90</v>
      </c>
      <c r="B94" s="10">
        <f>(B90/60)*(B89/50)</f>
        <v>8.25</v>
      </c>
      <c r="C94" s="10" t="s">
        <v>91</v>
      </c>
    </row>
    <row r="95" spans="1:3" ht="15.5" x14ac:dyDescent="0.35">
      <c r="A95" s="2"/>
      <c r="B95" s="2"/>
      <c r="C95" s="2"/>
    </row>
    <row r="96" spans="1:3" ht="15.5" x14ac:dyDescent="0.35">
      <c r="A96" s="2"/>
      <c r="B96" s="2"/>
      <c r="C96" s="2"/>
    </row>
    <row r="97" spans="1:3" ht="15.5" x14ac:dyDescent="0.35">
      <c r="A97" s="2"/>
      <c r="B97" s="2"/>
      <c r="C97" s="2"/>
    </row>
    <row r="98" spans="1:3" ht="15.5" x14ac:dyDescent="0.35">
      <c r="A98" s="16" t="s">
        <v>152</v>
      </c>
      <c r="B98" s="6"/>
      <c r="C98" s="2"/>
    </row>
    <row r="99" spans="1:3" ht="15.5" x14ac:dyDescent="0.35">
      <c r="A99" s="3" t="s">
        <v>153</v>
      </c>
      <c r="B99" s="2"/>
      <c r="C99" s="2"/>
    </row>
  </sheetData>
  <mergeCells count="2">
    <mergeCell ref="A1:C1"/>
    <mergeCell ref="A2:C2"/>
  </mergeCells>
  <dataValidations count="2">
    <dataValidation allowBlank="1" showInputMessage="1" showErrorMessage="1" promptTitle="Cuidado !" prompt="Não digite a vazão, coloque na célula abaixo a pressão e vazão vai ser automática de acordo com o esguicho." sqref="B16 B38" xr:uid="{00000000-0002-0000-0200-000000000000}"/>
    <dataValidation allowBlank="1" showInputMessage="1" showErrorMessage="1" promptTitle="ATenção !" prompt="Coloque nesta célula o tipo de sistema" sqref="B8" xr:uid="{00000000-0002-0000-0200-000001000000}"/>
  </dataValidations>
  <pageMargins left="0.78749999999999998" right="0.78749999999999998" top="0.78749999999999998" bottom="0.78749999999999998" header="9.8611111111111122E-2" footer="9.8611111111111122E-2"/>
  <pageSetup paperSize="9" fitToHeight="0"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9"/>
  <sheetViews>
    <sheetView topLeftCell="A5" workbookViewId="0">
      <selection activeCell="B87" sqref="B87"/>
    </sheetView>
  </sheetViews>
  <sheetFormatPr defaultColWidth="8.81640625" defaultRowHeight="13" x14ac:dyDescent="0.3"/>
  <cols>
    <col min="1" max="1" width="36.54296875" customWidth="1"/>
    <col min="2" max="7" width="11.81640625" customWidth="1"/>
    <col min="8" max="8" width="5.54296875" customWidth="1"/>
    <col min="9" max="255" width="11.81640625" customWidth="1"/>
  </cols>
  <sheetData>
    <row r="1" spans="1:4" x14ac:dyDescent="0.3">
      <c r="A1" s="46" t="s">
        <v>0</v>
      </c>
      <c r="B1" s="47"/>
      <c r="C1" s="47"/>
    </row>
    <row r="2" spans="1:4" ht="15.5" x14ac:dyDescent="0.35">
      <c r="A2" s="45" t="s">
        <v>143</v>
      </c>
      <c r="B2" s="45"/>
      <c r="C2" s="45"/>
      <c r="D2" s="1"/>
    </row>
    <row r="3" spans="1:4" ht="15.5" x14ac:dyDescent="0.35">
      <c r="A3" s="2"/>
      <c r="B3" s="2"/>
      <c r="C3" s="2"/>
      <c r="D3" s="1"/>
    </row>
    <row r="4" spans="1:4" ht="15.5" x14ac:dyDescent="0.35">
      <c r="A4" s="3" t="s">
        <v>141</v>
      </c>
      <c r="B4" s="2"/>
      <c r="C4" s="2"/>
      <c r="D4" s="1"/>
    </row>
    <row r="5" spans="1:4" ht="15.5" x14ac:dyDescent="0.35">
      <c r="A5" s="3" t="s">
        <v>142</v>
      </c>
      <c r="B5" s="2"/>
      <c r="C5" s="2"/>
      <c r="D5" s="1"/>
    </row>
    <row r="6" spans="1:4" ht="15.5" x14ac:dyDescent="0.35">
      <c r="A6" s="4" t="s">
        <v>1</v>
      </c>
      <c r="B6" s="2"/>
      <c r="C6" s="2"/>
      <c r="D6" s="1"/>
    </row>
    <row r="7" spans="1:4" ht="15.5" x14ac:dyDescent="0.35">
      <c r="A7" s="2" t="s">
        <v>2</v>
      </c>
      <c r="B7" s="2"/>
      <c r="C7" s="2"/>
      <c r="D7" s="1"/>
    </row>
    <row r="8" spans="1:4" ht="15.5" x14ac:dyDescent="0.35">
      <c r="A8" s="2" t="s">
        <v>140</v>
      </c>
      <c r="B8" s="34">
        <v>2</v>
      </c>
      <c r="C8" s="2"/>
      <c r="D8" s="1"/>
    </row>
    <row r="9" spans="1:4" ht="15.5" x14ac:dyDescent="0.35">
      <c r="A9" s="2" t="s">
        <v>3</v>
      </c>
      <c r="B9" s="2"/>
      <c r="C9" s="2"/>
      <c r="D9" s="1"/>
    </row>
    <row r="10" spans="1:4" ht="15.5" x14ac:dyDescent="0.35">
      <c r="A10" s="2"/>
      <c r="B10" s="2"/>
      <c r="C10" s="2"/>
      <c r="D10" s="1"/>
    </row>
    <row r="11" spans="1:4" ht="16" customHeight="1" x14ac:dyDescent="0.35">
      <c r="A11" s="5" t="s">
        <v>4</v>
      </c>
      <c r="B11" s="5"/>
      <c r="C11" s="5"/>
      <c r="D11" s="1"/>
    </row>
    <row r="12" spans="1:4" ht="15.5" x14ac:dyDescent="0.35">
      <c r="A12" s="31" t="s">
        <v>146</v>
      </c>
      <c r="B12" s="32" t="s">
        <v>155</v>
      </c>
      <c r="C12" s="31"/>
      <c r="D12" s="1"/>
    </row>
    <row r="13" spans="1:4" ht="15.5" x14ac:dyDescent="0.35">
      <c r="A13" s="2" t="s">
        <v>145</v>
      </c>
      <c r="B13" s="9" t="s">
        <v>156</v>
      </c>
      <c r="C13" s="2"/>
      <c r="D13" s="1"/>
    </row>
    <row r="14" spans="1:4" ht="15.5" x14ac:dyDescent="0.35">
      <c r="A14" s="2" t="s">
        <v>149</v>
      </c>
      <c r="B14" s="9" t="s">
        <v>157</v>
      </c>
      <c r="C14" s="2"/>
      <c r="D14" s="1"/>
    </row>
    <row r="15" spans="1:4" ht="15.5" x14ac:dyDescent="0.35">
      <c r="A15" s="6" t="s">
        <v>144</v>
      </c>
      <c r="B15" s="7">
        <v>65</v>
      </c>
      <c r="C15" s="6" t="s">
        <v>5</v>
      </c>
      <c r="D15" s="1"/>
    </row>
    <row r="16" spans="1:4" ht="15.5" x14ac:dyDescent="0.35">
      <c r="A16" s="2" t="s">
        <v>6</v>
      </c>
      <c r="B16" s="8">
        <f>(-0.008*B17*B17)+(3.0244*B17)+88.639</f>
        <v>192.01420000000002</v>
      </c>
      <c r="C16" s="2" t="s">
        <v>7</v>
      </c>
      <c r="D16" s="1"/>
    </row>
    <row r="17" spans="1:4" ht="15.5" x14ac:dyDescent="0.35">
      <c r="A17" s="2" t="s">
        <v>154</v>
      </c>
      <c r="B17" s="43">
        <v>38</v>
      </c>
      <c r="C17" s="2" t="s">
        <v>11</v>
      </c>
      <c r="D17" s="1"/>
    </row>
    <row r="18" spans="1:4" ht="15.5" x14ac:dyDescent="0.35">
      <c r="A18" s="2" t="s">
        <v>14</v>
      </c>
      <c r="B18" s="9">
        <v>65</v>
      </c>
      <c r="C18" s="2" t="s">
        <v>5</v>
      </c>
      <c r="D18" s="1"/>
    </row>
    <row r="19" spans="1:4" ht="15.5" x14ac:dyDescent="0.35">
      <c r="A19" s="2" t="s">
        <v>18</v>
      </c>
      <c r="B19" s="42">
        <v>30</v>
      </c>
      <c r="C19" s="2" t="s">
        <v>19</v>
      </c>
      <c r="D19" s="1"/>
    </row>
    <row r="20" spans="1:4" ht="15.5" x14ac:dyDescent="0.35">
      <c r="A20" s="2" t="s">
        <v>21</v>
      </c>
      <c r="B20" s="8">
        <f>6.05*(10^5)*(B16^1.85)/(B18^4.87)/(140^1.85)*10.197</f>
        <v>1.641230478494534E-2</v>
      </c>
      <c r="C20" s="2" t="s">
        <v>11</v>
      </c>
      <c r="D20" s="1"/>
    </row>
    <row r="21" spans="1:4" ht="15.5" x14ac:dyDescent="0.35">
      <c r="A21" s="10" t="s">
        <v>24</v>
      </c>
      <c r="B21" s="11">
        <f>B19*B20</f>
        <v>0.4923691435483602</v>
      </c>
      <c r="C21" s="10" t="s">
        <v>11</v>
      </c>
      <c r="D21" s="1"/>
    </row>
    <row r="22" spans="1:4" ht="15.5" x14ac:dyDescent="0.35">
      <c r="A22" s="2" t="s">
        <v>151</v>
      </c>
      <c r="B22" s="8">
        <f>B17+B21</f>
        <v>38.492369143548359</v>
      </c>
      <c r="C22" s="2" t="s">
        <v>92</v>
      </c>
      <c r="D22" s="1"/>
    </row>
    <row r="23" spans="1:4" ht="15.5" x14ac:dyDescent="0.35">
      <c r="A23" s="2" t="s">
        <v>13</v>
      </c>
      <c r="B23" s="33">
        <v>65</v>
      </c>
      <c r="C23" s="2" t="s">
        <v>5</v>
      </c>
      <c r="D23" s="1"/>
    </row>
    <row r="24" spans="1:4" ht="15.5" x14ac:dyDescent="0.35">
      <c r="A24" s="2" t="s">
        <v>16</v>
      </c>
      <c r="B24" s="8">
        <f>B16/250/60/3.1416/((B23/1000)^2)</f>
        <v>0.96441617708586047</v>
      </c>
      <c r="C24" s="2" t="s">
        <v>17</v>
      </c>
      <c r="D24" s="1"/>
    </row>
    <row r="25" spans="1:4" ht="15.5" x14ac:dyDescent="0.35">
      <c r="A25" s="2" t="s">
        <v>20</v>
      </c>
      <c r="B25" s="33">
        <v>15</v>
      </c>
      <c r="C25" s="2" t="s">
        <v>19</v>
      </c>
      <c r="D25" s="1"/>
    </row>
    <row r="26" spans="1:4" ht="15.5" x14ac:dyDescent="0.35">
      <c r="A26" s="2" t="s">
        <v>23</v>
      </c>
      <c r="B26" s="33">
        <v>14.3</v>
      </c>
      <c r="C26" s="2" t="s">
        <v>19</v>
      </c>
      <c r="D26" s="1"/>
    </row>
    <row r="27" spans="1:4" ht="15.5" x14ac:dyDescent="0.35">
      <c r="A27" s="2" t="s">
        <v>26</v>
      </c>
      <c r="B27" s="9">
        <f>B25+B26</f>
        <v>29.3</v>
      </c>
      <c r="C27" s="2" t="s">
        <v>19</v>
      </c>
      <c r="D27" s="1"/>
    </row>
    <row r="28" spans="1:4" ht="16" customHeight="1" x14ac:dyDescent="0.35">
      <c r="A28" s="2" t="s">
        <v>29</v>
      </c>
      <c r="B28" s="8">
        <f>6.05*(10^5)*(B16^1.85)/(B23^4.87)/(100^1.85)*10.197</f>
        <v>3.0584855954827461E-2</v>
      </c>
      <c r="C28" s="2" t="s">
        <v>11</v>
      </c>
      <c r="D28" s="1"/>
    </row>
    <row r="29" spans="1:4" ht="15.5" x14ac:dyDescent="0.35">
      <c r="A29" s="10" t="s">
        <v>32</v>
      </c>
      <c r="B29" s="11">
        <f>B27*B28</f>
        <v>0.89613627947644459</v>
      </c>
      <c r="C29" s="10" t="s">
        <v>11</v>
      </c>
      <c r="D29" s="1"/>
    </row>
    <row r="30" spans="1:4" ht="15.5" x14ac:dyDescent="0.35">
      <c r="A30" s="10" t="s">
        <v>35</v>
      </c>
      <c r="B30" s="35">
        <v>0</v>
      </c>
      <c r="C30" s="10" t="s">
        <v>11</v>
      </c>
      <c r="D30" s="1"/>
    </row>
    <row r="31" spans="1:4" ht="15.5" x14ac:dyDescent="0.35">
      <c r="A31" s="12" t="s">
        <v>38</v>
      </c>
      <c r="B31" s="13">
        <f>B17+B21+B29+B30</f>
        <v>39.388505423024803</v>
      </c>
      <c r="C31" s="12" t="s">
        <v>11</v>
      </c>
      <c r="D31" s="1"/>
    </row>
    <row r="32" spans="1:4" ht="15.5" x14ac:dyDescent="0.35">
      <c r="A32" s="36"/>
      <c r="B32" s="37"/>
      <c r="C32" s="36"/>
      <c r="D32" s="1"/>
    </row>
    <row r="33" spans="1:4" ht="15.5" x14ac:dyDescent="0.35">
      <c r="A33" s="5" t="s">
        <v>49</v>
      </c>
      <c r="B33" s="5"/>
      <c r="C33" s="5"/>
      <c r="D33" s="1"/>
    </row>
    <row r="34" spans="1:4" ht="15.5" x14ac:dyDescent="0.35">
      <c r="A34" s="31" t="s">
        <v>146</v>
      </c>
      <c r="B34" s="32" t="str">
        <f>B12</f>
        <v>Bucka</v>
      </c>
      <c r="C34" s="31"/>
      <c r="D34" s="1"/>
    </row>
    <row r="35" spans="1:4" ht="15.5" x14ac:dyDescent="0.35">
      <c r="A35" s="2" t="s">
        <v>145</v>
      </c>
      <c r="B35" s="9" t="str">
        <f>B13</f>
        <v>Cromado</v>
      </c>
      <c r="C35" s="2"/>
      <c r="D35" s="1"/>
    </row>
    <row r="36" spans="1:4" ht="15.5" x14ac:dyDescent="0.35">
      <c r="A36" s="2" t="s">
        <v>149</v>
      </c>
      <c r="B36" s="9" t="str">
        <f>B14</f>
        <v>Sólido</v>
      </c>
      <c r="C36" s="2"/>
      <c r="D36" s="1"/>
    </row>
    <row r="37" spans="1:4" ht="15.5" x14ac:dyDescent="0.35">
      <c r="A37" s="6" t="s">
        <v>144</v>
      </c>
      <c r="B37" s="7">
        <v>65</v>
      </c>
      <c r="C37" s="6" t="s">
        <v>5</v>
      </c>
      <c r="D37" s="1"/>
    </row>
    <row r="38" spans="1:4" ht="15.5" x14ac:dyDescent="0.35">
      <c r="A38" s="2" t="s">
        <v>6</v>
      </c>
      <c r="B38" s="8">
        <f>(-0.008*B17*B17)+(3.0244*B17)+88.639</f>
        <v>192.01420000000002</v>
      </c>
      <c r="C38" s="2" t="s">
        <v>7</v>
      </c>
      <c r="D38" s="1"/>
    </row>
    <row r="39" spans="1:4" ht="15.5" x14ac:dyDescent="0.35">
      <c r="A39" s="2" t="s">
        <v>154</v>
      </c>
      <c r="B39" s="8">
        <v>38.6</v>
      </c>
      <c r="C39" s="2" t="s">
        <v>11</v>
      </c>
      <c r="D39" s="1"/>
    </row>
    <row r="40" spans="1:4" ht="15.5" x14ac:dyDescent="0.35">
      <c r="A40" s="2" t="s">
        <v>14</v>
      </c>
      <c r="B40" s="9">
        <v>65</v>
      </c>
      <c r="C40" s="2" t="s">
        <v>5</v>
      </c>
      <c r="D40" s="1"/>
    </row>
    <row r="41" spans="1:4" ht="15.5" x14ac:dyDescent="0.35">
      <c r="A41" s="2" t="s">
        <v>18</v>
      </c>
      <c r="B41" s="33">
        <v>30</v>
      </c>
      <c r="C41" s="2" t="s">
        <v>19</v>
      </c>
      <c r="D41" s="1"/>
    </row>
    <row r="42" spans="1:4" ht="15.5" x14ac:dyDescent="0.35">
      <c r="A42" s="2" t="s">
        <v>21</v>
      </c>
      <c r="B42" s="8">
        <f>6.05*(10^5)*(B38^1.85)/(B40^4.87)/(140^1.85)*10.197</f>
        <v>1.641230478494534E-2</v>
      </c>
      <c r="C42" s="2" t="s">
        <v>11</v>
      </c>
      <c r="D42" s="1"/>
    </row>
    <row r="43" spans="1:4" ht="15.5" x14ac:dyDescent="0.35">
      <c r="A43" s="10" t="s">
        <v>24</v>
      </c>
      <c r="B43" s="11">
        <f>B41*B42</f>
        <v>0.4923691435483602</v>
      </c>
      <c r="C43" s="10" t="s">
        <v>11</v>
      </c>
      <c r="D43" s="1"/>
    </row>
    <row r="44" spans="1:4" ht="15.5" x14ac:dyDescent="0.35">
      <c r="A44" s="2" t="s">
        <v>151</v>
      </c>
      <c r="B44" s="8">
        <f>B39+B43</f>
        <v>39.09236914354836</v>
      </c>
      <c r="C44" s="2" t="s">
        <v>92</v>
      </c>
      <c r="D44" s="1"/>
    </row>
    <row r="45" spans="1:4" ht="15.5" x14ac:dyDescent="0.35">
      <c r="A45" s="2" t="s">
        <v>13</v>
      </c>
      <c r="B45" s="33">
        <v>65</v>
      </c>
      <c r="C45" s="2" t="s">
        <v>5</v>
      </c>
      <c r="D45" s="1"/>
    </row>
    <row r="46" spans="1:4" ht="15.5" x14ac:dyDescent="0.35">
      <c r="A46" s="2" t="s">
        <v>16</v>
      </c>
      <c r="B46" s="8">
        <f>B38/250/60/3.1416/((B45/1000)^2)</f>
        <v>0.96441617708586047</v>
      </c>
      <c r="C46" s="2" t="s">
        <v>17</v>
      </c>
      <c r="D46" s="1"/>
    </row>
    <row r="47" spans="1:4" ht="15.5" x14ac:dyDescent="0.35">
      <c r="A47" s="2" t="s">
        <v>20</v>
      </c>
      <c r="B47" s="33">
        <v>0.3</v>
      </c>
      <c r="C47" s="2" t="s">
        <v>19</v>
      </c>
      <c r="D47" s="1"/>
    </row>
    <row r="48" spans="1:4" ht="15.5" x14ac:dyDescent="0.35">
      <c r="A48" s="2" t="s">
        <v>23</v>
      </c>
      <c r="B48" s="33">
        <v>14.3</v>
      </c>
      <c r="C48" s="2" t="s">
        <v>19</v>
      </c>
      <c r="D48" s="1"/>
    </row>
    <row r="49" spans="1:4" ht="15.5" x14ac:dyDescent="0.35">
      <c r="A49" s="2" t="s">
        <v>26</v>
      </c>
      <c r="B49" s="9">
        <f>B47+B48</f>
        <v>14.600000000000001</v>
      </c>
      <c r="C49" s="2" t="s">
        <v>19</v>
      </c>
      <c r="D49" s="1"/>
    </row>
    <row r="50" spans="1:4" ht="15.5" x14ac:dyDescent="0.35">
      <c r="A50" s="2" t="s">
        <v>29</v>
      </c>
      <c r="B50" s="8">
        <f>6.05*(10^5)*(B38^1.85)/(B45^4.87)/(100^1.85)*10.197</f>
        <v>3.0584855954827461E-2</v>
      </c>
      <c r="C50" s="2" t="s">
        <v>11</v>
      </c>
      <c r="D50" s="1"/>
    </row>
    <row r="51" spans="1:4" ht="15.5" x14ac:dyDescent="0.35">
      <c r="A51" s="10" t="s">
        <v>32</v>
      </c>
      <c r="B51" s="11">
        <f>B49*B50</f>
        <v>0.44653889694048099</v>
      </c>
      <c r="C51" s="10" t="s">
        <v>11</v>
      </c>
      <c r="D51" s="1"/>
    </row>
    <row r="52" spans="1:4" ht="15.5" x14ac:dyDescent="0.35">
      <c r="A52" s="10" t="s">
        <v>35</v>
      </c>
      <c r="B52" s="35">
        <v>0</v>
      </c>
      <c r="C52" s="10" t="s">
        <v>11</v>
      </c>
      <c r="D52" s="1"/>
    </row>
    <row r="53" spans="1:4" ht="15.5" x14ac:dyDescent="0.35">
      <c r="A53" s="12" t="s">
        <v>38</v>
      </c>
      <c r="B53" s="13">
        <f>B39+B43+B51+B52</f>
        <v>39.538908040488842</v>
      </c>
      <c r="C53" s="12" t="s">
        <v>11</v>
      </c>
      <c r="D53" s="1"/>
    </row>
    <row r="54" spans="1:4" ht="15.5" x14ac:dyDescent="0.35">
      <c r="A54" s="1"/>
      <c r="B54" s="1"/>
      <c r="C54" s="1"/>
      <c r="D54" s="1"/>
    </row>
    <row r="56" spans="1:4" ht="15.5" x14ac:dyDescent="0.35">
      <c r="A56" s="5" t="s">
        <v>50</v>
      </c>
      <c r="B56" s="5"/>
      <c r="C56" s="5"/>
    </row>
    <row r="57" spans="1:4" ht="15.5" x14ac:dyDescent="0.35">
      <c r="A57" s="2"/>
      <c r="B57" s="2"/>
      <c r="C57" s="2"/>
    </row>
    <row r="58" spans="1:4" ht="15.5" x14ac:dyDescent="0.35">
      <c r="A58" s="2" t="s">
        <v>6</v>
      </c>
      <c r="B58" s="8">
        <f>B16+B38</f>
        <v>384.02840000000003</v>
      </c>
      <c r="C58" s="2" t="s">
        <v>7</v>
      </c>
    </row>
    <row r="59" spans="1:4" ht="15.5" x14ac:dyDescent="0.35">
      <c r="A59" s="2" t="s">
        <v>10</v>
      </c>
      <c r="B59" s="8">
        <f>B53</f>
        <v>39.538908040488842</v>
      </c>
      <c r="C59" s="2" t="s">
        <v>11</v>
      </c>
    </row>
    <row r="60" spans="1:4" ht="15.5" x14ac:dyDescent="0.35">
      <c r="A60" s="2" t="s">
        <v>13</v>
      </c>
      <c r="B60" s="33">
        <v>65</v>
      </c>
      <c r="C60" s="2" t="s">
        <v>5</v>
      </c>
    </row>
    <row r="61" spans="1:4" ht="15.5" x14ac:dyDescent="0.35">
      <c r="A61" s="2" t="s">
        <v>16</v>
      </c>
      <c r="B61" s="8">
        <f>B58/250/60/3.1416/((B60/1000)^2)</f>
        <v>1.9288323541717209</v>
      </c>
      <c r="C61" s="2" t="s">
        <v>17</v>
      </c>
    </row>
    <row r="62" spans="1:4" ht="15.5" x14ac:dyDescent="0.35">
      <c r="A62" s="2" t="s">
        <v>20</v>
      </c>
      <c r="B62" s="33">
        <v>12.5</v>
      </c>
      <c r="C62" s="2" t="s">
        <v>19</v>
      </c>
    </row>
    <row r="63" spans="1:4" ht="15.5" x14ac:dyDescent="0.35">
      <c r="A63" s="2" t="s">
        <v>23</v>
      </c>
      <c r="B63" s="39">
        <v>15.9</v>
      </c>
      <c r="C63" s="2" t="s">
        <v>19</v>
      </c>
    </row>
    <row r="64" spans="1:4" ht="15.5" x14ac:dyDescent="0.35">
      <c r="A64" s="2" t="s">
        <v>26</v>
      </c>
      <c r="B64" s="9">
        <f>B62+B63</f>
        <v>28.4</v>
      </c>
      <c r="C64" s="2" t="s">
        <v>19</v>
      </c>
    </row>
    <row r="65" spans="1:3" ht="15.5" x14ac:dyDescent="0.35">
      <c r="A65" s="2" t="s">
        <v>29</v>
      </c>
      <c r="B65" s="8">
        <f>6.05*(10^5)*(B58^1.85)/(B60^4.87)/(100^1.85)*10.197</f>
        <v>0.11025846231269548</v>
      </c>
      <c r="C65" s="2" t="s">
        <v>11</v>
      </c>
    </row>
    <row r="66" spans="1:3" ht="15.5" x14ac:dyDescent="0.35">
      <c r="A66" s="10" t="s">
        <v>32</v>
      </c>
      <c r="B66" s="11">
        <f>B64*B65</f>
        <v>3.1313403296805515</v>
      </c>
      <c r="C66" s="10" t="s">
        <v>11</v>
      </c>
    </row>
    <row r="67" spans="1:3" ht="15.5" x14ac:dyDescent="0.35">
      <c r="A67" s="10" t="s">
        <v>35</v>
      </c>
      <c r="B67" s="35">
        <v>-3.9</v>
      </c>
      <c r="C67" s="10" t="s">
        <v>11</v>
      </c>
    </row>
    <row r="68" spans="1:3" ht="15.5" x14ac:dyDescent="0.35">
      <c r="A68" s="10" t="s">
        <v>38</v>
      </c>
      <c r="B68" s="11">
        <f>B59+B66+B67</f>
        <v>38.770248370169398</v>
      </c>
      <c r="C68" s="10" t="s">
        <v>11</v>
      </c>
    </row>
    <row r="70" spans="1:3" ht="15.5" x14ac:dyDescent="0.35">
      <c r="A70" s="5" t="s">
        <v>51</v>
      </c>
      <c r="B70" s="5"/>
      <c r="C70" s="5"/>
    </row>
    <row r="71" spans="1:3" ht="15.5" x14ac:dyDescent="0.35">
      <c r="A71" s="2"/>
      <c r="B71" s="2"/>
      <c r="C71" s="2"/>
    </row>
    <row r="72" spans="1:3" ht="15.5" x14ac:dyDescent="0.35">
      <c r="A72" s="2" t="s">
        <v>6</v>
      </c>
      <c r="B72" s="8">
        <f>B58</f>
        <v>384.02840000000003</v>
      </c>
      <c r="C72" s="2" t="s">
        <v>7</v>
      </c>
    </row>
    <row r="73" spans="1:3" ht="15.5" x14ac:dyDescent="0.35">
      <c r="A73" s="2" t="s">
        <v>10</v>
      </c>
      <c r="B73" s="8">
        <f>B68</f>
        <v>38.770248370169398</v>
      </c>
      <c r="C73" s="2" t="s">
        <v>11</v>
      </c>
    </row>
    <row r="74" spans="1:3" ht="15.5" x14ac:dyDescent="0.35">
      <c r="A74" s="2" t="s">
        <v>13</v>
      </c>
      <c r="B74" s="33">
        <v>65</v>
      </c>
      <c r="C74" s="2" t="s">
        <v>5</v>
      </c>
    </row>
    <row r="75" spans="1:3" ht="15.5" x14ac:dyDescent="0.35">
      <c r="A75" s="2" t="s">
        <v>16</v>
      </c>
      <c r="B75" s="8">
        <f>B72/250/60/3.1416/((B74/1000)^2)</f>
        <v>1.9288323541717209</v>
      </c>
      <c r="C75" s="2" t="s">
        <v>17</v>
      </c>
    </row>
    <row r="76" spans="1:3" ht="15.5" x14ac:dyDescent="0.35">
      <c r="A76" s="2" t="s">
        <v>20</v>
      </c>
      <c r="B76" s="33">
        <v>2.8</v>
      </c>
      <c r="C76" s="2" t="s">
        <v>19</v>
      </c>
    </row>
    <row r="77" spans="1:3" ht="15.5" x14ac:dyDescent="0.35">
      <c r="A77" s="2" t="s">
        <v>23</v>
      </c>
      <c r="B77" s="33">
        <v>8</v>
      </c>
      <c r="C77" s="2" t="s">
        <v>19</v>
      </c>
    </row>
    <row r="78" spans="1:3" ht="15.5" x14ac:dyDescent="0.35">
      <c r="A78" s="2" t="s">
        <v>26</v>
      </c>
      <c r="B78" s="9">
        <f>B76+B77</f>
        <v>10.8</v>
      </c>
      <c r="C78" s="2" t="s">
        <v>19</v>
      </c>
    </row>
    <row r="79" spans="1:3" ht="15.5" x14ac:dyDescent="0.35">
      <c r="A79" s="2" t="s">
        <v>29</v>
      </c>
      <c r="B79" s="8">
        <f>6.05*(10^5)*(B72^1.85)/(B74^4.87)/(100^1.85)*10.197</f>
        <v>0.11025846231269548</v>
      </c>
      <c r="C79" s="2" t="s">
        <v>11</v>
      </c>
    </row>
    <row r="80" spans="1:3" ht="15.5" x14ac:dyDescent="0.35">
      <c r="A80" s="10" t="s">
        <v>32</v>
      </c>
      <c r="B80" s="11">
        <f>B78*B79</f>
        <v>1.1907913929771112</v>
      </c>
      <c r="C80" s="10" t="s">
        <v>11</v>
      </c>
    </row>
    <row r="81" spans="1:3" ht="15.5" x14ac:dyDescent="0.35">
      <c r="A81" s="10" t="s">
        <v>35</v>
      </c>
      <c r="B81" s="11">
        <v>-0.8</v>
      </c>
      <c r="C81" s="10" t="s">
        <v>11</v>
      </c>
    </row>
    <row r="82" spans="1:3" ht="15.5" x14ac:dyDescent="0.35">
      <c r="A82" s="10" t="s">
        <v>38</v>
      </c>
      <c r="B82" s="11">
        <f>B73+B80+B81</f>
        <v>39.161039763146512</v>
      </c>
      <c r="C82" s="10" t="s">
        <v>11</v>
      </c>
    </row>
    <row r="84" spans="1:3" ht="15.5" x14ac:dyDescent="0.35">
      <c r="A84" s="2"/>
      <c r="B84" s="2"/>
      <c r="C84" s="2"/>
    </row>
    <row r="85" spans="1:3" ht="15.5" x14ac:dyDescent="0.35">
      <c r="A85" s="5" t="s">
        <v>74</v>
      </c>
      <c r="B85" s="5"/>
      <c r="C85" s="5"/>
    </row>
    <row r="86" spans="1:3" ht="15.5" x14ac:dyDescent="0.35">
      <c r="A86" s="14"/>
      <c r="B86" s="14"/>
      <c r="C86" s="14"/>
    </row>
    <row r="87" spans="1:3" ht="15.5" x14ac:dyDescent="0.35">
      <c r="A87" s="2" t="s">
        <v>75</v>
      </c>
      <c r="B87" s="38">
        <f>B82</f>
        <v>39.161039763146512</v>
      </c>
      <c r="C87" s="2" t="s">
        <v>11</v>
      </c>
    </row>
    <row r="88" spans="1:3" ht="15.5" x14ac:dyDescent="0.35">
      <c r="A88" s="2" t="s">
        <v>77</v>
      </c>
      <c r="B88" s="38">
        <f>B72</f>
        <v>384.02840000000003</v>
      </c>
      <c r="C88" s="2" t="s">
        <v>7</v>
      </c>
    </row>
    <row r="89" spans="1:3" ht="15.5" x14ac:dyDescent="0.35">
      <c r="A89" s="2" t="s">
        <v>79</v>
      </c>
      <c r="B89" s="34">
        <v>45</v>
      </c>
      <c r="C89" s="2" t="s">
        <v>11</v>
      </c>
    </row>
    <row r="90" spans="1:3" ht="15.5" x14ac:dyDescent="0.35">
      <c r="A90" s="2" t="s">
        <v>81</v>
      </c>
      <c r="B90" s="34">
        <v>550</v>
      </c>
      <c r="C90" s="2" t="s">
        <v>7</v>
      </c>
    </row>
    <row r="91" spans="1:3" ht="15.5" x14ac:dyDescent="0.35">
      <c r="A91" s="2" t="s">
        <v>83</v>
      </c>
      <c r="B91" s="2">
        <v>18</v>
      </c>
      <c r="C91" s="2" t="s">
        <v>84</v>
      </c>
    </row>
    <row r="92" spans="1:3" ht="15.5" x14ac:dyDescent="0.35">
      <c r="A92" s="2" t="s">
        <v>85</v>
      </c>
      <c r="B92" s="15" t="s">
        <v>86</v>
      </c>
      <c r="C92" s="2" t="s">
        <v>87</v>
      </c>
    </row>
    <row r="93" spans="1:3" ht="15.5" x14ac:dyDescent="0.35">
      <c r="A93" s="2" t="s">
        <v>88</v>
      </c>
      <c r="B93" s="15" t="s">
        <v>86</v>
      </c>
      <c r="C93" s="2" t="s">
        <v>87</v>
      </c>
    </row>
    <row r="94" spans="1:3" ht="15.5" x14ac:dyDescent="0.35">
      <c r="A94" s="10" t="s">
        <v>90</v>
      </c>
      <c r="B94" s="10">
        <f>(B90/60)*(B89/50)</f>
        <v>8.25</v>
      </c>
      <c r="C94" s="10" t="s">
        <v>91</v>
      </c>
    </row>
    <row r="95" spans="1:3" ht="15.5" x14ac:dyDescent="0.35">
      <c r="A95" s="2"/>
      <c r="B95" s="2"/>
      <c r="C95" s="2"/>
    </row>
    <row r="96" spans="1:3" ht="15.5" x14ac:dyDescent="0.35">
      <c r="A96" s="2"/>
      <c r="B96" s="2"/>
      <c r="C96" s="2"/>
    </row>
    <row r="97" spans="1:3" ht="15.5" x14ac:dyDescent="0.35">
      <c r="A97" s="2"/>
      <c r="B97" s="2"/>
      <c r="C97" s="2"/>
    </row>
    <row r="98" spans="1:3" ht="15.5" x14ac:dyDescent="0.35">
      <c r="A98" s="16" t="s">
        <v>152</v>
      </c>
      <c r="B98" s="6"/>
      <c r="C98" s="2"/>
    </row>
    <row r="99" spans="1:3" ht="15.5" x14ac:dyDescent="0.35">
      <c r="A99" s="3" t="s">
        <v>153</v>
      </c>
      <c r="B99" s="2"/>
      <c r="C99" s="2"/>
    </row>
  </sheetData>
  <mergeCells count="2">
    <mergeCell ref="A1:C1"/>
    <mergeCell ref="A2:C2"/>
  </mergeCells>
  <dataValidations count="2">
    <dataValidation allowBlank="1" showInputMessage="1" showErrorMessage="1" promptTitle="ATenção !" prompt="Coloque nesta célula o tipo de sistema" sqref="B8" xr:uid="{00000000-0002-0000-0300-000000000000}"/>
    <dataValidation allowBlank="1" showInputMessage="1" showErrorMessage="1" promptTitle="Cuidado !" prompt="Não digite a vazão, coloque na célula abaixo a pressão e vazão vai ser automática de acordo com o esguicho." sqref="B16 B38" xr:uid="{00000000-0002-0000-0300-000001000000}"/>
  </dataValidations>
  <pageMargins left="0.78749999999999998" right="0.78749999999999998" top="0.78749999999999998" bottom="0.78749999999999998" header="9.8611111111111122E-2" footer="9.8611111111111122E-2"/>
  <pageSetup paperSize="9" fitToHeight="0"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15"/>
  <sheetViews>
    <sheetView topLeftCell="B4" workbookViewId="0">
      <selection activeCell="A7" sqref="A7:XFD7"/>
    </sheetView>
  </sheetViews>
  <sheetFormatPr defaultColWidth="9" defaultRowHeight="13" x14ac:dyDescent="0.3"/>
  <cols>
    <col min="1" max="1" width="5.81640625" customWidth="1"/>
    <col min="2" max="2" width="8.1796875" customWidth="1"/>
    <col min="3" max="4" width="6.81640625" customWidth="1"/>
    <col min="5" max="5" width="5" customWidth="1"/>
    <col min="6" max="6" width="6.453125" customWidth="1"/>
    <col min="7" max="7" width="5.453125" style="17" customWidth="1"/>
    <col min="8" max="8" width="6.54296875" customWidth="1"/>
    <col min="9" max="10" width="5.81640625" customWidth="1"/>
    <col min="11" max="11" width="6.81640625" customWidth="1"/>
    <col min="12" max="12" width="6.453125" customWidth="1"/>
    <col min="13" max="13" width="6.1796875" customWidth="1"/>
    <col min="14" max="14" width="7.81640625" customWidth="1"/>
  </cols>
  <sheetData>
    <row r="3" spans="1:14" x14ac:dyDescent="0.3">
      <c r="A3" s="18" t="s">
        <v>93</v>
      </c>
    </row>
    <row r="4" spans="1:14" x14ac:dyDescent="0.3">
      <c r="A4" s="19"/>
    </row>
    <row r="5" spans="1:14" x14ac:dyDescent="0.3">
      <c r="A5" s="20"/>
      <c r="B5" s="21"/>
      <c r="C5" s="20" t="s">
        <v>94</v>
      </c>
      <c r="D5" s="20" t="s">
        <v>95</v>
      </c>
      <c r="E5" s="20" t="s">
        <v>96</v>
      </c>
      <c r="F5" s="20" t="s">
        <v>97</v>
      </c>
      <c r="G5" s="20" t="s">
        <v>98</v>
      </c>
      <c r="H5" s="20" t="s">
        <v>99</v>
      </c>
      <c r="I5" s="20" t="s">
        <v>100</v>
      </c>
      <c r="J5" s="20" t="s">
        <v>101</v>
      </c>
      <c r="K5" s="20" t="s">
        <v>102</v>
      </c>
      <c r="L5" s="20" t="s">
        <v>103</v>
      </c>
      <c r="M5" s="20" t="s">
        <v>104</v>
      </c>
      <c r="N5" s="20" t="s">
        <v>105</v>
      </c>
    </row>
    <row r="6" spans="1:14" x14ac:dyDescent="0.3">
      <c r="A6" s="22" t="s">
        <v>106</v>
      </c>
      <c r="B6" s="23" t="s">
        <v>107</v>
      </c>
      <c r="C6" s="24" t="s">
        <v>108</v>
      </c>
      <c r="D6" s="24" t="s">
        <v>109</v>
      </c>
      <c r="E6" s="24" t="s">
        <v>110</v>
      </c>
      <c r="F6" s="24" t="s">
        <v>111</v>
      </c>
      <c r="G6" s="24" t="s">
        <v>112</v>
      </c>
      <c r="H6" s="24" t="s">
        <v>113</v>
      </c>
      <c r="I6" s="24" t="s">
        <v>114</v>
      </c>
      <c r="J6" s="24" t="s">
        <v>115</v>
      </c>
      <c r="K6" s="24" t="s">
        <v>116</v>
      </c>
      <c r="L6" s="24" t="s">
        <v>117</v>
      </c>
      <c r="M6" s="24" t="s">
        <v>118</v>
      </c>
      <c r="N6" s="24" t="s">
        <v>119</v>
      </c>
    </row>
    <row r="7" spans="1:14" x14ac:dyDescent="0.3">
      <c r="A7" s="25">
        <v>63</v>
      </c>
      <c r="B7" s="25" t="s">
        <v>120</v>
      </c>
      <c r="C7" s="25">
        <v>0.9</v>
      </c>
      <c r="D7" s="25">
        <v>1.9</v>
      </c>
      <c r="E7" s="25">
        <v>0.4</v>
      </c>
      <c r="F7" s="25" t="s">
        <v>121</v>
      </c>
      <c r="G7" s="25" t="s">
        <v>122</v>
      </c>
      <c r="H7" s="25">
        <v>1.3</v>
      </c>
      <c r="I7" s="25">
        <v>4.3</v>
      </c>
      <c r="J7" s="25">
        <v>4.3</v>
      </c>
      <c r="K7" s="25" t="s">
        <v>123</v>
      </c>
      <c r="L7" s="25">
        <v>1.9</v>
      </c>
      <c r="M7" s="25">
        <v>5.2</v>
      </c>
      <c r="N7" s="25">
        <v>8.1</v>
      </c>
    </row>
    <row r="8" spans="1:14" x14ac:dyDescent="0.3">
      <c r="A8" s="26">
        <v>75</v>
      </c>
      <c r="B8" s="26">
        <v>2.5</v>
      </c>
      <c r="C8" s="26">
        <v>1.1000000000000001</v>
      </c>
      <c r="D8" s="26">
        <v>2.2000000000000002</v>
      </c>
      <c r="E8" s="26">
        <v>0.5</v>
      </c>
      <c r="F8" s="26" t="s">
        <v>124</v>
      </c>
      <c r="G8" s="26" t="s">
        <v>125</v>
      </c>
      <c r="H8" s="26">
        <v>1.6</v>
      </c>
      <c r="I8" s="26">
        <v>5.2</v>
      </c>
      <c r="J8" s="26">
        <v>5.2</v>
      </c>
      <c r="K8" s="26" t="s">
        <v>126</v>
      </c>
      <c r="L8" s="26">
        <v>2.2000000000000002</v>
      </c>
      <c r="M8" s="26">
        <v>6.3</v>
      </c>
      <c r="N8" s="26">
        <v>9.7000000000000011</v>
      </c>
    </row>
    <row r="9" spans="1:14" x14ac:dyDescent="0.3">
      <c r="A9" s="27">
        <v>100</v>
      </c>
      <c r="B9" s="27">
        <v>3.4</v>
      </c>
      <c r="C9" s="27">
        <v>1.6</v>
      </c>
      <c r="D9" s="27">
        <v>3.2</v>
      </c>
      <c r="E9" s="27">
        <v>0.7</v>
      </c>
      <c r="F9" s="27" t="s">
        <v>127</v>
      </c>
      <c r="G9" s="27" t="s">
        <v>128</v>
      </c>
      <c r="H9" s="27">
        <v>2.1</v>
      </c>
      <c r="I9" s="27">
        <v>6.7</v>
      </c>
      <c r="J9" s="27">
        <v>6.7</v>
      </c>
      <c r="K9" s="27" t="s">
        <v>129</v>
      </c>
      <c r="L9" s="27">
        <v>3.2</v>
      </c>
      <c r="M9" s="27">
        <v>8.4</v>
      </c>
      <c r="N9" s="27">
        <v>12.9</v>
      </c>
    </row>
    <row r="10" spans="1:14" x14ac:dyDescent="0.3">
      <c r="A10" s="28">
        <v>125</v>
      </c>
      <c r="B10" s="28">
        <v>4.2</v>
      </c>
      <c r="C10" s="28">
        <v>2</v>
      </c>
      <c r="D10" s="28">
        <v>4</v>
      </c>
      <c r="E10" s="28" t="s">
        <v>130</v>
      </c>
      <c r="F10" s="28">
        <v>43</v>
      </c>
      <c r="G10" s="28">
        <v>21</v>
      </c>
      <c r="H10" s="28" t="s">
        <v>131</v>
      </c>
      <c r="I10" s="28" t="s">
        <v>132</v>
      </c>
      <c r="J10" s="28" t="s">
        <v>133</v>
      </c>
      <c r="K10" s="28">
        <v>30</v>
      </c>
      <c r="L10" s="28">
        <v>4</v>
      </c>
      <c r="M10" s="28" t="s">
        <v>134</v>
      </c>
      <c r="N10" s="28">
        <v>16</v>
      </c>
    </row>
    <row r="11" spans="1:14" x14ac:dyDescent="0.3">
      <c r="A11" s="29">
        <v>150</v>
      </c>
      <c r="B11" s="29">
        <v>4.9000000000000004</v>
      </c>
      <c r="C11" s="29" t="s">
        <v>135</v>
      </c>
      <c r="D11" s="29">
        <v>5</v>
      </c>
      <c r="E11" s="29" t="s">
        <v>136</v>
      </c>
      <c r="F11" s="29">
        <v>51</v>
      </c>
      <c r="G11" s="29">
        <v>26</v>
      </c>
      <c r="H11" s="29" t="s">
        <v>137</v>
      </c>
      <c r="I11" s="29">
        <v>10</v>
      </c>
      <c r="J11" s="29">
        <v>10</v>
      </c>
      <c r="K11" s="29">
        <v>39</v>
      </c>
      <c r="L11" s="29">
        <v>5</v>
      </c>
      <c r="M11" s="29" t="s">
        <v>138</v>
      </c>
      <c r="N11" s="29" t="s">
        <v>139</v>
      </c>
    </row>
    <row r="12" spans="1:14" x14ac:dyDescent="0.3">
      <c r="A12" s="30">
        <v>200</v>
      </c>
      <c r="B12" s="30">
        <v>6.4</v>
      </c>
      <c r="C12" s="30">
        <v>3.5</v>
      </c>
      <c r="D12" s="30">
        <v>6</v>
      </c>
      <c r="E12" s="30">
        <v>1.4</v>
      </c>
      <c r="F12" s="30">
        <v>67</v>
      </c>
      <c r="G12" s="30">
        <v>34</v>
      </c>
      <c r="H12" s="30">
        <v>4.3</v>
      </c>
      <c r="I12" s="30">
        <v>13</v>
      </c>
      <c r="J12" s="30">
        <v>13</v>
      </c>
      <c r="K12" s="30">
        <v>52</v>
      </c>
      <c r="L12" s="30">
        <v>6</v>
      </c>
      <c r="M12" s="30">
        <v>16</v>
      </c>
      <c r="N12" s="30">
        <v>25</v>
      </c>
    </row>
    <row r="13" spans="1:14" x14ac:dyDescent="0.3">
      <c r="A13" s="30">
        <v>250</v>
      </c>
      <c r="B13" s="30">
        <v>7.9</v>
      </c>
      <c r="C13" s="30">
        <v>4.5</v>
      </c>
      <c r="D13" s="30">
        <v>7.5</v>
      </c>
      <c r="E13" s="30">
        <v>1.7</v>
      </c>
      <c r="F13" s="30">
        <v>85</v>
      </c>
      <c r="G13" s="30">
        <v>43</v>
      </c>
      <c r="H13" s="30">
        <v>5.5</v>
      </c>
      <c r="I13" s="30">
        <v>16</v>
      </c>
      <c r="J13" s="30">
        <v>16</v>
      </c>
      <c r="K13" s="30">
        <v>65</v>
      </c>
      <c r="L13" s="30">
        <v>7.5</v>
      </c>
      <c r="M13" s="30">
        <v>20</v>
      </c>
      <c r="N13" s="30">
        <v>32</v>
      </c>
    </row>
    <row r="14" spans="1:14" x14ac:dyDescent="0.3">
      <c r="A14" s="30">
        <v>300</v>
      </c>
      <c r="B14" s="30">
        <v>9.5</v>
      </c>
      <c r="C14" s="30">
        <v>5.5</v>
      </c>
      <c r="D14" s="30">
        <v>9</v>
      </c>
      <c r="E14" s="30">
        <v>2.1</v>
      </c>
      <c r="F14" s="30">
        <v>102</v>
      </c>
      <c r="G14" s="30">
        <v>51</v>
      </c>
      <c r="H14" s="30">
        <v>6.4</v>
      </c>
      <c r="I14" s="30">
        <v>19</v>
      </c>
      <c r="J14" s="30">
        <v>19</v>
      </c>
      <c r="K14" s="30">
        <v>78</v>
      </c>
      <c r="L14" s="30">
        <v>9</v>
      </c>
      <c r="M14" s="30">
        <v>24</v>
      </c>
      <c r="N14" s="30">
        <v>38</v>
      </c>
    </row>
    <row r="15" spans="1:14" x14ac:dyDescent="0.3">
      <c r="A15" s="30">
        <v>350</v>
      </c>
      <c r="B15" s="30">
        <v>10.5</v>
      </c>
      <c r="C15" s="30">
        <v>6.2</v>
      </c>
      <c r="D15" s="30">
        <v>11</v>
      </c>
      <c r="E15" s="30">
        <v>2.4</v>
      </c>
      <c r="F15" s="30">
        <v>120</v>
      </c>
      <c r="G15" s="30">
        <v>60</v>
      </c>
      <c r="H15" s="30">
        <v>7.3</v>
      </c>
      <c r="I15" s="30">
        <v>22</v>
      </c>
      <c r="J15" s="30">
        <v>22</v>
      </c>
      <c r="K15" s="30">
        <v>90</v>
      </c>
      <c r="L15" s="30">
        <v>11</v>
      </c>
      <c r="M15" s="30">
        <v>28</v>
      </c>
      <c r="N15" s="30">
        <v>45</v>
      </c>
    </row>
  </sheetData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D488-81B9-4846-8449-EBFD6BD88535}">
  <sheetPr>
    <pageSetUpPr fitToPage="1"/>
  </sheetPr>
  <dimension ref="A1:D113"/>
  <sheetViews>
    <sheetView tabSelected="1" topLeftCell="A95" zoomScale="130" zoomScaleNormal="130" workbookViewId="0">
      <selection activeCell="B104" sqref="B104"/>
    </sheetView>
  </sheetViews>
  <sheetFormatPr defaultColWidth="8.81640625" defaultRowHeight="13" x14ac:dyDescent="0.3"/>
  <cols>
    <col min="1" max="1" width="49.54296875" customWidth="1"/>
    <col min="2" max="7" width="11.81640625" customWidth="1"/>
    <col min="8" max="8" width="5.54296875" customWidth="1"/>
    <col min="9" max="255" width="11.81640625" customWidth="1"/>
  </cols>
  <sheetData>
    <row r="1" spans="1:4" x14ac:dyDescent="0.3">
      <c r="A1" s="46" t="s">
        <v>0</v>
      </c>
      <c r="B1" s="47"/>
      <c r="C1" s="47"/>
    </row>
    <row r="2" spans="1:4" ht="15.5" x14ac:dyDescent="0.35">
      <c r="A2" s="45" t="s">
        <v>162</v>
      </c>
      <c r="B2" s="45"/>
      <c r="C2" s="45"/>
      <c r="D2" s="1"/>
    </row>
    <row r="3" spans="1:4" ht="15.5" x14ac:dyDescent="0.35">
      <c r="A3" s="2"/>
      <c r="B3" s="2"/>
      <c r="C3" s="2"/>
      <c r="D3" s="1"/>
    </row>
    <row r="4" spans="1:4" ht="15.5" x14ac:dyDescent="0.35">
      <c r="A4" s="3" t="s">
        <v>158</v>
      </c>
      <c r="B4" s="2"/>
      <c r="C4" s="2"/>
      <c r="D4" s="1"/>
    </row>
    <row r="5" spans="1:4" ht="15.5" x14ac:dyDescent="0.35">
      <c r="A5" s="3" t="s">
        <v>159</v>
      </c>
      <c r="B5" s="2"/>
      <c r="C5" s="2"/>
      <c r="D5" s="1"/>
    </row>
    <row r="6" spans="1:4" ht="15.5" x14ac:dyDescent="0.35">
      <c r="A6" s="3"/>
      <c r="B6" s="2"/>
      <c r="C6" s="2"/>
      <c r="D6" s="1"/>
    </row>
    <row r="7" spans="1:4" ht="15.5" x14ac:dyDescent="0.35">
      <c r="A7" s="2" t="s">
        <v>2</v>
      </c>
      <c r="B7" s="2"/>
      <c r="C7" s="2"/>
      <c r="D7" s="1"/>
    </row>
    <row r="8" spans="1:4" ht="15.5" x14ac:dyDescent="0.35">
      <c r="A8" s="2" t="s">
        <v>140</v>
      </c>
      <c r="B8" s="34">
        <v>2</v>
      </c>
      <c r="C8" s="2"/>
      <c r="D8" s="1"/>
    </row>
    <row r="9" spans="1:4" ht="15.5" x14ac:dyDescent="0.35">
      <c r="A9" s="2" t="s">
        <v>163</v>
      </c>
      <c r="B9" s="2"/>
      <c r="C9" s="2"/>
      <c r="D9" s="1"/>
    </row>
    <row r="10" spans="1:4" ht="15.5" x14ac:dyDescent="0.35">
      <c r="A10" s="2"/>
      <c r="B10" s="2"/>
      <c r="C10" s="2"/>
      <c r="D10" s="1"/>
    </row>
    <row r="11" spans="1:4" ht="16" customHeight="1" x14ac:dyDescent="0.35">
      <c r="A11" s="5" t="s">
        <v>4</v>
      </c>
      <c r="B11" s="5"/>
      <c r="C11" s="5"/>
      <c r="D11" s="1"/>
    </row>
    <row r="12" spans="1:4" ht="15.5" x14ac:dyDescent="0.35">
      <c r="A12" s="31" t="s">
        <v>146</v>
      </c>
      <c r="B12" s="32" t="s">
        <v>147</v>
      </c>
      <c r="C12" s="31"/>
      <c r="D12" s="1"/>
    </row>
    <row r="13" spans="1:4" ht="15.5" x14ac:dyDescent="0.35">
      <c r="A13" s="2" t="s">
        <v>145</v>
      </c>
      <c r="B13" s="9" t="s">
        <v>148</v>
      </c>
      <c r="C13" s="2"/>
      <c r="D13" s="1"/>
    </row>
    <row r="14" spans="1:4" ht="15.5" x14ac:dyDescent="0.35">
      <c r="A14" s="2" t="s">
        <v>149</v>
      </c>
      <c r="B14" s="9" t="s">
        <v>150</v>
      </c>
      <c r="C14" s="2"/>
      <c r="D14" s="1"/>
    </row>
    <row r="15" spans="1:4" ht="15.5" x14ac:dyDescent="0.35">
      <c r="A15" s="6" t="s">
        <v>144</v>
      </c>
      <c r="B15" s="7">
        <v>40</v>
      </c>
      <c r="C15" s="6" t="s">
        <v>5</v>
      </c>
      <c r="D15" s="1"/>
    </row>
    <row r="16" spans="1:4" ht="15.5" x14ac:dyDescent="0.35">
      <c r="A16" s="2" t="s">
        <v>6</v>
      </c>
      <c r="B16" s="8">
        <f>(-0.006*B17*B17)+(3.543*B17)+147.88</f>
        <v>209.70999999999998</v>
      </c>
      <c r="C16" s="2" t="s">
        <v>7</v>
      </c>
      <c r="D16" s="1"/>
    </row>
    <row r="17" spans="1:4" ht="15.5" x14ac:dyDescent="0.35">
      <c r="A17" s="2" t="s">
        <v>154</v>
      </c>
      <c r="B17" s="43">
        <v>18</v>
      </c>
      <c r="C17" s="2" t="s">
        <v>11</v>
      </c>
      <c r="D17" s="1"/>
    </row>
    <row r="18" spans="1:4" ht="15.5" x14ac:dyDescent="0.35">
      <c r="A18" s="2" t="s">
        <v>14</v>
      </c>
      <c r="B18" s="9">
        <v>40</v>
      </c>
      <c r="C18" s="2" t="s">
        <v>5</v>
      </c>
      <c r="D18" s="1"/>
    </row>
    <row r="19" spans="1:4" ht="15.5" x14ac:dyDescent="0.35">
      <c r="A19" s="2" t="s">
        <v>18</v>
      </c>
      <c r="B19" s="42">
        <v>60</v>
      </c>
      <c r="C19" s="2" t="s">
        <v>19</v>
      </c>
      <c r="D19" s="1"/>
    </row>
    <row r="20" spans="1:4" ht="15.5" x14ac:dyDescent="0.35">
      <c r="A20" s="2" t="s">
        <v>21</v>
      </c>
      <c r="B20" s="8">
        <f>6.05*(10^5)*(B16^1.85)/(B18^4.87)/(140^1.85)*10.197</f>
        <v>0.20552004182498831</v>
      </c>
      <c r="C20" s="2" t="s">
        <v>11</v>
      </c>
      <c r="D20" s="1"/>
    </row>
    <row r="21" spans="1:4" ht="15.5" x14ac:dyDescent="0.35">
      <c r="A21" s="10" t="s">
        <v>24</v>
      </c>
      <c r="B21" s="11">
        <f>B19*B20</f>
        <v>12.331202509499299</v>
      </c>
      <c r="C21" s="10" t="s">
        <v>11</v>
      </c>
      <c r="D21" s="1"/>
    </row>
    <row r="22" spans="1:4" ht="15.5" x14ac:dyDescent="0.35">
      <c r="A22" s="2" t="s">
        <v>151</v>
      </c>
      <c r="B22" s="8">
        <f>B17+B21</f>
        <v>30.331202509499299</v>
      </c>
      <c r="C22" s="2" t="s">
        <v>92</v>
      </c>
      <c r="D22" s="1"/>
    </row>
    <row r="23" spans="1:4" ht="15.5" x14ac:dyDescent="0.35">
      <c r="A23" s="2" t="s">
        <v>13</v>
      </c>
      <c r="B23" s="33">
        <v>65</v>
      </c>
      <c r="C23" s="2" t="s">
        <v>5</v>
      </c>
      <c r="D23" s="1"/>
    </row>
    <row r="24" spans="1:4" ht="15.5" x14ac:dyDescent="0.35">
      <c r="A24" s="2" t="s">
        <v>16</v>
      </c>
      <c r="B24" s="8">
        <f>B16/250/60/3.1416/((B23/1000)^2)</f>
        <v>1.05329562343137</v>
      </c>
      <c r="C24" s="2" t="s">
        <v>17</v>
      </c>
      <c r="D24" s="1"/>
    </row>
    <row r="25" spans="1:4" ht="15.5" x14ac:dyDescent="0.35">
      <c r="A25" s="2" t="s">
        <v>20</v>
      </c>
      <c r="B25" s="33">
        <v>49.15</v>
      </c>
      <c r="C25" s="2" t="s">
        <v>19</v>
      </c>
      <c r="D25" s="1"/>
    </row>
    <row r="26" spans="1:4" ht="15.5" x14ac:dyDescent="0.35">
      <c r="A26" s="2" t="s">
        <v>23</v>
      </c>
      <c r="B26" s="33">
        <v>23.3</v>
      </c>
      <c r="C26" s="2" t="s">
        <v>19</v>
      </c>
      <c r="D26" s="1"/>
    </row>
    <row r="27" spans="1:4" ht="15.5" x14ac:dyDescent="0.35">
      <c r="A27" s="2" t="s">
        <v>26</v>
      </c>
      <c r="B27" s="9">
        <f>B25+B26</f>
        <v>72.45</v>
      </c>
      <c r="C27" s="2" t="s">
        <v>19</v>
      </c>
      <c r="D27" s="1"/>
    </row>
    <row r="28" spans="1:4" ht="16" customHeight="1" x14ac:dyDescent="0.35">
      <c r="A28" s="2" t="s">
        <v>29</v>
      </c>
      <c r="B28" s="8">
        <f>6.05*(10^5)*(B16^1.85)/(B23^4.87)/(120^1.85)*10.197</f>
        <v>2.5695072734658753E-2</v>
      </c>
      <c r="C28" s="2" t="s">
        <v>11</v>
      </c>
      <c r="D28" s="1"/>
    </row>
    <row r="29" spans="1:4" ht="15.5" x14ac:dyDescent="0.35">
      <c r="A29" s="10" t="s">
        <v>32</v>
      </c>
      <c r="B29" s="11">
        <f>B27*B28</f>
        <v>1.8616080196260267</v>
      </c>
      <c r="C29" s="10" t="s">
        <v>11</v>
      </c>
      <c r="D29" s="1"/>
    </row>
    <row r="30" spans="1:4" ht="15.5" x14ac:dyDescent="0.35">
      <c r="A30" s="10" t="s">
        <v>35</v>
      </c>
      <c r="B30" s="35">
        <v>-2</v>
      </c>
      <c r="C30" s="10" t="s">
        <v>11</v>
      </c>
      <c r="D30" s="1"/>
    </row>
    <row r="31" spans="1:4" ht="15.5" x14ac:dyDescent="0.35">
      <c r="A31" s="12" t="s">
        <v>38</v>
      </c>
      <c r="B31" s="13">
        <f>B17+B21+B29+B30</f>
        <v>30.192810529125325</v>
      </c>
      <c r="C31" s="12" t="s">
        <v>11</v>
      </c>
      <c r="D31" s="1"/>
    </row>
    <row r="33" spans="1:4" ht="15.5" x14ac:dyDescent="0.35">
      <c r="A33" s="5" t="s">
        <v>49</v>
      </c>
      <c r="B33" s="5"/>
      <c r="C33" s="5"/>
      <c r="D33" s="1"/>
    </row>
    <row r="34" spans="1:4" ht="15.5" x14ac:dyDescent="0.35">
      <c r="A34" s="31" t="s">
        <v>146</v>
      </c>
      <c r="B34" s="32" t="s">
        <v>147</v>
      </c>
      <c r="C34" s="31"/>
      <c r="D34" s="1"/>
    </row>
    <row r="35" spans="1:4" ht="15.5" x14ac:dyDescent="0.35">
      <c r="A35" s="2" t="s">
        <v>145</v>
      </c>
      <c r="B35" s="9" t="s">
        <v>148</v>
      </c>
      <c r="C35" s="2"/>
      <c r="D35" s="1"/>
    </row>
    <row r="36" spans="1:4" ht="15.5" x14ac:dyDescent="0.35">
      <c r="A36" s="2" t="s">
        <v>149</v>
      </c>
      <c r="B36" s="9" t="s">
        <v>150</v>
      </c>
      <c r="C36" s="2"/>
      <c r="D36" s="1"/>
    </row>
    <row r="37" spans="1:4" ht="15.5" x14ac:dyDescent="0.35">
      <c r="A37" s="6" t="s">
        <v>144</v>
      </c>
      <c r="B37" s="7">
        <v>40</v>
      </c>
      <c r="C37" s="6" t="s">
        <v>5</v>
      </c>
      <c r="D37" s="1"/>
    </row>
    <row r="38" spans="1:4" ht="15.5" x14ac:dyDescent="0.35">
      <c r="A38" s="2" t="s">
        <v>6</v>
      </c>
      <c r="B38" s="8">
        <f>(-0.006*B39*B39)+(3.543*B39)+147.88</f>
        <v>230.49698560000002</v>
      </c>
      <c r="C38" s="2" t="s">
        <v>7</v>
      </c>
      <c r="D38" s="40"/>
    </row>
    <row r="39" spans="1:4" ht="15.5" x14ac:dyDescent="0.35">
      <c r="A39" s="2" t="s">
        <v>154</v>
      </c>
      <c r="B39" s="44">
        <v>24.32</v>
      </c>
      <c r="C39" s="2" t="s">
        <v>11</v>
      </c>
      <c r="D39" s="1"/>
    </row>
    <row r="40" spans="1:4" ht="15.5" x14ac:dyDescent="0.35">
      <c r="A40" s="2" t="s">
        <v>14</v>
      </c>
      <c r="B40" s="9">
        <v>40</v>
      </c>
      <c r="C40" s="2" t="s">
        <v>5</v>
      </c>
      <c r="D40" s="1"/>
    </row>
    <row r="41" spans="1:4" ht="15.5" x14ac:dyDescent="0.35">
      <c r="A41" s="2" t="s">
        <v>18</v>
      </c>
      <c r="B41" s="42">
        <v>30</v>
      </c>
      <c r="C41" s="2" t="s">
        <v>19</v>
      </c>
      <c r="D41" s="1"/>
    </row>
    <row r="42" spans="1:4" ht="15.5" x14ac:dyDescent="0.35">
      <c r="A42" s="2" t="s">
        <v>21</v>
      </c>
      <c r="B42" s="8">
        <f>6.05*(10^5)*(B38^1.85)/(B40^4.87)/(140^1.85)*10.197</f>
        <v>0.24478763866136913</v>
      </c>
      <c r="C42" s="2" t="s">
        <v>11</v>
      </c>
      <c r="D42" s="1"/>
    </row>
    <row r="43" spans="1:4" ht="15.5" x14ac:dyDescent="0.35">
      <c r="A43" s="10" t="s">
        <v>24</v>
      </c>
      <c r="B43" s="11">
        <f>B41*B42</f>
        <v>7.3436291598410737</v>
      </c>
      <c r="C43" s="10" t="s">
        <v>11</v>
      </c>
      <c r="D43" s="1"/>
    </row>
    <row r="44" spans="1:4" ht="15.5" x14ac:dyDescent="0.35">
      <c r="A44" s="2" t="s">
        <v>151</v>
      </c>
      <c r="B44" s="8">
        <f>B39+B43</f>
        <v>31.663629159841072</v>
      </c>
      <c r="C44" s="2" t="s">
        <v>92</v>
      </c>
      <c r="D44" s="1"/>
    </row>
    <row r="45" spans="1:4" ht="15.5" x14ac:dyDescent="0.35">
      <c r="A45" s="2" t="s">
        <v>13</v>
      </c>
      <c r="B45" s="33">
        <v>65</v>
      </c>
      <c r="C45" s="2" t="s">
        <v>5</v>
      </c>
      <c r="D45" s="1"/>
    </row>
    <row r="46" spans="1:4" ht="15.5" x14ac:dyDescent="0.35">
      <c r="A46" s="2" t="s">
        <v>16</v>
      </c>
      <c r="B46" s="8">
        <f>B38/250/60/3.1416/((B45/1000)^2)</f>
        <v>1.1577009496285515</v>
      </c>
      <c r="C46" s="2" t="s">
        <v>17</v>
      </c>
      <c r="D46" s="1"/>
    </row>
    <row r="47" spans="1:4" ht="15.5" x14ac:dyDescent="0.35">
      <c r="A47" s="2" t="s">
        <v>20</v>
      </c>
      <c r="B47" s="33">
        <v>2.2000000000000002</v>
      </c>
      <c r="C47" s="2" t="s">
        <v>19</v>
      </c>
      <c r="D47" s="1"/>
    </row>
    <row r="48" spans="1:4" ht="15.5" x14ac:dyDescent="0.35">
      <c r="A48" s="2" t="s">
        <v>23</v>
      </c>
      <c r="B48" s="33">
        <v>16.3</v>
      </c>
      <c r="C48" s="2" t="s">
        <v>19</v>
      </c>
      <c r="D48" s="1"/>
    </row>
    <row r="49" spans="1:4" ht="15.5" x14ac:dyDescent="0.35">
      <c r="A49" s="2" t="s">
        <v>26</v>
      </c>
      <c r="B49" s="9">
        <f>B47+B48</f>
        <v>18.5</v>
      </c>
      <c r="C49" s="2" t="s">
        <v>19</v>
      </c>
      <c r="D49" s="1"/>
    </row>
    <row r="50" spans="1:4" ht="15.5" x14ac:dyDescent="0.35">
      <c r="A50" s="2" t="s">
        <v>29</v>
      </c>
      <c r="B50" s="8">
        <f>6.05*(10^5)*(B38^1.85)/(B45^4.87)/(120^1.85)*10.197</f>
        <v>3.0604490560124493E-2</v>
      </c>
      <c r="C50" s="2" t="s">
        <v>11</v>
      </c>
      <c r="D50" s="1"/>
    </row>
    <row r="51" spans="1:4" ht="15.5" x14ac:dyDescent="0.35">
      <c r="A51" s="10" t="s">
        <v>32</v>
      </c>
      <c r="B51" s="11">
        <f>B49*B50</f>
        <v>0.56618307536230317</v>
      </c>
      <c r="C51" s="10" t="s">
        <v>11</v>
      </c>
      <c r="D51" s="1"/>
    </row>
    <row r="52" spans="1:4" ht="15.5" x14ac:dyDescent="0.35">
      <c r="A52" s="10" t="s">
        <v>35</v>
      </c>
      <c r="B52" s="35">
        <v>-2</v>
      </c>
      <c r="C52" s="10" t="s">
        <v>11</v>
      </c>
      <c r="D52" s="1"/>
    </row>
    <row r="53" spans="1:4" ht="15.5" x14ac:dyDescent="0.35">
      <c r="A53" s="12" t="s">
        <v>38</v>
      </c>
      <c r="B53" s="13">
        <f>B39+B43+B51+B52</f>
        <v>30.229812235203376</v>
      </c>
      <c r="C53" s="12" t="s">
        <v>11</v>
      </c>
      <c r="D53" s="1"/>
    </row>
    <row r="54" spans="1:4" ht="15.5" x14ac:dyDescent="0.35">
      <c r="A54" s="1"/>
      <c r="B54" s="1"/>
      <c r="C54" s="1"/>
      <c r="D54" s="1"/>
    </row>
    <row r="55" spans="1:4" ht="15.5" x14ac:dyDescent="0.35">
      <c r="A55" s="5" t="s">
        <v>166</v>
      </c>
      <c r="B55" s="5"/>
      <c r="C55" s="5"/>
    </row>
    <row r="56" spans="1:4" ht="15.5" x14ac:dyDescent="0.35">
      <c r="A56" s="2"/>
      <c r="B56" s="2"/>
      <c r="C56" s="2"/>
    </row>
    <row r="57" spans="1:4" ht="15.5" x14ac:dyDescent="0.35">
      <c r="A57" s="2" t="s">
        <v>6</v>
      </c>
      <c r="B57" s="8">
        <f>B16+B38</f>
        <v>440.2069856</v>
      </c>
      <c r="C57" s="2" t="s">
        <v>7</v>
      </c>
    </row>
    <row r="58" spans="1:4" ht="15.5" x14ac:dyDescent="0.35">
      <c r="A58" s="2" t="s">
        <v>10</v>
      </c>
      <c r="B58" s="8">
        <f>B53</f>
        <v>30.229812235203376</v>
      </c>
      <c r="C58" s="2" t="s">
        <v>11</v>
      </c>
    </row>
    <row r="59" spans="1:4" ht="15.5" x14ac:dyDescent="0.35">
      <c r="A59" s="2" t="s">
        <v>13</v>
      </c>
      <c r="B59" s="33">
        <v>65</v>
      </c>
      <c r="C59" s="2" t="s">
        <v>5</v>
      </c>
    </row>
    <row r="60" spans="1:4" ht="15.5" x14ac:dyDescent="0.35">
      <c r="A60" s="2" t="s">
        <v>16</v>
      </c>
      <c r="B60" s="8">
        <f>B57/250/60/3.1416/((B59/1000)^2)</f>
        <v>2.210996573059921</v>
      </c>
      <c r="C60" s="2" t="s">
        <v>17</v>
      </c>
    </row>
    <row r="61" spans="1:4" ht="15.5" x14ac:dyDescent="0.35">
      <c r="A61" s="2" t="s">
        <v>20</v>
      </c>
      <c r="B61" s="33">
        <v>30.29</v>
      </c>
      <c r="C61" s="2" t="s">
        <v>19</v>
      </c>
    </row>
    <row r="62" spans="1:4" ht="15.5" x14ac:dyDescent="0.35">
      <c r="A62" s="2" t="s">
        <v>23</v>
      </c>
      <c r="B62" s="39">
        <v>23.2</v>
      </c>
      <c r="C62" s="2" t="s">
        <v>19</v>
      </c>
    </row>
    <row r="63" spans="1:4" ht="15.5" x14ac:dyDescent="0.35">
      <c r="A63" s="2" t="s">
        <v>26</v>
      </c>
      <c r="B63" s="9">
        <f>B61+B62</f>
        <v>53.489999999999995</v>
      </c>
      <c r="C63" s="2" t="s">
        <v>19</v>
      </c>
    </row>
    <row r="64" spans="1:4" ht="15.5" x14ac:dyDescent="0.35">
      <c r="A64" s="2" t="s">
        <v>29</v>
      </c>
      <c r="B64" s="8">
        <f>6.05*(10^5)*(B57^1.85)/(B59^4.87)/(120^1.85)*10.197</f>
        <v>0.10130240652153215</v>
      </c>
      <c r="C64" s="2" t="s">
        <v>11</v>
      </c>
    </row>
    <row r="65" spans="1:4" ht="15.5" x14ac:dyDescent="0.35">
      <c r="A65" s="10" t="s">
        <v>32</v>
      </c>
      <c r="B65" s="11">
        <f>B63*B64</f>
        <v>5.418665724836754</v>
      </c>
      <c r="C65" s="10" t="s">
        <v>11</v>
      </c>
    </row>
    <row r="66" spans="1:4" ht="15.5" x14ac:dyDescent="0.35">
      <c r="A66" s="10" t="s">
        <v>35</v>
      </c>
      <c r="B66" s="35">
        <v>2.5</v>
      </c>
      <c r="C66" s="10" t="s">
        <v>11</v>
      </c>
    </row>
    <row r="67" spans="1:4" ht="15.5" x14ac:dyDescent="0.35">
      <c r="A67" s="10" t="s">
        <v>38</v>
      </c>
      <c r="B67" s="11">
        <f>B58+B65+B66</f>
        <v>38.148477960040132</v>
      </c>
      <c r="C67" s="10" t="s">
        <v>11</v>
      </c>
    </row>
    <row r="68" spans="1:4" ht="15.5" x14ac:dyDescent="0.35">
      <c r="A68" s="1"/>
      <c r="B68" s="1"/>
      <c r="C68" s="1"/>
      <c r="D68" s="1"/>
    </row>
    <row r="70" spans="1:4" ht="15.5" x14ac:dyDescent="0.35">
      <c r="A70" s="5" t="s">
        <v>167</v>
      </c>
      <c r="B70" s="5"/>
      <c r="C70" s="5"/>
    </row>
    <row r="71" spans="1:4" ht="15.5" x14ac:dyDescent="0.35">
      <c r="A71" s="2"/>
      <c r="B71" s="2"/>
      <c r="C71" s="2"/>
    </row>
    <row r="72" spans="1:4" ht="15.5" x14ac:dyDescent="0.35">
      <c r="A72" s="2" t="s">
        <v>6</v>
      </c>
      <c r="B72" s="8">
        <f>B16+B38</f>
        <v>440.2069856</v>
      </c>
      <c r="C72" s="2" t="s">
        <v>7</v>
      </c>
    </row>
    <row r="73" spans="1:4" ht="15.5" x14ac:dyDescent="0.35">
      <c r="A73" s="2" t="s">
        <v>10</v>
      </c>
      <c r="B73" s="8">
        <f>B67</f>
        <v>38.148477960040132</v>
      </c>
      <c r="C73" s="2" t="s">
        <v>11</v>
      </c>
    </row>
    <row r="74" spans="1:4" ht="15.5" x14ac:dyDescent="0.35">
      <c r="A74" s="2" t="s">
        <v>13</v>
      </c>
      <c r="B74" s="33">
        <v>100</v>
      </c>
      <c r="C74" s="2" t="s">
        <v>5</v>
      </c>
    </row>
    <row r="75" spans="1:4" ht="15.5" x14ac:dyDescent="0.35">
      <c r="A75" s="2" t="s">
        <v>16</v>
      </c>
      <c r="B75" s="8">
        <f>B72/250/60/3.1416/((B74/1000)^2)</f>
        <v>0.93414605211781654</v>
      </c>
      <c r="C75" s="2" t="s">
        <v>17</v>
      </c>
    </row>
    <row r="76" spans="1:4" ht="15.5" x14ac:dyDescent="0.35">
      <c r="A76" s="2" t="s">
        <v>20</v>
      </c>
      <c r="B76" s="33">
        <v>30.29</v>
      </c>
      <c r="C76" s="2" t="s">
        <v>19</v>
      </c>
    </row>
    <row r="77" spans="1:4" ht="15.5" x14ac:dyDescent="0.35">
      <c r="A77" s="2" t="s">
        <v>23</v>
      </c>
      <c r="B77" s="39">
        <v>23.2</v>
      </c>
      <c r="C77" s="2" t="s">
        <v>19</v>
      </c>
    </row>
    <row r="78" spans="1:4" ht="15.5" x14ac:dyDescent="0.35">
      <c r="A78" s="2" t="s">
        <v>26</v>
      </c>
      <c r="B78" s="9">
        <f>B76+B77</f>
        <v>53.489999999999995</v>
      </c>
      <c r="C78" s="2" t="s">
        <v>19</v>
      </c>
    </row>
    <row r="79" spans="1:4" ht="15.5" x14ac:dyDescent="0.35">
      <c r="A79" s="2" t="s">
        <v>29</v>
      </c>
      <c r="B79" s="8">
        <f>6.05*(10^5)*(B72^1.85)/(B74^4.87)/(120^1.85)*10.197</f>
        <v>1.2431049887878224E-2</v>
      </c>
      <c r="C79" s="2" t="s">
        <v>11</v>
      </c>
    </row>
    <row r="80" spans="1:4" ht="15.5" x14ac:dyDescent="0.35">
      <c r="A80" s="10" t="s">
        <v>32</v>
      </c>
      <c r="B80" s="11">
        <f>B78*B79</f>
        <v>0.66493685850260609</v>
      </c>
      <c r="C80" s="10" t="s">
        <v>11</v>
      </c>
    </row>
    <row r="81" spans="1:3" ht="15.5" x14ac:dyDescent="0.35">
      <c r="A81" s="10" t="s">
        <v>35</v>
      </c>
      <c r="B81" s="35">
        <v>2.5</v>
      </c>
      <c r="C81" s="10" t="s">
        <v>11</v>
      </c>
    </row>
    <row r="82" spans="1:3" ht="15.5" x14ac:dyDescent="0.35">
      <c r="A82" s="10" t="s">
        <v>38</v>
      </c>
      <c r="B82" s="11">
        <f>B73+B80+B81</f>
        <v>41.313414818542739</v>
      </c>
      <c r="C82" s="10" t="s">
        <v>11</v>
      </c>
    </row>
    <row r="84" spans="1:3" ht="15.5" x14ac:dyDescent="0.35">
      <c r="A84" s="5" t="s">
        <v>165</v>
      </c>
      <c r="B84" s="5"/>
      <c r="C84" s="5"/>
    </row>
    <row r="85" spans="1:3" ht="15.5" x14ac:dyDescent="0.35">
      <c r="A85" s="2"/>
      <c r="B85" s="2"/>
      <c r="C85" s="2"/>
    </row>
    <row r="86" spans="1:3" ht="15.5" x14ac:dyDescent="0.35">
      <c r="A86" s="2" t="s">
        <v>6</v>
      </c>
      <c r="B86" s="8">
        <f>B72</f>
        <v>440.2069856</v>
      </c>
      <c r="C86" s="2" t="s">
        <v>7</v>
      </c>
    </row>
    <row r="87" spans="1:3" ht="15.5" x14ac:dyDescent="0.35">
      <c r="A87" s="2" t="s">
        <v>10</v>
      </c>
      <c r="B87" s="8">
        <f>B82</f>
        <v>41.313414818542739</v>
      </c>
      <c r="C87" s="2" t="s">
        <v>11</v>
      </c>
    </row>
    <row r="88" spans="1:3" ht="15.5" x14ac:dyDescent="0.35">
      <c r="A88" s="2" t="s">
        <v>13</v>
      </c>
      <c r="B88" s="33">
        <v>65</v>
      </c>
      <c r="C88" s="2" t="s">
        <v>5</v>
      </c>
    </row>
    <row r="89" spans="1:3" ht="15.5" x14ac:dyDescent="0.35">
      <c r="A89" s="2" t="s">
        <v>16</v>
      </c>
      <c r="B89" s="8">
        <f>B86/250/60/3.1416/((B88/1000)^2)</f>
        <v>2.210996573059921</v>
      </c>
      <c r="C89" s="2" t="s">
        <v>17</v>
      </c>
    </row>
    <row r="90" spans="1:3" ht="15.5" x14ac:dyDescent="0.35">
      <c r="A90" s="2" t="s">
        <v>20</v>
      </c>
      <c r="B90" s="33">
        <v>0.4</v>
      </c>
      <c r="C90" s="2" t="s">
        <v>19</v>
      </c>
    </row>
    <row r="91" spans="1:3" ht="15.5" x14ac:dyDescent="0.35">
      <c r="A91" s="2" t="s">
        <v>23</v>
      </c>
      <c r="B91" s="33">
        <v>2.2999999999999998</v>
      </c>
      <c r="C91" s="2" t="s">
        <v>19</v>
      </c>
    </row>
    <row r="92" spans="1:3" ht="15.5" x14ac:dyDescent="0.35">
      <c r="A92" s="2" t="s">
        <v>26</v>
      </c>
      <c r="B92" s="9">
        <f>B90+B91</f>
        <v>2.6999999999999997</v>
      </c>
      <c r="C92" s="2" t="s">
        <v>19</v>
      </c>
    </row>
    <row r="93" spans="1:3" ht="15.5" x14ac:dyDescent="0.35">
      <c r="A93" s="2" t="s">
        <v>29</v>
      </c>
      <c r="B93" s="8">
        <f>6.05*(10^5)*(B86^1.85)/(B88^4.87)/(100^1.85)*10.197</f>
        <v>0.14194008719757104</v>
      </c>
      <c r="C93" s="2" t="s">
        <v>11</v>
      </c>
    </row>
    <row r="94" spans="1:3" ht="15.5" x14ac:dyDescent="0.35">
      <c r="A94" s="10" t="s">
        <v>32</v>
      </c>
      <c r="B94" s="11">
        <f>B92*B93</f>
        <v>0.38323823543344177</v>
      </c>
      <c r="C94" s="10" t="s">
        <v>11</v>
      </c>
    </row>
    <row r="95" spans="1:3" ht="15.5" x14ac:dyDescent="0.35">
      <c r="A95" s="10" t="s">
        <v>35</v>
      </c>
      <c r="B95" s="11">
        <v>0</v>
      </c>
      <c r="C95" s="10" t="s">
        <v>11</v>
      </c>
    </row>
    <row r="96" spans="1:3" ht="15.5" x14ac:dyDescent="0.35">
      <c r="A96" s="10" t="s">
        <v>38</v>
      </c>
      <c r="B96" s="11">
        <f>B87+B94+B95</f>
        <v>41.696653053976178</v>
      </c>
      <c r="C96" s="10" t="s">
        <v>11</v>
      </c>
    </row>
    <row r="98" spans="1:3" ht="15.5" x14ac:dyDescent="0.35">
      <c r="A98" s="2"/>
      <c r="B98" s="2"/>
      <c r="C98" s="2"/>
    </row>
    <row r="99" spans="1:3" ht="15.5" x14ac:dyDescent="0.35">
      <c r="A99" s="5" t="s">
        <v>74</v>
      </c>
      <c r="B99" s="5"/>
      <c r="C99" s="5"/>
    </row>
    <row r="100" spans="1:3" ht="15.5" x14ac:dyDescent="0.35">
      <c r="A100" s="14"/>
      <c r="B100" s="14"/>
      <c r="C100" s="14"/>
    </row>
    <row r="101" spans="1:3" ht="15.5" x14ac:dyDescent="0.35">
      <c r="A101" s="2" t="s">
        <v>75</v>
      </c>
      <c r="B101" s="38">
        <f>B96</f>
        <v>41.696653053976178</v>
      </c>
      <c r="C101" s="2" t="s">
        <v>11</v>
      </c>
    </row>
    <row r="102" spans="1:3" ht="15.5" x14ac:dyDescent="0.35">
      <c r="A102" s="2" t="s">
        <v>77</v>
      </c>
      <c r="B102" s="38">
        <f>B86</f>
        <v>440.2069856</v>
      </c>
      <c r="C102" s="2" t="s">
        <v>7</v>
      </c>
    </row>
    <row r="103" spans="1:3" ht="15.5" x14ac:dyDescent="0.35">
      <c r="A103" s="2" t="s">
        <v>79</v>
      </c>
      <c r="B103" s="34">
        <v>43</v>
      </c>
      <c r="C103" s="2" t="s">
        <v>11</v>
      </c>
    </row>
    <row r="104" spans="1:3" ht="15.5" x14ac:dyDescent="0.35">
      <c r="A104" s="2" t="s">
        <v>81</v>
      </c>
      <c r="B104" s="34">
        <v>500</v>
      </c>
      <c r="C104" s="2" t="s">
        <v>7</v>
      </c>
    </row>
    <row r="105" spans="1:3" ht="15.5" x14ac:dyDescent="0.35">
      <c r="A105" s="2" t="s">
        <v>83</v>
      </c>
      <c r="B105" s="2">
        <v>8</v>
      </c>
      <c r="C105" s="2" t="s">
        <v>84</v>
      </c>
    </row>
    <row r="106" spans="1:3" ht="15.5" x14ac:dyDescent="0.35">
      <c r="A106" s="2" t="s">
        <v>85</v>
      </c>
      <c r="B106" s="15" t="s">
        <v>164</v>
      </c>
      <c r="C106" s="2" t="s">
        <v>87</v>
      </c>
    </row>
    <row r="107" spans="1:3" ht="15.5" x14ac:dyDescent="0.35">
      <c r="A107" s="2" t="s">
        <v>88</v>
      </c>
      <c r="B107" s="15" t="s">
        <v>164</v>
      </c>
      <c r="C107" s="2" t="s">
        <v>87</v>
      </c>
    </row>
    <row r="108" spans="1:3" ht="15.5" x14ac:dyDescent="0.35">
      <c r="A108" s="10" t="s">
        <v>90</v>
      </c>
      <c r="B108" s="41">
        <f>(B104/60)*(B103/50)</f>
        <v>7.166666666666667</v>
      </c>
      <c r="C108" s="10" t="s">
        <v>91</v>
      </c>
    </row>
    <row r="109" spans="1:3" ht="15.5" x14ac:dyDescent="0.35">
      <c r="A109" s="2"/>
      <c r="B109" s="2"/>
      <c r="C109" s="2"/>
    </row>
    <row r="110" spans="1:3" ht="15.5" x14ac:dyDescent="0.35">
      <c r="A110" s="2"/>
      <c r="B110" s="2"/>
      <c r="C110" s="2"/>
    </row>
    <row r="111" spans="1:3" ht="15.5" x14ac:dyDescent="0.35">
      <c r="A111" s="2"/>
      <c r="B111" s="2"/>
      <c r="C111" s="2"/>
    </row>
    <row r="112" spans="1:3" ht="15.5" x14ac:dyDescent="0.35">
      <c r="A112" s="48" t="s">
        <v>160</v>
      </c>
      <c r="B112" s="48"/>
      <c r="C112" s="48"/>
    </row>
    <row r="113" spans="1:3" ht="15.5" x14ac:dyDescent="0.35">
      <c r="A113" s="49" t="s">
        <v>161</v>
      </c>
      <c r="B113" s="49"/>
      <c r="C113" s="49"/>
    </row>
  </sheetData>
  <mergeCells count="4">
    <mergeCell ref="A1:C1"/>
    <mergeCell ref="A2:C2"/>
    <mergeCell ref="A112:C112"/>
    <mergeCell ref="A113:C113"/>
  </mergeCells>
  <dataValidations disablePrompts="1" count="2">
    <dataValidation allowBlank="1" showInputMessage="1" showErrorMessage="1" promptTitle="Cuidado !" prompt="Não digite a vazão, coloque na célula abaixo a pressão e vazão vai ser automática de acordo com o esguicho." sqref="B16 B38" xr:uid="{501F500B-13C4-4BDB-ACE2-9D255EE18AD8}"/>
    <dataValidation allowBlank="1" showInputMessage="1" showErrorMessage="1" promptTitle="ATenção !" prompt="Coloque nesta célula o tipo de sistema" sqref="B8" xr:uid="{C5565665-57B5-45D2-A319-2F58AEBC8417}"/>
  </dataValidations>
  <pageMargins left="0.78749999999999998" right="0.78749999999999998" top="0.78749999999999998" bottom="0.78749999999999998" header="9.8611111111111122E-2" footer="9.8611111111111122E-2"/>
  <pageSetup paperSize="9" scale="44" fitToHeight="3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Kidde 40 mm</vt:lpstr>
      <vt:lpstr>Kidde 65 mm</vt:lpstr>
      <vt:lpstr>Bucka 40 mm</vt:lpstr>
      <vt:lpstr>Bucka 65 mm</vt:lpstr>
      <vt:lpstr>Perda de Cargas Localizadas</vt:lpstr>
      <vt:lpstr>Kidde 40 mm (5 TRECHOS)</vt:lpstr>
      <vt:lpstr>'Bucka 40 mm'!Area_de_impressao</vt:lpstr>
      <vt:lpstr>'Bucka 65 mm'!Area_de_impressao</vt:lpstr>
      <vt:lpstr>'Kidde 40 mm'!Area_de_impressao</vt:lpstr>
      <vt:lpstr>'Kidde 40 mm (5 TRECHOS)'!Area_de_impressao</vt:lpstr>
      <vt:lpstr>'Kidde 65 mm'!Area_de_impressao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Silmar Sendin</dc:creator>
  <cp:keywords/>
  <dc:description/>
  <cp:lastModifiedBy>Silmar Sendin</cp:lastModifiedBy>
  <cp:revision>1</cp:revision>
  <cp:lastPrinted>2023-10-07T18:04:00Z</cp:lastPrinted>
  <dcterms:created xsi:type="dcterms:W3CDTF">1998-12-04T10:41:17Z</dcterms:created>
  <dcterms:modified xsi:type="dcterms:W3CDTF">2023-10-07T19:43:06Z</dcterms:modified>
</cp:coreProperties>
</file>