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eacoc\Documents\Visual Studio 2010\Projects\cfast\Verification\Mass_Energy_Balance\"/>
    </mc:Choice>
  </mc:AlternateContent>
  <bookViews>
    <workbookView xWindow="840" yWindow="1200" windowWidth="19635" windowHeight="10995"/>
  </bookViews>
  <sheets>
    <sheet name="Sheet1" sheetId="1" r:id="rId1"/>
    <sheet name="Sheet2" sheetId="2" r:id="rId2"/>
    <sheet name="Sheet3" sheetId="3" r:id="rId3"/>
  </sheets>
  <definedNames>
    <definedName name="cp">Sheet1!$G$4</definedName>
    <definedName name="cv">Sheet1!$H$4</definedName>
    <definedName name="dx">Sheet1!$A$4</definedName>
    <definedName name="dy">Sheet1!$B$4</definedName>
    <definedName name="dz">Sheet1!$C$4</definedName>
    <definedName name="E0">Sheet1!$N$4</definedName>
    <definedName name="gamma">Sheet1!$F$4</definedName>
    <definedName name="lamr">Sheet1!$E$4</definedName>
    <definedName name="M0">Sheet1!$M$4</definedName>
    <definedName name="mfire">Sheet1!$G$6</definedName>
    <definedName name="P0">Sheet1!$J$4</definedName>
    <definedName name="qconv">Sheet1!$E$6</definedName>
    <definedName name="qfire">Sheet1!$D$4</definedName>
    <definedName name="qrad">Sheet1!$D$6</definedName>
    <definedName name="Rgas">Sheet1!$I$4</definedName>
    <definedName name="rho0">Sheet1!$L$4</definedName>
    <definedName name="T0">Sheet1!$K$4</definedName>
    <definedName name="Volume">Sheet1!$A$6</definedName>
  </definedNames>
  <calcPr calcId="152511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12" i="1"/>
  <c r="D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12" i="1"/>
  <c r="B11" i="1"/>
  <c r="L11" i="1"/>
  <c r="K11" i="1" l="1"/>
  <c r="G6" i="1"/>
  <c r="A13" i="1"/>
  <c r="A14" i="1" s="1"/>
  <c r="A12" i="1"/>
  <c r="H4" i="1"/>
  <c r="I4" i="1" s="1"/>
  <c r="L4" i="1" s="1"/>
  <c r="M4" i="1" s="1"/>
  <c r="A6" i="1"/>
  <c r="D6" i="1"/>
  <c r="E6" i="1"/>
  <c r="K13" i="1" l="1"/>
  <c r="L13" i="1" s="1"/>
  <c r="K14" i="1"/>
  <c r="L14" i="1" s="1"/>
  <c r="N4" i="1"/>
  <c r="A15" i="1"/>
  <c r="K12" i="1"/>
  <c r="L12" i="1" s="1"/>
  <c r="G11" i="1" l="1"/>
  <c r="H11" i="1" s="1"/>
  <c r="A16" i="1"/>
  <c r="K15" i="1"/>
  <c r="L15" i="1" s="1"/>
  <c r="G12" i="1" l="1"/>
  <c r="H12" i="1" s="1"/>
  <c r="A17" i="1"/>
  <c r="K16" i="1"/>
  <c r="L16" i="1" s="1"/>
  <c r="G13" i="1" l="1"/>
  <c r="H13" i="1" s="1"/>
  <c r="K17" i="1"/>
  <c r="L17" i="1" s="1"/>
  <c r="A18" i="1"/>
  <c r="G14" i="1" l="1"/>
  <c r="H14" i="1" s="1"/>
  <c r="K18" i="1"/>
  <c r="L18" i="1" s="1"/>
  <c r="A19" i="1"/>
  <c r="G15" i="1" l="1"/>
  <c r="H15" i="1" s="1"/>
  <c r="K19" i="1"/>
  <c r="L19" i="1" s="1"/>
  <c r="A20" i="1"/>
  <c r="G16" i="1" l="1"/>
  <c r="H16" i="1" s="1"/>
  <c r="A21" i="1"/>
  <c r="K20" i="1"/>
  <c r="L20" i="1" s="1"/>
  <c r="G17" i="1" l="1"/>
  <c r="H17" i="1" s="1"/>
  <c r="A22" i="1"/>
  <c r="K21" i="1"/>
  <c r="L21" i="1" s="1"/>
  <c r="G18" i="1" l="1"/>
  <c r="H18" i="1" s="1"/>
  <c r="K22" i="1"/>
  <c r="L22" i="1" s="1"/>
  <c r="A23" i="1"/>
  <c r="G19" i="1" l="1"/>
  <c r="H19" i="1" s="1"/>
  <c r="A24" i="1"/>
  <c r="K23" i="1"/>
  <c r="L23" i="1" s="1"/>
  <c r="G20" i="1" l="1"/>
  <c r="H20" i="1" s="1"/>
  <c r="A25" i="1"/>
  <c r="K24" i="1"/>
  <c r="L24" i="1" s="1"/>
  <c r="G21" i="1" l="1"/>
  <c r="H21" i="1" s="1"/>
  <c r="K25" i="1"/>
  <c r="L25" i="1" s="1"/>
  <c r="A26" i="1"/>
  <c r="G22" i="1" l="1"/>
  <c r="H22" i="1" s="1"/>
  <c r="K26" i="1"/>
  <c r="L26" i="1" s="1"/>
  <c r="A27" i="1"/>
  <c r="G23" i="1" l="1"/>
  <c r="H23" i="1" s="1"/>
  <c r="K27" i="1"/>
  <c r="L27" i="1" s="1"/>
  <c r="A28" i="1"/>
  <c r="G24" i="1" l="1"/>
  <c r="H24" i="1" s="1"/>
  <c r="A29" i="1"/>
  <c r="K28" i="1"/>
  <c r="L28" i="1" s="1"/>
  <c r="G25" i="1" l="1"/>
  <c r="H25" i="1" s="1"/>
  <c r="A30" i="1"/>
  <c r="K29" i="1"/>
  <c r="L29" i="1" s="1"/>
  <c r="G26" i="1" l="1"/>
  <c r="H26" i="1" s="1"/>
  <c r="K30" i="1"/>
  <c r="L30" i="1" s="1"/>
  <c r="A31" i="1"/>
  <c r="G27" i="1" l="1"/>
  <c r="H27" i="1" s="1"/>
  <c r="A32" i="1"/>
  <c r="K31" i="1"/>
  <c r="L31" i="1" s="1"/>
  <c r="G28" i="1" l="1"/>
  <c r="H28" i="1" s="1"/>
  <c r="A33" i="1"/>
  <c r="K32" i="1"/>
  <c r="L32" i="1" s="1"/>
  <c r="G29" i="1" l="1"/>
  <c r="H29" i="1" s="1"/>
  <c r="K33" i="1"/>
  <c r="L33" i="1" s="1"/>
  <c r="A34" i="1"/>
  <c r="G30" i="1" l="1"/>
  <c r="H30" i="1" s="1"/>
  <c r="A35" i="1"/>
  <c r="K34" i="1"/>
  <c r="L34" i="1" s="1"/>
  <c r="G31" i="1" l="1"/>
  <c r="H31" i="1" s="1"/>
  <c r="K35" i="1"/>
  <c r="L35" i="1" s="1"/>
  <c r="A36" i="1"/>
  <c r="G32" i="1" l="1"/>
  <c r="H32" i="1" s="1"/>
  <c r="A37" i="1"/>
  <c r="K36" i="1"/>
  <c r="L36" i="1" s="1"/>
  <c r="G33" i="1" l="1"/>
  <c r="H33" i="1" s="1"/>
  <c r="K37" i="1"/>
  <c r="L37" i="1" s="1"/>
  <c r="A38" i="1"/>
  <c r="G34" i="1" l="1"/>
  <c r="H34" i="1" s="1"/>
  <c r="K38" i="1"/>
  <c r="L38" i="1" s="1"/>
  <c r="A39" i="1"/>
  <c r="G35" i="1" l="1"/>
  <c r="H35" i="1" s="1"/>
  <c r="A40" i="1"/>
  <c r="K39" i="1"/>
  <c r="L39" i="1" s="1"/>
  <c r="G36" i="1" l="1"/>
  <c r="H36" i="1" s="1"/>
  <c r="A41" i="1"/>
  <c r="K40" i="1"/>
  <c r="L40" i="1" s="1"/>
  <c r="G37" i="1" l="1"/>
  <c r="H37" i="1" s="1"/>
  <c r="K41" i="1"/>
  <c r="L41" i="1" s="1"/>
  <c r="A42" i="1"/>
  <c r="G38" i="1" l="1"/>
  <c r="H38" i="1" s="1"/>
  <c r="A43" i="1"/>
  <c r="K42" i="1"/>
  <c r="L42" i="1" s="1"/>
  <c r="G39" i="1" l="1"/>
  <c r="H39" i="1" s="1"/>
  <c r="K43" i="1"/>
  <c r="L43" i="1" s="1"/>
  <c r="A44" i="1"/>
  <c r="G40" i="1" l="1"/>
  <c r="H40" i="1" s="1"/>
  <c r="A45" i="1"/>
  <c r="K44" i="1"/>
  <c r="L44" i="1" s="1"/>
  <c r="G41" i="1" l="1"/>
  <c r="H41" i="1" s="1"/>
  <c r="K45" i="1"/>
  <c r="L45" i="1" s="1"/>
  <c r="A46" i="1"/>
  <c r="G42" i="1" l="1"/>
  <c r="H42" i="1" s="1"/>
  <c r="K46" i="1"/>
  <c r="L46" i="1" s="1"/>
  <c r="A47" i="1"/>
  <c r="G43" i="1" l="1"/>
  <c r="H43" i="1" s="1"/>
  <c r="A48" i="1"/>
  <c r="K47" i="1"/>
  <c r="L47" i="1" s="1"/>
  <c r="G44" i="1" l="1"/>
  <c r="H44" i="1" s="1"/>
  <c r="A49" i="1"/>
  <c r="K48" i="1"/>
  <c r="L48" i="1" s="1"/>
  <c r="G45" i="1" l="1"/>
  <c r="H45" i="1" s="1"/>
  <c r="K49" i="1"/>
  <c r="L49" i="1" s="1"/>
  <c r="A50" i="1"/>
  <c r="G46" i="1" l="1"/>
  <c r="H46" i="1" s="1"/>
  <c r="A51" i="1"/>
  <c r="K50" i="1"/>
  <c r="L50" i="1" s="1"/>
  <c r="G47" i="1" l="1"/>
  <c r="H47" i="1" s="1"/>
  <c r="K51" i="1"/>
  <c r="L51" i="1" s="1"/>
  <c r="A52" i="1"/>
  <c r="G48" i="1" l="1"/>
  <c r="H48" i="1" s="1"/>
  <c r="A53" i="1"/>
  <c r="K52" i="1"/>
  <c r="L52" i="1" s="1"/>
  <c r="G49" i="1" l="1"/>
  <c r="H49" i="1" s="1"/>
  <c r="K53" i="1"/>
  <c r="L53" i="1" s="1"/>
  <c r="A54" i="1"/>
  <c r="G50" i="1" l="1"/>
  <c r="H50" i="1" s="1"/>
  <c r="K54" i="1"/>
  <c r="L54" i="1" s="1"/>
  <c r="A55" i="1"/>
  <c r="G51" i="1" l="1"/>
  <c r="H51" i="1" s="1"/>
  <c r="A56" i="1"/>
  <c r="K55" i="1"/>
  <c r="L55" i="1" s="1"/>
  <c r="G52" i="1" l="1"/>
  <c r="H52" i="1" s="1"/>
  <c r="A57" i="1"/>
  <c r="K56" i="1"/>
  <c r="L56" i="1" s="1"/>
  <c r="G53" i="1" l="1"/>
  <c r="H53" i="1" s="1"/>
  <c r="K57" i="1"/>
  <c r="L57" i="1" s="1"/>
  <c r="A58" i="1"/>
  <c r="G54" i="1" l="1"/>
  <c r="H54" i="1" s="1"/>
  <c r="A59" i="1"/>
  <c r="K58" i="1"/>
  <c r="L58" i="1" s="1"/>
  <c r="G55" i="1" l="1"/>
  <c r="H55" i="1" s="1"/>
  <c r="K59" i="1"/>
  <c r="L59" i="1" s="1"/>
  <c r="A60" i="1"/>
  <c r="G56" i="1" l="1"/>
  <c r="H56" i="1" s="1"/>
  <c r="A61" i="1"/>
  <c r="K60" i="1"/>
  <c r="L60" i="1" s="1"/>
  <c r="G57" i="1" l="1"/>
  <c r="H57" i="1" s="1"/>
  <c r="K61" i="1"/>
  <c r="L61" i="1" s="1"/>
  <c r="A62" i="1"/>
  <c r="G58" i="1" l="1"/>
  <c r="H58" i="1" s="1"/>
  <c r="K62" i="1"/>
  <c r="L62" i="1" s="1"/>
  <c r="A63" i="1"/>
  <c r="G59" i="1" l="1"/>
  <c r="H59" i="1" s="1"/>
  <c r="A64" i="1"/>
  <c r="K63" i="1"/>
  <c r="L63" i="1" s="1"/>
  <c r="G60" i="1" l="1"/>
  <c r="H60" i="1" s="1"/>
  <c r="A65" i="1"/>
  <c r="K64" i="1"/>
  <c r="L64" i="1" s="1"/>
  <c r="G61" i="1" l="1"/>
  <c r="H61" i="1" s="1"/>
  <c r="K65" i="1"/>
  <c r="L65" i="1" s="1"/>
  <c r="A66" i="1"/>
  <c r="G62" i="1" l="1"/>
  <c r="H62" i="1" s="1"/>
  <c r="A67" i="1"/>
  <c r="K66" i="1"/>
  <c r="L66" i="1" s="1"/>
  <c r="G63" i="1" l="1"/>
  <c r="H63" i="1" s="1"/>
  <c r="K67" i="1"/>
  <c r="L67" i="1" s="1"/>
  <c r="A68" i="1"/>
  <c r="G64" i="1" l="1"/>
  <c r="H64" i="1" s="1"/>
  <c r="A69" i="1"/>
  <c r="K68" i="1"/>
  <c r="L68" i="1" s="1"/>
  <c r="G65" i="1" l="1"/>
  <c r="H65" i="1" s="1"/>
  <c r="K69" i="1"/>
  <c r="L69" i="1" s="1"/>
  <c r="A70" i="1"/>
  <c r="G66" i="1" l="1"/>
  <c r="H66" i="1" s="1"/>
  <c r="K70" i="1"/>
  <c r="L70" i="1" s="1"/>
  <c r="A71" i="1"/>
  <c r="G67" i="1" l="1"/>
  <c r="H67" i="1" s="1"/>
  <c r="K71" i="1"/>
  <c r="L71" i="1" s="1"/>
  <c r="G68" i="1" l="1"/>
  <c r="H68" i="1" s="1"/>
  <c r="G69" i="1" l="1"/>
  <c r="H69" i="1" s="1"/>
  <c r="G70" i="1" l="1"/>
  <c r="H70" i="1" s="1"/>
  <c r="G71" i="1" l="1"/>
  <c r="H71" i="1" s="1"/>
</calcChain>
</file>

<file path=xl/sharedStrings.xml><?xml version="1.0" encoding="utf-8"?>
<sst xmlns="http://schemas.openxmlformats.org/spreadsheetml/2006/main" count="41" uniqueCount="39">
  <si>
    <t>dx</t>
  </si>
  <si>
    <t>dy</t>
  </si>
  <si>
    <t>dz</t>
  </si>
  <si>
    <t>qfire</t>
  </si>
  <si>
    <t>lamr</t>
  </si>
  <si>
    <t>qrad</t>
  </si>
  <si>
    <t>qconv</t>
  </si>
  <si>
    <t>E</t>
  </si>
  <si>
    <t>DP</t>
  </si>
  <si>
    <t>gamma</t>
  </si>
  <si>
    <t>cp</t>
  </si>
  <si>
    <t>cv</t>
  </si>
  <si>
    <t>Rgas</t>
  </si>
  <si>
    <t>P0</t>
  </si>
  <si>
    <t>T0</t>
  </si>
  <si>
    <t>rho0</t>
  </si>
  <si>
    <t>M0</t>
  </si>
  <si>
    <t>M</t>
  </si>
  <si>
    <t>hcomb</t>
  </si>
  <si>
    <t>mfire</t>
  </si>
  <si>
    <t>E0</t>
  </si>
  <si>
    <t>abs error</t>
  </si>
  <si>
    <t>rel error %</t>
  </si>
  <si>
    <t>pressure</t>
  </si>
  <si>
    <t>cfast temperature</t>
  </si>
  <si>
    <t>cfast pressure</t>
  </si>
  <si>
    <t>calc temperature</t>
  </si>
  <si>
    <t>T=E/(CV*M)-273.3</t>
  </si>
  <si>
    <t>Volume</t>
  </si>
  <si>
    <t>temperature</t>
  </si>
  <si>
    <t>calculated pressure</t>
  </si>
  <si>
    <t>Time</t>
  </si>
  <si>
    <t>DP=(gamma-1)*qtotal*Time/Volume</t>
  </si>
  <si>
    <t>M=M0+mfire*Time</t>
  </si>
  <si>
    <t>E=E0+qconvec*Time</t>
  </si>
  <si>
    <t>T=E/(cv*M)-273.3</t>
  </si>
  <si>
    <t>Formulas (assuming constant fire)</t>
  </si>
  <si>
    <r>
      <t xml:space="preserve">cfast temperature and pressure columns (in </t>
    </r>
    <r>
      <rPr>
        <b/>
        <i/>
        <sz val="11"/>
        <color theme="1"/>
        <rFont val="Calibri"/>
        <family val="2"/>
        <scheme val="minor"/>
      </rPr>
      <t>bold</t>
    </r>
    <r>
      <rPr>
        <i/>
        <sz val="11"/>
        <color theme="1"/>
        <rFont val="Calibri"/>
        <family val="2"/>
        <scheme val="minor"/>
      </rPr>
      <t>) are copied from a CFAST run</t>
    </r>
  </si>
  <si>
    <r>
      <t xml:space="preserve">you can edit quantities in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- non-bold items are computed by spreadsheet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</si>
</sst>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workbookViewId="0">
      <selection activeCell="L4" sqref="L4"/>
    </sheetView>
  </sheetViews>
  <sheetFormatPr defaultRowHeight="15" x14ac:dyDescent="0.25"/>
  <cols>
    <col min="2" max="2" width="10" bestFit="1" customWidth="1"/>
    <col min="5" max="5" width="13.5703125" customWidth="1"/>
    <col min="6" max="6" width="15.85546875" customWidth="1"/>
    <col min="14" max="14" width="10" bestFit="1" customWidth="1"/>
  </cols>
  <sheetData>
    <row r="1" spans="1:17" x14ac:dyDescent="0.25">
      <c r="A1" t="s">
        <v>38</v>
      </c>
    </row>
    <row r="3" spans="1:1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9</v>
      </c>
      <c r="G3" s="1" t="s">
        <v>10</v>
      </c>
      <c r="H3" t="s">
        <v>11</v>
      </c>
      <c r="I3" t="s">
        <v>12</v>
      </c>
      <c r="J3" s="1" t="s">
        <v>13</v>
      </c>
      <c r="K3" s="1" t="s">
        <v>14</v>
      </c>
      <c r="L3" t="s">
        <v>15</v>
      </c>
      <c r="M3" t="s">
        <v>16</v>
      </c>
      <c r="N3" t="s">
        <v>20</v>
      </c>
    </row>
    <row r="4" spans="1:17" x14ac:dyDescent="0.25">
      <c r="A4" s="1">
        <v>10</v>
      </c>
      <c r="B4" s="1">
        <v>10</v>
      </c>
      <c r="C4" s="1">
        <v>10</v>
      </c>
      <c r="D4" s="1">
        <v>6000000</v>
      </c>
      <c r="E4" s="1">
        <v>0</v>
      </c>
      <c r="F4" s="1">
        <v>1.4</v>
      </c>
      <c r="G4" s="1">
        <v>1012</v>
      </c>
      <c r="H4">
        <f>G4/F4</f>
        <v>722.85714285714289</v>
      </c>
      <c r="I4">
        <f>G4-H4</f>
        <v>289.14285714285711</v>
      </c>
      <c r="J4" s="1">
        <v>101300</v>
      </c>
      <c r="K4" s="1">
        <v>293.3</v>
      </c>
      <c r="L4">
        <f>J4/I4/K4</f>
        <v>1.1944965898478404</v>
      </c>
      <c r="M4">
        <f>A6*L4</f>
        <v>1194.4965898478404</v>
      </c>
      <c r="N4">
        <f>H4*M4*K4</f>
        <v>253250000.00000003</v>
      </c>
    </row>
    <row r="5" spans="1:17" x14ac:dyDescent="0.25">
      <c r="A5" t="s">
        <v>28</v>
      </c>
      <c r="D5" t="s">
        <v>5</v>
      </c>
      <c r="E5" t="s">
        <v>6</v>
      </c>
      <c r="F5" s="1" t="s">
        <v>18</v>
      </c>
      <c r="G5" t="s">
        <v>19</v>
      </c>
    </row>
    <row r="6" spans="1:17" x14ac:dyDescent="0.25">
      <c r="A6">
        <f>A4*B4*C4</f>
        <v>1000</v>
      </c>
      <c r="D6">
        <f>E4*D4</f>
        <v>0</v>
      </c>
      <c r="E6">
        <f>(1-E4)*D4</f>
        <v>6000000</v>
      </c>
      <c r="F6" s="1">
        <v>50000</v>
      </c>
      <c r="G6">
        <f>D4/F6/1000</f>
        <v>0.12</v>
      </c>
    </row>
    <row r="7" spans="1:17" x14ac:dyDescent="0.25">
      <c r="F7" s="1"/>
    </row>
    <row r="8" spans="1:17" x14ac:dyDescent="0.25">
      <c r="F8" s="3" t="s">
        <v>37</v>
      </c>
    </row>
    <row r="9" spans="1:17" x14ac:dyDescent="0.25">
      <c r="C9" t="s">
        <v>30</v>
      </c>
      <c r="E9" t="s">
        <v>26</v>
      </c>
      <c r="F9" s="1" t="s">
        <v>24</v>
      </c>
      <c r="J9" s="1" t="s">
        <v>25</v>
      </c>
      <c r="N9" s="3" t="s">
        <v>36</v>
      </c>
      <c r="O9" s="3"/>
      <c r="P9" s="3"/>
      <c r="Q9" s="3"/>
    </row>
    <row r="10" spans="1:17" x14ac:dyDescent="0.25">
      <c r="A10" t="s">
        <v>31</v>
      </c>
      <c r="B10" t="s">
        <v>7</v>
      </c>
      <c r="C10" t="s">
        <v>8</v>
      </c>
      <c r="D10" t="s">
        <v>17</v>
      </c>
      <c r="E10" t="s">
        <v>27</v>
      </c>
      <c r="F10" s="1" t="s">
        <v>29</v>
      </c>
      <c r="G10" t="s">
        <v>21</v>
      </c>
      <c r="H10" t="s">
        <v>22</v>
      </c>
      <c r="J10" s="1" t="s">
        <v>23</v>
      </c>
      <c r="K10" t="s">
        <v>21</v>
      </c>
      <c r="L10" t="s">
        <v>22</v>
      </c>
      <c r="N10" s="3"/>
      <c r="O10" s="3"/>
      <c r="P10" s="3"/>
      <c r="Q10" s="3"/>
    </row>
    <row r="11" spans="1:17" x14ac:dyDescent="0.25">
      <c r="A11">
        <v>0</v>
      </c>
      <c r="B11">
        <f>E0</f>
        <v>253250000.00000003</v>
      </c>
      <c r="C11">
        <v>0</v>
      </c>
      <c r="D11" s="5">
        <f>M0</f>
        <v>1194.4965898478404</v>
      </c>
      <c r="E11" s="5">
        <f>B11/(cv*D11)-273.3</f>
        <v>20</v>
      </c>
      <c r="F11" s="4">
        <v>20</v>
      </c>
      <c r="G11" s="5">
        <f>F11-E11</f>
        <v>0</v>
      </c>
      <c r="H11" s="5">
        <f>G11/E11*100</f>
        <v>0</v>
      </c>
      <c r="I11" s="2"/>
      <c r="J11" s="6">
        <v>0</v>
      </c>
      <c r="K11" s="7">
        <f>J11-C11</f>
        <v>0</v>
      </c>
      <c r="L11" s="2" t="str">
        <f>IF(C11&lt;&gt;0,K11/C11*100,"")</f>
        <v/>
      </c>
      <c r="N11" s="3" t="s">
        <v>32</v>
      </c>
      <c r="O11" s="3"/>
      <c r="P11" s="3"/>
      <c r="Q11" s="3"/>
    </row>
    <row r="12" spans="1:17" x14ac:dyDescent="0.25">
      <c r="A12">
        <f>A11+10</f>
        <v>10</v>
      </c>
      <c r="B12">
        <f>E0+qconv*A12</f>
        <v>313250000</v>
      </c>
      <c r="C12">
        <f>(gamma-1)*qconv*A12/Volume</f>
        <v>23999.999999999996</v>
      </c>
      <c r="D12" s="5">
        <f>M0+mfire*A12</f>
        <v>1195.6965898478404</v>
      </c>
      <c r="E12" s="5">
        <f>B12/(cv*D12)-273.3</f>
        <v>89.124553227744684</v>
      </c>
      <c r="F12" s="4">
        <v>89.499300000000005</v>
      </c>
      <c r="G12" s="5">
        <f t="shared" ref="G12:G71" si="0">F12-E12</f>
        <v>0.37474677225532105</v>
      </c>
      <c r="H12" s="5">
        <f t="shared" ref="H12:H71" si="1">G12/E12*100</f>
        <v>0.42047534454137547</v>
      </c>
      <c r="I12" s="2"/>
      <c r="J12" s="6">
        <v>24139.9</v>
      </c>
      <c r="K12" s="7">
        <f t="shared" ref="K12:K71" si="2">J12-C12</f>
        <v>139.90000000000509</v>
      </c>
      <c r="L12" s="2">
        <f t="shared" ref="L12:L71" si="3">IF(C12&lt;&gt;0,K12/C12*100,"")</f>
        <v>0.58291666666668795</v>
      </c>
      <c r="N12" s="3" t="s">
        <v>33</v>
      </c>
      <c r="O12" s="3"/>
      <c r="P12" s="3"/>
      <c r="Q12" s="3"/>
    </row>
    <row r="13" spans="1:17" x14ac:dyDescent="0.25">
      <c r="A13">
        <f t="shared" ref="A13:A71" si="4">A12+10</f>
        <v>20</v>
      </c>
      <c r="B13">
        <f>E0+qconv*A13</f>
        <v>373250000</v>
      </c>
      <c r="C13">
        <f>(gamma-1)*qconv*A13/Volume</f>
        <v>47999.999999999993</v>
      </c>
      <c r="D13" s="5">
        <f>M0+mfire*A13</f>
        <v>1196.8965898478405</v>
      </c>
      <c r="E13" s="5">
        <f>B13/(cv*D13)-273.3</f>
        <v>158.11049888558426</v>
      </c>
      <c r="F13" s="4">
        <v>158.86000000000001</v>
      </c>
      <c r="G13" s="5">
        <f t="shared" si="0"/>
        <v>0.74950111441575018</v>
      </c>
      <c r="H13" s="5">
        <f t="shared" si="1"/>
        <v>0.47403627191014197</v>
      </c>
      <c r="I13" s="2"/>
      <c r="J13" s="6">
        <v>48279.8</v>
      </c>
      <c r="K13" s="7">
        <f t="shared" si="2"/>
        <v>279.80000000001019</v>
      </c>
      <c r="L13" s="2">
        <f t="shared" si="3"/>
        <v>0.58291666666668795</v>
      </c>
      <c r="N13" s="3" t="s">
        <v>34</v>
      </c>
      <c r="O13" s="3"/>
      <c r="P13" s="3"/>
      <c r="Q13" s="3"/>
    </row>
    <row r="14" spans="1:17" x14ac:dyDescent="0.25">
      <c r="A14">
        <f t="shared" si="4"/>
        <v>30</v>
      </c>
      <c r="B14">
        <f>E0+qconv*A14</f>
        <v>433250000</v>
      </c>
      <c r="C14">
        <f>(gamma-1)*qconv*A14/Volume</f>
        <v>71999.999999999985</v>
      </c>
      <c r="D14" s="5">
        <f>M0+mfire*A14</f>
        <v>1198.0965898478403</v>
      </c>
      <c r="E14" s="5">
        <f>B14/(cv*D14)-273.3</f>
        <v>226.95825345684403</v>
      </c>
      <c r="F14" s="4">
        <v>228.083</v>
      </c>
      <c r="G14" s="5">
        <f t="shared" si="0"/>
        <v>1.1247465431559647</v>
      </c>
      <c r="H14" s="5">
        <f t="shared" si="1"/>
        <v>0.49557419746792092</v>
      </c>
      <c r="I14" s="2"/>
      <c r="J14" s="6">
        <v>72419.7</v>
      </c>
      <c r="K14" s="7">
        <f t="shared" si="2"/>
        <v>419.70000000001164</v>
      </c>
      <c r="L14" s="2">
        <f t="shared" si="3"/>
        <v>0.58291666666668296</v>
      </c>
      <c r="N14" s="3" t="s">
        <v>35</v>
      </c>
      <c r="O14" s="3"/>
      <c r="P14" s="3"/>
      <c r="Q14" s="3"/>
    </row>
    <row r="15" spans="1:17" x14ac:dyDescent="0.25">
      <c r="A15">
        <f t="shared" si="4"/>
        <v>40</v>
      </c>
      <c r="B15">
        <f>E0+qconv*A15</f>
        <v>493250000</v>
      </c>
      <c r="C15">
        <f>(gamma-1)*qconv*A15/Volume</f>
        <v>95999.999999999985</v>
      </c>
      <c r="D15" s="5">
        <f>M0+mfire*A15</f>
        <v>1199.2965898478403</v>
      </c>
      <c r="E15" s="5">
        <f>B15/(cv*D15)-273.3</f>
        <v>295.66823175793849</v>
      </c>
      <c r="F15" s="4">
        <v>297.16800000000001</v>
      </c>
      <c r="G15" s="5">
        <f t="shared" si="0"/>
        <v>1.4997682420615206</v>
      </c>
      <c r="H15" s="5">
        <f t="shared" si="1"/>
        <v>0.50724700220393326</v>
      </c>
      <c r="I15" s="2"/>
      <c r="J15" s="6">
        <v>96559.6</v>
      </c>
      <c r="K15" s="7">
        <f t="shared" si="2"/>
        <v>559.60000000002037</v>
      </c>
      <c r="L15" s="2">
        <f t="shared" si="3"/>
        <v>0.58291666666668795</v>
      </c>
    </row>
    <row r="16" spans="1:17" x14ac:dyDescent="0.25">
      <c r="A16">
        <f t="shared" si="4"/>
        <v>50</v>
      </c>
      <c r="B16">
        <f>E0+qconv*A16</f>
        <v>553250000</v>
      </c>
      <c r="C16">
        <f>(gamma-1)*qconv*A16/Volume</f>
        <v>119999.99999999997</v>
      </c>
      <c r="D16" s="5">
        <f>M0+mfire*A16</f>
        <v>1200.4965898478404</v>
      </c>
      <c r="E16" s="5">
        <f>B16/(cv*D16)-273.3</f>
        <v>364.24084694670336</v>
      </c>
      <c r="F16" s="4">
        <v>366.11599999999999</v>
      </c>
      <c r="G16" s="5">
        <f t="shared" si="0"/>
        <v>1.8751530532966285</v>
      </c>
      <c r="H16" s="5">
        <f t="shared" si="1"/>
        <v>0.514811303843417</v>
      </c>
      <c r="I16" s="2"/>
      <c r="J16" s="6">
        <v>120699</v>
      </c>
      <c r="K16" s="7">
        <f t="shared" si="2"/>
        <v>699.0000000000291</v>
      </c>
      <c r="L16" s="2">
        <f t="shared" si="3"/>
        <v>0.58250000000002444</v>
      </c>
    </row>
    <row r="17" spans="1:12" x14ac:dyDescent="0.25">
      <c r="A17">
        <f t="shared" si="4"/>
        <v>60</v>
      </c>
      <c r="B17">
        <f>E0+qconv*A17</f>
        <v>613250000</v>
      </c>
      <c r="C17">
        <f>(gamma-1)*qconv*A17/Volume</f>
        <v>143999.99999999997</v>
      </c>
      <c r="D17" s="5">
        <f>M0+mfire*A17</f>
        <v>1201.6965898478404</v>
      </c>
      <c r="E17" s="5">
        <f>B17/(cv*D17)-273.3</f>
        <v>432.6765105306759</v>
      </c>
      <c r="F17" s="4">
        <v>434.92700000000002</v>
      </c>
      <c r="G17" s="5">
        <f t="shared" si="0"/>
        <v>2.2504894693241226</v>
      </c>
      <c r="H17" s="5">
        <f t="shared" si="1"/>
        <v>0.52013211130040471</v>
      </c>
      <c r="I17" s="2"/>
      <c r="J17" s="6">
        <v>144839</v>
      </c>
      <c r="K17" s="7">
        <f t="shared" si="2"/>
        <v>839.0000000000291</v>
      </c>
      <c r="L17" s="2">
        <f t="shared" si="3"/>
        <v>0.58263888888890925</v>
      </c>
    </row>
    <row r="18" spans="1:12" x14ac:dyDescent="0.25">
      <c r="A18">
        <f t="shared" si="4"/>
        <v>70</v>
      </c>
      <c r="B18">
        <f>E0+qconv*A18</f>
        <v>673250000</v>
      </c>
      <c r="C18">
        <f>(gamma-1)*qconv*A18/Volume</f>
        <v>167999.99999999997</v>
      </c>
      <c r="D18" s="5">
        <f>M0+mfire*A18</f>
        <v>1202.8965898478405</v>
      </c>
      <c r="E18" s="5">
        <f>B18/(cv*D18)-273.3</f>
        <v>500.97563237532717</v>
      </c>
      <c r="F18" s="4">
        <v>503.6</v>
      </c>
      <c r="G18" s="5">
        <f t="shared" si="0"/>
        <v>2.6243676246728569</v>
      </c>
      <c r="H18" s="5">
        <f t="shared" si="1"/>
        <v>0.52385135225633095</v>
      </c>
      <c r="I18" s="2"/>
      <c r="J18" s="6">
        <v>168979</v>
      </c>
      <c r="K18" s="7">
        <f t="shared" si="2"/>
        <v>979.0000000000291</v>
      </c>
      <c r="L18" s="2">
        <f t="shared" si="3"/>
        <v>0.5827380952381126</v>
      </c>
    </row>
    <row r="19" spans="1:12" x14ac:dyDescent="0.25">
      <c r="A19">
        <f t="shared" si="4"/>
        <v>80</v>
      </c>
      <c r="B19">
        <f>E0+qconv*A19</f>
        <v>733250000</v>
      </c>
      <c r="C19">
        <f>(gamma-1)*qconv*A19/Volume</f>
        <v>191999.99999999997</v>
      </c>
      <c r="D19" s="5">
        <f>M0+mfire*A19</f>
        <v>1204.0965898478403</v>
      </c>
      <c r="E19" s="5">
        <f>B19/(cv*D19)-273.3</f>
        <v>569.13862071224412</v>
      </c>
      <c r="F19" s="4">
        <v>572.13800000000003</v>
      </c>
      <c r="G19" s="5">
        <f t="shared" si="0"/>
        <v>2.9993792877559144</v>
      </c>
      <c r="H19" s="5">
        <f t="shared" si="1"/>
        <v>0.52700329561229997</v>
      </c>
      <c r="I19" s="2"/>
      <c r="J19" s="6">
        <v>193119</v>
      </c>
      <c r="K19" s="7">
        <f t="shared" si="2"/>
        <v>1119.0000000000291</v>
      </c>
      <c r="L19" s="2">
        <f t="shared" si="3"/>
        <v>0.58281250000001528</v>
      </c>
    </row>
    <row r="20" spans="1:12" x14ac:dyDescent="0.25">
      <c r="A20">
        <f t="shared" si="4"/>
        <v>90</v>
      </c>
      <c r="B20">
        <f>E0+qconv*A20</f>
        <v>793250000</v>
      </c>
      <c r="C20">
        <f>(gamma-1)*qconv*A20/Volume</f>
        <v>215999.99999999997</v>
      </c>
      <c r="D20" s="5">
        <f>M0+mfire*A20</f>
        <v>1205.2965898478403</v>
      </c>
      <c r="E20" s="5">
        <f>B20/(cv*D20)-273.3</f>
        <v>637.16588214726244</v>
      </c>
      <c r="F20" s="4">
        <v>640.53899999999999</v>
      </c>
      <c r="G20" s="5">
        <f t="shared" si="0"/>
        <v>3.3731178527375505</v>
      </c>
      <c r="H20" s="5">
        <f t="shared" si="1"/>
        <v>0.52939398471400756</v>
      </c>
      <c r="I20" s="2"/>
      <c r="J20" s="6">
        <v>217259</v>
      </c>
      <c r="K20" s="7">
        <f t="shared" si="2"/>
        <v>1259.0000000000291</v>
      </c>
      <c r="L20" s="2">
        <f t="shared" si="3"/>
        <v>0.58287037037038392</v>
      </c>
    </row>
    <row r="21" spans="1:12" x14ac:dyDescent="0.25">
      <c r="A21">
        <f t="shared" si="4"/>
        <v>100</v>
      </c>
      <c r="B21">
        <f>E0+qconv*A21</f>
        <v>853250000</v>
      </c>
      <c r="C21">
        <f>(gamma-1)*qconv*A21/Volume</f>
        <v>239999.99999999994</v>
      </c>
      <c r="D21" s="5">
        <f>M0+mfire*A21</f>
        <v>1206.4965898478404</v>
      </c>
      <c r="E21" s="5">
        <f>B21/(cv*D21)-273.3</f>
        <v>705.05782166855329</v>
      </c>
      <c r="F21" s="4">
        <v>708.80499999999995</v>
      </c>
      <c r="G21" s="5">
        <f t="shared" si="0"/>
        <v>3.747178331446662</v>
      </c>
      <c r="H21" s="5">
        <f t="shared" si="1"/>
        <v>0.53147106751880069</v>
      </c>
      <c r="I21" s="2"/>
      <c r="J21" s="6">
        <v>241399</v>
      </c>
      <c r="K21" s="7">
        <f t="shared" si="2"/>
        <v>1399.0000000000582</v>
      </c>
      <c r="L21" s="2">
        <f t="shared" si="3"/>
        <v>0.58291666666669106</v>
      </c>
    </row>
    <row r="22" spans="1:12" x14ac:dyDescent="0.25">
      <c r="A22">
        <f t="shared" si="4"/>
        <v>110</v>
      </c>
      <c r="B22">
        <f>E0+qconv*A22</f>
        <v>913250000</v>
      </c>
      <c r="C22">
        <f>(gamma-1)*qconv*A22/Volume</f>
        <v>263999.99999999994</v>
      </c>
      <c r="D22" s="5">
        <f>M0+mfire*A22</f>
        <v>1207.6965898478404</v>
      </c>
      <c r="E22" s="5">
        <f>B22/(cv*D22)-273.3</f>
        <v>772.81484265465838</v>
      </c>
      <c r="F22" s="4">
        <v>776.93499999999995</v>
      </c>
      <c r="G22" s="5">
        <f t="shared" si="0"/>
        <v>4.1201573453415676</v>
      </c>
      <c r="H22" s="5">
        <f t="shared" si="1"/>
        <v>0.53313641482203122</v>
      </c>
      <c r="I22" s="2"/>
      <c r="J22" s="6">
        <v>265539</v>
      </c>
      <c r="K22" s="7">
        <f t="shared" si="2"/>
        <v>1539.0000000000582</v>
      </c>
      <c r="L22" s="2">
        <f t="shared" si="3"/>
        <v>0.5829545454545676</v>
      </c>
    </row>
    <row r="23" spans="1:12" x14ac:dyDescent="0.25">
      <c r="A23">
        <f t="shared" si="4"/>
        <v>120</v>
      </c>
      <c r="B23">
        <f>E0+qconv*A23</f>
        <v>973250000</v>
      </c>
      <c r="C23">
        <f>(gamma-1)*qconv*A23/Volume</f>
        <v>287999.99999999994</v>
      </c>
      <c r="D23" s="5">
        <f>M0+mfire*A23</f>
        <v>1208.8965898478405</v>
      </c>
      <c r="E23" s="5">
        <f>B23/(cv*D23)-273.3</f>
        <v>840.43734688247969</v>
      </c>
      <c r="F23" s="4">
        <v>844.93100000000004</v>
      </c>
      <c r="G23" s="5">
        <f t="shared" si="0"/>
        <v>4.4936531175203527</v>
      </c>
      <c r="H23" s="5">
        <f t="shared" si="1"/>
        <v>0.53468032259502996</v>
      </c>
      <c r="I23" s="2"/>
      <c r="J23" s="6">
        <v>289679</v>
      </c>
      <c r="K23" s="7">
        <f t="shared" si="2"/>
        <v>1679.0000000000582</v>
      </c>
      <c r="L23" s="2">
        <f t="shared" si="3"/>
        <v>0.58298611111113141</v>
      </c>
    </row>
    <row r="24" spans="1:12" x14ac:dyDescent="0.25">
      <c r="A24">
        <f t="shared" si="4"/>
        <v>130</v>
      </c>
      <c r="B24">
        <f>E0+qconv*A24</f>
        <v>1033250000</v>
      </c>
      <c r="C24">
        <f>(gamma-1)*qconv*A24/Volume</f>
        <v>311999.99999999994</v>
      </c>
      <c r="D24" s="5">
        <f>M0+mfire*A24</f>
        <v>1210.0965898478403</v>
      </c>
      <c r="E24" s="5">
        <f>B24/(cv*D24)-273.3</f>
        <v>907.92573453522095</v>
      </c>
      <c r="F24" s="4">
        <v>912.79200000000003</v>
      </c>
      <c r="G24" s="5">
        <f t="shared" si="0"/>
        <v>4.866265464779076</v>
      </c>
      <c r="H24" s="5">
        <f t="shared" si="1"/>
        <v>0.53597615748497107</v>
      </c>
      <c r="I24" s="2"/>
      <c r="J24" s="6">
        <v>313819</v>
      </c>
      <c r="K24" s="7">
        <f t="shared" si="2"/>
        <v>1819.0000000000582</v>
      </c>
      <c r="L24" s="2">
        <f t="shared" si="3"/>
        <v>0.58301282051283931</v>
      </c>
    </row>
    <row r="25" spans="1:12" x14ac:dyDescent="0.25">
      <c r="A25">
        <f t="shared" si="4"/>
        <v>140</v>
      </c>
      <c r="B25">
        <f>E0+qconv*A25</f>
        <v>1093250000</v>
      </c>
      <c r="C25">
        <f>(gamma-1)*qconv*A25/Volume</f>
        <v>335999.99999999994</v>
      </c>
      <c r="D25" s="5">
        <f>M0+mfire*A25</f>
        <v>1211.2965898478403</v>
      </c>
      <c r="E25" s="5">
        <f>B25/(cv*D25)-273.3</f>
        <v>975.28040421028072</v>
      </c>
      <c r="F25" s="4">
        <v>980.51900000000001</v>
      </c>
      <c r="G25" s="5">
        <f t="shared" si="0"/>
        <v>5.2385957897192839</v>
      </c>
      <c r="H25" s="5">
        <f t="shared" si="1"/>
        <v>0.5371373983424963</v>
      </c>
      <c r="I25" s="2"/>
      <c r="J25" s="6">
        <v>337959</v>
      </c>
      <c r="K25" s="7">
        <f t="shared" si="2"/>
        <v>1959.0000000000582</v>
      </c>
      <c r="L25" s="2">
        <f t="shared" si="3"/>
        <v>0.58303571428573164</v>
      </c>
    </row>
    <row r="26" spans="1:12" x14ac:dyDescent="0.25">
      <c r="A26">
        <f t="shared" si="4"/>
        <v>150</v>
      </c>
      <c r="B26">
        <f>E0+qconv*A26</f>
        <v>1153250000</v>
      </c>
      <c r="C26">
        <f>(gamma-1)*qconv*A26/Volume</f>
        <v>359999.99999999994</v>
      </c>
      <c r="D26" s="5">
        <f>M0+mfire*A26</f>
        <v>1212.4965898478404</v>
      </c>
      <c r="E26" s="5">
        <f>B26/(cv*D26)-273.3</f>
        <v>1042.5017529271013</v>
      </c>
      <c r="F26" s="4">
        <v>1048.1099999999999</v>
      </c>
      <c r="G26" s="5">
        <f t="shared" si="0"/>
        <v>5.6082470728986209</v>
      </c>
      <c r="H26" s="5">
        <f t="shared" si="1"/>
        <v>0.53796044535675591</v>
      </c>
      <c r="I26" s="2"/>
      <c r="J26" s="6">
        <v>362098</v>
      </c>
      <c r="K26" s="7">
        <f t="shared" si="2"/>
        <v>2098.0000000000582</v>
      </c>
      <c r="L26" s="2">
        <f t="shared" si="3"/>
        <v>0.58277777777779405</v>
      </c>
    </row>
    <row r="27" spans="1:12" x14ac:dyDescent="0.25">
      <c r="A27">
        <f t="shared" si="4"/>
        <v>160</v>
      </c>
      <c r="B27">
        <f>E0+qconv*A27</f>
        <v>1213250000</v>
      </c>
      <c r="C27">
        <f>(gamma-1)*qconv*A27/Volume</f>
        <v>383999.99999999994</v>
      </c>
      <c r="D27" s="5">
        <f>M0+mfire*A27</f>
        <v>1213.6965898478404</v>
      </c>
      <c r="E27" s="5">
        <f>B27/(cv*D27)-273.3</f>
        <v>1109.5901761349687</v>
      </c>
      <c r="F27" s="4">
        <v>1115.57</v>
      </c>
      <c r="G27" s="5">
        <f t="shared" si="0"/>
        <v>5.9798238650312214</v>
      </c>
      <c r="H27" s="5">
        <f t="shared" si="1"/>
        <v>0.53892184642988816</v>
      </c>
      <c r="I27" s="2"/>
      <c r="J27" s="6">
        <v>386238</v>
      </c>
      <c r="K27" s="7">
        <f t="shared" si="2"/>
        <v>2238.0000000000582</v>
      </c>
      <c r="L27" s="2">
        <f t="shared" si="3"/>
        <v>0.58281250000001528</v>
      </c>
    </row>
    <row r="28" spans="1:12" x14ac:dyDescent="0.25">
      <c r="A28">
        <f t="shared" si="4"/>
        <v>170</v>
      </c>
      <c r="B28">
        <f>E0+qconv*A28</f>
        <v>1273250000</v>
      </c>
      <c r="C28">
        <f>(gamma-1)*qconv*A28/Volume</f>
        <v>407999.99999999994</v>
      </c>
      <c r="D28" s="5">
        <f>M0+mfire*A28</f>
        <v>1214.8965898478405</v>
      </c>
      <c r="E28" s="5">
        <f>B28/(cv*D28)-273.3</f>
        <v>1176.5460677207668</v>
      </c>
      <c r="F28" s="4">
        <v>1182.9000000000001</v>
      </c>
      <c r="G28" s="5">
        <f t="shared" si="0"/>
        <v>6.3539322792332769</v>
      </c>
      <c r="H28" s="5">
        <f t="shared" si="1"/>
        <v>0.54004959546907216</v>
      </c>
      <c r="I28" s="2"/>
      <c r="J28" s="6">
        <v>410378</v>
      </c>
      <c r="K28" s="7">
        <f t="shared" si="2"/>
        <v>2378.0000000000582</v>
      </c>
      <c r="L28" s="2">
        <f t="shared" si="3"/>
        <v>0.58284313725491632</v>
      </c>
    </row>
    <row r="29" spans="1:12" x14ac:dyDescent="0.25">
      <c r="A29">
        <f t="shared" si="4"/>
        <v>180</v>
      </c>
      <c r="B29">
        <f>E0+qconv*A29</f>
        <v>1333250000</v>
      </c>
      <c r="C29">
        <f>(gamma-1)*qconv*A29/Volume</f>
        <v>431999.99999999994</v>
      </c>
      <c r="D29" s="5">
        <f>M0+mfire*A29</f>
        <v>1216.0965898478403</v>
      </c>
      <c r="E29" s="5">
        <f>B29/(cv*D29)-273.3</f>
        <v>1243.3698200166871</v>
      </c>
      <c r="F29" s="4">
        <v>1250.0899999999999</v>
      </c>
      <c r="G29" s="5">
        <f t="shared" si="0"/>
        <v>6.7201799833128462</v>
      </c>
      <c r="H29" s="5">
        <f t="shared" si="1"/>
        <v>0.54048118871203221</v>
      </c>
      <c r="I29" s="2"/>
      <c r="J29" s="6">
        <v>434518</v>
      </c>
      <c r="K29" s="7">
        <f t="shared" si="2"/>
        <v>2518.0000000000582</v>
      </c>
      <c r="L29" s="2">
        <f t="shared" si="3"/>
        <v>0.58287037037038392</v>
      </c>
    </row>
    <row r="30" spans="1:12" x14ac:dyDescent="0.25">
      <c r="A30">
        <f t="shared" si="4"/>
        <v>190</v>
      </c>
      <c r="B30">
        <f>E0+qconv*A30</f>
        <v>1393250000</v>
      </c>
      <c r="C30">
        <f>(gamma-1)*qconv*A30/Volume</f>
        <v>455999.99999999994</v>
      </c>
      <c r="D30" s="5">
        <f>M0+mfire*A30</f>
        <v>1217.2965898478403</v>
      </c>
      <c r="E30" s="5">
        <f>B30/(cv*D30)-273.3</f>
        <v>1310.0618238078894</v>
      </c>
      <c r="F30" s="4">
        <v>1317.15</v>
      </c>
      <c r="G30" s="5">
        <f t="shared" si="0"/>
        <v>7.0881761921107227</v>
      </c>
      <c r="H30" s="5">
        <f t="shared" si="1"/>
        <v>0.54105661758067913</v>
      </c>
      <c r="I30" s="2"/>
      <c r="J30" s="6">
        <v>458658</v>
      </c>
      <c r="K30" s="7">
        <f t="shared" si="2"/>
        <v>2658.0000000000582</v>
      </c>
      <c r="L30" s="2">
        <f t="shared" si="3"/>
        <v>0.58289473684211812</v>
      </c>
    </row>
    <row r="31" spans="1:12" x14ac:dyDescent="0.25">
      <c r="A31">
        <f t="shared" si="4"/>
        <v>200</v>
      </c>
      <c r="B31">
        <f>E0+qconv*A31</f>
        <v>1453250000</v>
      </c>
      <c r="C31">
        <f>(gamma-1)*qconv*A31/Volume</f>
        <v>479999.99999999988</v>
      </c>
      <c r="D31" s="5">
        <f>M0+mfire*A31</f>
        <v>1218.4965898478404</v>
      </c>
      <c r="E31" s="5">
        <f>B31/(cv*D31)-273.3</f>
        <v>1376.6224683401226</v>
      </c>
      <c r="F31" s="4">
        <v>1384.08</v>
      </c>
      <c r="G31" s="5">
        <f t="shared" si="0"/>
        <v>7.4575316598773043</v>
      </c>
      <c r="H31" s="5">
        <f t="shared" si="1"/>
        <v>0.54172671385127857</v>
      </c>
      <c r="I31" s="2"/>
      <c r="J31" s="6">
        <v>482798</v>
      </c>
      <c r="K31" s="7">
        <f t="shared" si="2"/>
        <v>2798.0000000001164</v>
      </c>
      <c r="L31" s="2">
        <f t="shared" si="3"/>
        <v>0.58291666666669106</v>
      </c>
    </row>
    <row r="32" spans="1:12" x14ac:dyDescent="0.25">
      <c r="A32">
        <f t="shared" si="4"/>
        <v>210</v>
      </c>
      <c r="B32">
        <f>E0+qconv*A32</f>
        <v>1513250000</v>
      </c>
      <c r="C32">
        <f>(gamma-1)*qconv*A32/Volume</f>
        <v>503999.99999999988</v>
      </c>
      <c r="D32" s="5">
        <f>M0+mfire*A32</f>
        <v>1219.6965898478404</v>
      </c>
      <c r="E32" s="5">
        <f>B32/(cv*D32)-273.3</f>
        <v>1443.0521413272954</v>
      </c>
      <c r="F32" s="4">
        <v>1450.88</v>
      </c>
      <c r="G32" s="5">
        <f t="shared" si="0"/>
        <v>7.8278586727046786</v>
      </c>
      <c r="H32" s="5">
        <f t="shared" si="1"/>
        <v>0.5424515475584093</v>
      </c>
      <c r="I32" s="2"/>
      <c r="J32" s="6">
        <v>506938</v>
      </c>
      <c r="K32" s="7">
        <f t="shared" si="2"/>
        <v>2938.0000000001164</v>
      </c>
      <c r="L32" s="2">
        <f t="shared" si="3"/>
        <v>0.58293650793653118</v>
      </c>
    </row>
    <row r="33" spans="1:12" x14ac:dyDescent="0.25">
      <c r="A33">
        <f t="shared" si="4"/>
        <v>220</v>
      </c>
      <c r="B33">
        <f>E0+qconv*A33</f>
        <v>1573250000</v>
      </c>
      <c r="C33">
        <f>(gamma-1)*qconv*A33/Volume</f>
        <v>527999.99999999988</v>
      </c>
      <c r="D33" s="5">
        <f>M0+mfire*A33</f>
        <v>1220.8965898478405</v>
      </c>
      <c r="E33" s="5">
        <f>B33/(cv*D33)-273.3</f>
        <v>1509.3512289590046</v>
      </c>
      <c r="F33" s="4">
        <v>1517.55</v>
      </c>
      <c r="G33" s="5">
        <f t="shared" si="0"/>
        <v>8.1987710409953252</v>
      </c>
      <c r="H33" s="5">
        <f t="shared" si="1"/>
        <v>0.5431983546102781</v>
      </c>
      <c r="I33" s="2"/>
      <c r="J33" s="6">
        <v>531078</v>
      </c>
      <c r="K33" s="7">
        <f t="shared" si="2"/>
        <v>3078.0000000001164</v>
      </c>
      <c r="L33" s="2">
        <f t="shared" si="3"/>
        <v>0.5829545454545676</v>
      </c>
    </row>
    <row r="34" spans="1:12" x14ac:dyDescent="0.25">
      <c r="A34">
        <f t="shared" si="4"/>
        <v>230</v>
      </c>
      <c r="B34">
        <f>E0+qconv*A34</f>
        <v>1633250000</v>
      </c>
      <c r="C34">
        <f>(gamma-1)*qconv*A34/Volume</f>
        <v>551999.99999999988</v>
      </c>
      <c r="D34" s="5">
        <f>M0+mfire*A34</f>
        <v>1222.0965898478403</v>
      </c>
      <c r="E34" s="5">
        <f>B34/(cv*D34)-273.3</f>
        <v>1575.5201159080207</v>
      </c>
      <c r="F34" s="4">
        <v>1584.09</v>
      </c>
      <c r="G34" s="5">
        <f t="shared" si="0"/>
        <v>8.5698840919792474</v>
      </c>
      <c r="H34" s="5">
        <f t="shared" si="1"/>
        <v>0.54393999831859707</v>
      </c>
      <c r="I34" s="2"/>
      <c r="J34" s="6">
        <v>555218</v>
      </c>
      <c r="K34" s="7">
        <f t="shared" si="2"/>
        <v>3218.0000000001164</v>
      </c>
      <c r="L34" s="2">
        <f t="shared" si="3"/>
        <v>0.58297101449277489</v>
      </c>
    </row>
    <row r="35" spans="1:12" x14ac:dyDescent="0.25">
      <c r="A35">
        <f t="shared" si="4"/>
        <v>240</v>
      </c>
      <c r="B35">
        <f>E0+qconv*A35</f>
        <v>1693250000</v>
      </c>
      <c r="C35">
        <f>(gamma-1)*qconv*A35/Volume</f>
        <v>575999.99999999988</v>
      </c>
      <c r="D35" s="5">
        <f>M0+mfire*A35</f>
        <v>1223.2965898478403</v>
      </c>
      <c r="E35" s="5">
        <f>B35/(cv*D35)-273.3</f>
        <v>1641.5591853377234</v>
      </c>
      <c r="F35" s="4">
        <v>1650.49</v>
      </c>
      <c r="G35" s="5">
        <f t="shared" si="0"/>
        <v>8.9308146622765889</v>
      </c>
      <c r="H35" s="5">
        <f t="shared" si="1"/>
        <v>0.54404463403122583</v>
      </c>
      <c r="I35" s="2"/>
      <c r="J35" s="6">
        <v>579358</v>
      </c>
      <c r="K35" s="7">
        <f t="shared" si="2"/>
        <v>3358.0000000001164</v>
      </c>
      <c r="L35" s="2">
        <f t="shared" si="3"/>
        <v>0.58298611111113141</v>
      </c>
    </row>
    <row r="36" spans="1:12" x14ac:dyDescent="0.25">
      <c r="A36">
        <f t="shared" si="4"/>
        <v>250</v>
      </c>
      <c r="B36">
        <f>E0+qconv*A36</f>
        <v>1753250000</v>
      </c>
      <c r="C36">
        <f>(gamma-1)*qconv*A36/Volume</f>
        <v>599999.99999999988</v>
      </c>
      <c r="D36" s="5">
        <f>M0+mfire*A36</f>
        <v>1224.4965898478404</v>
      </c>
      <c r="E36" s="5">
        <f>B36/(cv*D36)-273.3</f>
        <v>1707.4688189095027</v>
      </c>
      <c r="F36" s="4">
        <v>1716.77</v>
      </c>
      <c r="G36" s="5">
        <f t="shared" si="0"/>
        <v>9.3011810904972663</v>
      </c>
      <c r="H36" s="5">
        <f t="shared" si="1"/>
        <v>0.54473504801320982</v>
      </c>
      <c r="I36" s="2"/>
      <c r="J36" s="6">
        <v>603497</v>
      </c>
      <c r="K36" s="7">
        <f t="shared" si="2"/>
        <v>3497.0000000001164</v>
      </c>
      <c r="L36" s="2">
        <f t="shared" si="3"/>
        <v>0.58283333333335285</v>
      </c>
    </row>
    <row r="37" spans="1:12" x14ac:dyDescent="0.25">
      <c r="A37">
        <f t="shared" si="4"/>
        <v>260</v>
      </c>
      <c r="B37">
        <f>E0+qconv*A37</f>
        <v>1813250000</v>
      </c>
      <c r="C37">
        <f>(gamma-1)*qconv*A37/Volume</f>
        <v>623999.99999999988</v>
      </c>
      <c r="D37" s="5">
        <f>M0+mfire*A37</f>
        <v>1225.6965898478404</v>
      </c>
      <c r="E37" s="5">
        <f>B37/(cv*D37)-273.3</f>
        <v>1773.249396790108</v>
      </c>
      <c r="F37" s="4">
        <v>1782.92</v>
      </c>
      <c r="G37" s="5">
        <f t="shared" si="0"/>
        <v>9.6706032098920787</v>
      </c>
      <c r="H37" s="5">
        <f t="shared" si="1"/>
        <v>0.54536058082960948</v>
      </c>
      <c r="I37" s="2"/>
      <c r="J37" s="6">
        <v>627637</v>
      </c>
      <c r="K37" s="7">
        <f t="shared" si="2"/>
        <v>3637.0000000001164</v>
      </c>
      <c r="L37" s="2">
        <f t="shared" si="3"/>
        <v>0.5828525641025829</v>
      </c>
    </row>
    <row r="38" spans="1:12" x14ac:dyDescent="0.25">
      <c r="A38">
        <f t="shared" si="4"/>
        <v>270</v>
      </c>
      <c r="B38">
        <f>E0+qconv*A38</f>
        <v>1873250000</v>
      </c>
      <c r="C38">
        <f>(gamma-1)*qconv*A38/Volume</f>
        <v>647999.99999999988</v>
      </c>
      <c r="D38" s="5">
        <f>M0+mfire*A38</f>
        <v>1226.8965898478405</v>
      </c>
      <c r="E38" s="5">
        <f>B38/(cv*D38)-273.3</f>
        <v>1838.9012976589595</v>
      </c>
      <c r="F38" s="4">
        <v>1848.94</v>
      </c>
      <c r="G38" s="5">
        <f t="shared" si="0"/>
        <v>10.038702341040562</v>
      </c>
      <c r="H38" s="5">
        <f t="shared" si="1"/>
        <v>0.54590762178592622</v>
      </c>
      <c r="I38" s="2"/>
      <c r="J38" s="6">
        <v>651777</v>
      </c>
      <c r="K38" s="7">
        <f t="shared" si="2"/>
        <v>3777.0000000001164</v>
      </c>
      <c r="L38" s="2">
        <f t="shared" si="3"/>
        <v>0.58287037037038847</v>
      </c>
    </row>
    <row r="39" spans="1:12" x14ac:dyDescent="0.25">
      <c r="A39">
        <f t="shared" si="4"/>
        <v>280</v>
      </c>
      <c r="B39">
        <f>E0+qconv*A39</f>
        <v>1933250000</v>
      </c>
      <c r="C39">
        <f>(gamma-1)*qconv*A39/Volume</f>
        <v>671999.99999999988</v>
      </c>
      <c r="D39" s="5">
        <f>M0+mfire*A39</f>
        <v>1228.0965898478403</v>
      </c>
      <c r="E39" s="5">
        <f>B39/(cv*D39)-273.3</f>
        <v>1904.4248987154117</v>
      </c>
      <c r="F39" s="4">
        <v>1914.82</v>
      </c>
      <c r="G39" s="5">
        <f t="shared" si="0"/>
        <v>10.395101284588236</v>
      </c>
      <c r="H39" s="5">
        <f t="shared" si="1"/>
        <v>0.54583939180799534</v>
      </c>
      <c r="I39" s="2"/>
      <c r="J39" s="6">
        <v>675917</v>
      </c>
      <c r="K39" s="7">
        <f t="shared" si="2"/>
        <v>3917.0000000001164</v>
      </c>
      <c r="L39" s="2">
        <f t="shared" si="3"/>
        <v>0.58288690476192218</v>
      </c>
    </row>
    <row r="40" spans="1:12" x14ac:dyDescent="0.25">
      <c r="A40">
        <f t="shared" si="4"/>
        <v>290</v>
      </c>
      <c r="B40">
        <f>E0+qconv*A40</f>
        <v>1993250000</v>
      </c>
      <c r="C40">
        <f>(gamma-1)*qconv*A40/Volume</f>
        <v>695999.99999999988</v>
      </c>
      <c r="D40" s="5">
        <f>M0+mfire*A40</f>
        <v>1229.2965898478403</v>
      </c>
      <c r="E40" s="5">
        <f>B40/(cv*D40)-273.3</f>
        <v>1969.8205756859809</v>
      </c>
      <c r="F40" s="4">
        <v>1980.58</v>
      </c>
      <c r="G40" s="5">
        <f t="shared" si="0"/>
        <v>10.759424314019043</v>
      </c>
      <c r="H40" s="5">
        <f t="shared" si="1"/>
        <v>0.54621341896949793</v>
      </c>
      <c r="I40" s="2"/>
      <c r="J40" s="6">
        <v>700057</v>
      </c>
      <c r="K40" s="7">
        <f t="shared" si="2"/>
        <v>4057.0000000001164</v>
      </c>
      <c r="L40" s="2">
        <f t="shared" si="3"/>
        <v>0.58290229885059153</v>
      </c>
    </row>
    <row r="41" spans="1:12" x14ac:dyDescent="0.25">
      <c r="A41">
        <f t="shared" si="4"/>
        <v>300</v>
      </c>
      <c r="B41">
        <f>E0+qconv*A41</f>
        <v>2053250000</v>
      </c>
      <c r="C41">
        <f>(gamma-1)*qconv*A41/Volume</f>
        <v>719999.99999999988</v>
      </c>
      <c r="D41" s="5">
        <f>M0+mfire*A41</f>
        <v>1230.4965898478404</v>
      </c>
      <c r="E41" s="5">
        <f>B41/(cv*D41)-273.3</f>
        <v>2035.0887028315244</v>
      </c>
      <c r="F41" s="4">
        <v>2046.22</v>
      </c>
      <c r="G41" s="5">
        <f t="shared" si="0"/>
        <v>11.131297168475612</v>
      </c>
      <c r="H41" s="5">
        <f t="shared" si="1"/>
        <v>0.54696864824555613</v>
      </c>
      <c r="I41" s="2"/>
      <c r="J41" s="6">
        <v>724197</v>
      </c>
      <c r="K41" s="7">
        <f t="shared" si="2"/>
        <v>4197.0000000001164</v>
      </c>
      <c r="L41" s="2">
        <f t="shared" si="3"/>
        <v>0.58291666666668296</v>
      </c>
    </row>
    <row r="42" spans="1:12" x14ac:dyDescent="0.25">
      <c r="A42">
        <f t="shared" si="4"/>
        <v>310</v>
      </c>
      <c r="B42">
        <f>E0+qconv*A42</f>
        <v>2113250000</v>
      </c>
      <c r="C42">
        <f>(gamma-1)*qconv*A42/Volume</f>
        <v>743999.99999999988</v>
      </c>
      <c r="D42" s="5">
        <f>M0+mfire*A42</f>
        <v>1231.6965898478404</v>
      </c>
      <c r="E42" s="5">
        <f>B42/(cv*D42)-273.3</f>
        <v>2100.2296529543814</v>
      </c>
      <c r="F42" s="4">
        <v>2111.7199999999998</v>
      </c>
      <c r="G42" s="5">
        <f t="shared" si="0"/>
        <v>11.490347045618364</v>
      </c>
      <c r="H42" s="5">
        <f t="shared" si="1"/>
        <v>0.54709955311101122</v>
      </c>
      <c r="I42" s="2"/>
      <c r="J42" s="6">
        <v>748337</v>
      </c>
      <c r="K42" s="7">
        <f t="shared" si="2"/>
        <v>4337.0000000001164</v>
      </c>
      <c r="L42" s="2">
        <f t="shared" si="3"/>
        <v>0.58293010752689745</v>
      </c>
    </row>
    <row r="43" spans="1:12" x14ac:dyDescent="0.25">
      <c r="A43">
        <f t="shared" si="4"/>
        <v>320</v>
      </c>
      <c r="B43">
        <f>E0+qconv*A43</f>
        <v>2173250000</v>
      </c>
      <c r="C43">
        <f>(gamma-1)*qconv*A43/Volume</f>
        <v>767999.99999999988</v>
      </c>
      <c r="D43" s="5">
        <f>M0+mfire*A43</f>
        <v>1232.8965898478405</v>
      </c>
      <c r="E43" s="5">
        <f>B43/(cv*D43)-273.3</f>
        <v>2165.2437974054724</v>
      </c>
      <c r="F43" s="4">
        <v>2177.1</v>
      </c>
      <c r="G43" s="5">
        <f t="shared" si="0"/>
        <v>11.856202594527531</v>
      </c>
      <c r="H43" s="5">
        <f t="shared" si="1"/>
        <v>0.54756894390988942</v>
      </c>
      <c r="I43" s="2"/>
      <c r="J43" s="6">
        <v>772477</v>
      </c>
      <c r="K43" s="7">
        <f t="shared" si="2"/>
        <v>4477.0000000001164</v>
      </c>
      <c r="L43" s="2">
        <f t="shared" si="3"/>
        <v>0.5829427083333486</v>
      </c>
    </row>
    <row r="44" spans="1:12" x14ac:dyDescent="0.25">
      <c r="A44">
        <f t="shared" si="4"/>
        <v>330</v>
      </c>
      <c r="B44">
        <f>E0+qconv*A44</f>
        <v>2233250000</v>
      </c>
      <c r="C44">
        <f>(gamma-1)*qconv*A44/Volume</f>
        <v>791999.99999999988</v>
      </c>
      <c r="D44" s="5">
        <f>M0+mfire*A44</f>
        <v>1234.0965898478403</v>
      </c>
      <c r="E44" s="5">
        <f>B44/(cv*D44)-273.3</f>
        <v>2230.1315060913516</v>
      </c>
      <c r="F44" s="4">
        <v>2242.35</v>
      </c>
      <c r="G44" s="5">
        <f t="shared" si="0"/>
        <v>12.21849390864827</v>
      </c>
      <c r="H44" s="5">
        <f t="shared" si="1"/>
        <v>0.54788221570229545</v>
      </c>
      <c r="I44" s="2"/>
      <c r="J44" s="6">
        <v>796617</v>
      </c>
      <c r="K44" s="7">
        <f t="shared" si="2"/>
        <v>4617.0000000001164</v>
      </c>
      <c r="L44" s="2">
        <f t="shared" si="3"/>
        <v>0.58295454545456027</v>
      </c>
    </row>
    <row r="45" spans="1:12" x14ac:dyDescent="0.25">
      <c r="A45">
        <f t="shared" si="4"/>
        <v>340</v>
      </c>
      <c r="B45">
        <f>E0+qconv*A45</f>
        <v>2293250000</v>
      </c>
      <c r="C45">
        <f>(gamma-1)*qconv*A45/Volume</f>
        <v>815999.99999999988</v>
      </c>
      <c r="D45" s="5">
        <f>M0+mfire*A45</f>
        <v>1235.2965898478403</v>
      </c>
      <c r="E45" s="5">
        <f>B45/(cv*D45)-273.3</f>
        <v>2294.8931474812257</v>
      </c>
      <c r="F45" s="4">
        <v>2307.4699999999998</v>
      </c>
      <c r="G45" s="5">
        <f t="shared" si="0"/>
        <v>12.576852518774103</v>
      </c>
      <c r="H45" s="5">
        <f t="shared" si="1"/>
        <v>0.5480365189367491</v>
      </c>
      <c r="I45" s="2"/>
      <c r="J45" s="6">
        <v>820757</v>
      </c>
      <c r="K45" s="7">
        <f t="shared" si="2"/>
        <v>4757.0000000001164</v>
      </c>
      <c r="L45" s="2">
        <f t="shared" si="3"/>
        <v>0.58296568627452416</v>
      </c>
    </row>
    <row r="46" spans="1:12" x14ac:dyDescent="0.25">
      <c r="A46">
        <f t="shared" si="4"/>
        <v>350</v>
      </c>
      <c r="B46">
        <f>E0+qconv*A46</f>
        <v>2353250000</v>
      </c>
      <c r="C46">
        <f>(gamma-1)*qconv*A46/Volume</f>
        <v>839999.99999999988</v>
      </c>
      <c r="D46" s="5">
        <f>M0+mfire*A46</f>
        <v>1236.4965898478404</v>
      </c>
      <c r="E46" s="5">
        <f>B46/(cv*D46)-273.3</f>
        <v>2359.5290886139283</v>
      </c>
      <c r="F46" s="4">
        <v>2372.4699999999998</v>
      </c>
      <c r="G46" s="5">
        <f t="shared" si="0"/>
        <v>12.940911386071548</v>
      </c>
      <c r="H46" s="5">
        <f t="shared" si="1"/>
        <v>0.54845314043886195</v>
      </c>
      <c r="I46" s="2"/>
      <c r="J46" s="6">
        <v>844896</v>
      </c>
      <c r="K46" s="7">
        <f t="shared" si="2"/>
        <v>4896.0000000001164</v>
      </c>
      <c r="L46" s="2">
        <f t="shared" si="3"/>
        <v>0.58285714285715684</v>
      </c>
    </row>
    <row r="47" spans="1:12" x14ac:dyDescent="0.25">
      <c r="A47">
        <f t="shared" si="4"/>
        <v>360</v>
      </c>
      <c r="B47">
        <f>E0+qconv*A47</f>
        <v>2413250000</v>
      </c>
      <c r="C47">
        <f>(gamma-1)*qconv*A47/Volume</f>
        <v>863999.99999999988</v>
      </c>
      <c r="D47" s="5">
        <f>M0+mfire*A47</f>
        <v>1237.6965898478404</v>
      </c>
      <c r="E47" s="5">
        <f>B47/(cv*D47)-273.3</f>
        <v>2424.0396951048529</v>
      </c>
      <c r="F47" s="4">
        <v>2437.34</v>
      </c>
      <c r="G47" s="5">
        <f t="shared" si="0"/>
        <v>13.300304895147292</v>
      </c>
      <c r="H47" s="5">
        <f t="shared" si="1"/>
        <v>0.54868346100132581</v>
      </c>
      <c r="I47" s="2"/>
      <c r="J47" s="6">
        <v>869036</v>
      </c>
      <c r="K47" s="7">
        <f t="shared" si="2"/>
        <v>5036.0000000001164</v>
      </c>
      <c r="L47" s="2">
        <f t="shared" si="3"/>
        <v>0.58287037037038392</v>
      </c>
    </row>
    <row r="48" spans="1:12" x14ac:dyDescent="0.25">
      <c r="A48">
        <f t="shared" si="4"/>
        <v>370</v>
      </c>
      <c r="B48">
        <f>E0+qconv*A48</f>
        <v>2473250000</v>
      </c>
      <c r="C48">
        <f>(gamma-1)*qconv*A48/Volume</f>
        <v>887999.99999999988</v>
      </c>
      <c r="D48" s="5">
        <f>M0+mfire*A48</f>
        <v>1238.8965898478405</v>
      </c>
      <c r="E48" s="5">
        <f>B48/(cv*D48)-273.3</f>
        <v>2488.4253311528464</v>
      </c>
      <c r="F48" s="4">
        <v>2502.09</v>
      </c>
      <c r="G48" s="5">
        <f t="shared" si="0"/>
        <v>13.664668847153735</v>
      </c>
      <c r="H48" s="5">
        <f t="shared" si="1"/>
        <v>0.54912914910824828</v>
      </c>
      <c r="I48" s="2"/>
      <c r="J48" s="6">
        <v>893176</v>
      </c>
      <c r="K48" s="7">
        <f t="shared" si="2"/>
        <v>5176.0000000001164</v>
      </c>
      <c r="L48" s="2">
        <f t="shared" si="3"/>
        <v>0.58288288288289603</v>
      </c>
    </row>
    <row r="49" spans="1:12" x14ac:dyDescent="0.25">
      <c r="A49">
        <f t="shared" si="4"/>
        <v>380</v>
      </c>
      <c r="B49">
        <f>E0+qconv*A49</f>
        <v>2533250000</v>
      </c>
      <c r="C49">
        <f>(gamma-1)*qconv*A49/Volume</f>
        <v>911999.99999999988</v>
      </c>
      <c r="D49" s="5">
        <f>M0+mfire*A49</f>
        <v>1240.0965898478403</v>
      </c>
      <c r="E49" s="5">
        <f>B49/(cv*D49)-273.3</f>
        <v>2552.6863595470663</v>
      </c>
      <c r="F49" s="4">
        <v>2566.71</v>
      </c>
      <c r="G49" s="5">
        <f t="shared" si="0"/>
        <v>14.023640452933705</v>
      </c>
      <c r="H49" s="5">
        <f t="shared" si="1"/>
        <v>0.54936793940568462</v>
      </c>
      <c r="I49" s="2"/>
      <c r="J49" s="6">
        <v>917316</v>
      </c>
      <c r="K49" s="7">
        <f t="shared" si="2"/>
        <v>5316.0000000001164</v>
      </c>
      <c r="L49" s="2">
        <f t="shared" si="3"/>
        <v>0.58289473684211812</v>
      </c>
    </row>
    <row r="50" spans="1:12" x14ac:dyDescent="0.25">
      <c r="A50">
        <f t="shared" si="4"/>
        <v>390</v>
      </c>
      <c r="B50">
        <f>E0+qconv*A50</f>
        <v>2593250000</v>
      </c>
      <c r="C50">
        <f>(gamma-1)*qconv*A50/Volume</f>
        <v>935999.99999999977</v>
      </c>
      <c r="D50" s="5">
        <f>M0+mfire*A50</f>
        <v>1241.2965898478403</v>
      </c>
      <c r="E50" s="5">
        <f>B50/(cv*D50)-273.3</f>
        <v>2616.8231416737876</v>
      </c>
      <c r="F50" s="4">
        <v>2631.21</v>
      </c>
      <c r="G50" s="5">
        <f t="shared" si="0"/>
        <v>14.386858326212405</v>
      </c>
      <c r="H50" s="5">
        <f t="shared" si="1"/>
        <v>0.54978336506953229</v>
      </c>
      <c r="I50" s="2"/>
      <c r="J50" s="6">
        <v>941456</v>
      </c>
      <c r="K50" s="7">
        <f t="shared" si="2"/>
        <v>5456.0000000002328</v>
      </c>
      <c r="L50" s="2">
        <f t="shared" si="3"/>
        <v>0.58290598290600792</v>
      </c>
    </row>
    <row r="51" spans="1:12" x14ac:dyDescent="0.25">
      <c r="A51">
        <f t="shared" si="4"/>
        <v>400</v>
      </c>
      <c r="B51">
        <f>E0+qconv*A51</f>
        <v>2653250000</v>
      </c>
      <c r="C51">
        <f>(gamma-1)*qconv*A51/Volume</f>
        <v>959999.99999999977</v>
      </c>
      <c r="D51" s="5">
        <f>M0+mfire*A51</f>
        <v>1242.4965898478404</v>
      </c>
      <c r="E51" s="5">
        <f>B51/(cv*D51)-273.3</f>
        <v>2680.8360375231855</v>
      </c>
      <c r="F51" s="4">
        <v>2695.58</v>
      </c>
      <c r="G51" s="5">
        <f t="shared" si="0"/>
        <v>14.743962476814431</v>
      </c>
      <c r="H51" s="5">
        <f t="shared" si="1"/>
        <v>0.54997628614528482</v>
      </c>
      <c r="I51" s="2"/>
      <c r="J51" s="6">
        <v>965596</v>
      </c>
      <c r="K51" s="7">
        <f t="shared" si="2"/>
        <v>5596.0000000002328</v>
      </c>
      <c r="L51" s="2">
        <f t="shared" si="3"/>
        <v>0.58291666666669106</v>
      </c>
    </row>
    <row r="52" spans="1:12" x14ac:dyDescent="0.25">
      <c r="A52">
        <f t="shared" si="4"/>
        <v>410</v>
      </c>
      <c r="B52">
        <f>E0+qconv*A52</f>
        <v>2713250000</v>
      </c>
      <c r="C52">
        <f>(gamma-1)*qconv*A52/Volume</f>
        <v>983999.99999999977</v>
      </c>
      <c r="D52" s="5">
        <f>M0+mfire*A52</f>
        <v>1243.6965898478404</v>
      </c>
      <c r="E52" s="5">
        <f>B52/(cv*D52)-273.3</f>
        <v>2744.7254056960637</v>
      </c>
      <c r="F52" s="4">
        <v>2759.82</v>
      </c>
      <c r="G52" s="5">
        <f t="shared" si="0"/>
        <v>15.094594303936447</v>
      </c>
      <c r="H52" s="5">
        <f t="shared" si="1"/>
        <v>0.54994915967225699</v>
      </c>
      <c r="I52" s="2"/>
      <c r="J52" s="6">
        <v>989736</v>
      </c>
      <c r="K52" s="7">
        <f t="shared" si="2"/>
        <v>5736.0000000002328</v>
      </c>
      <c r="L52" s="2">
        <f t="shared" si="3"/>
        <v>0.5829268292683164</v>
      </c>
    </row>
    <row r="53" spans="1:12" x14ac:dyDescent="0.25">
      <c r="A53">
        <f t="shared" si="4"/>
        <v>420</v>
      </c>
      <c r="B53">
        <f>E0+qconv*A53</f>
        <v>2773250000</v>
      </c>
      <c r="C53">
        <f>(gamma-1)*qconv*A53/Volume</f>
        <v>1007999.9999999998</v>
      </c>
      <c r="D53" s="5">
        <f>M0+mfire*A53</f>
        <v>1244.8965898478405</v>
      </c>
      <c r="E53" s="5">
        <f>B53/(cv*D53)-273.3</f>
        <v>2808.4916034105559</v>
      </c>
      <c r="F53" s="4">
        <v>2823.95</v>
      </c>
      <c r="G53" s="5">
        <f t="shared" si="0"/>
        <v>15.458396589443964</v>
      </c>
      <c r="H53" s="5">
        <f t="shared" si="1"/>
        <v>0.55041633632344522</v>
      </c>
      <c r="I53" s="2"/>
      <c r="J53" s="6">
        <v>1013880</v>
      </c>
      <c r="K53" s="7">
        <f t="shared" si="2"/>
        <v>5880.0000000002328</v>
      </c>
      <c r="L53" s="2">
        <f t="shared" si="3"/>
        <v>0.58333333333335657</v>
      </c>
    </row>
    <row r="54" spans="1:12" x14ac:dyDescent="0.25">
      <c r="A54">
        <f t="shared" si="4"/>
        <v>430</v>
      </c>
      <c r="B54">
        <f>E0+qconv*A54</f>
        <v>2833250000</v>
      </c>
      <c r="C54">
        <f>(gamma-1)*qconv*A54/Volume</f>
        <v>1031999.9999999998</v>
      </c>
      <c r="D54" s="5">
        <f>M0+mfire*A54</f>
        <v>1246.0965898478403</v>
      </c>
      <c r="E54" s="5">
        <f>B54/(cv*D54)-273.3</f>
        <v>2872.1349865087809</v>
      </c>
      <c r="F54" s="4">
        <v>2887.95</v>
      </c>
      <c r="G54" s="5">
        <f t="shared" si="0"/>
        <v>15.815013491218906</v>
      </c>
      <c r="H54" s="5">
        <f t="shared" si="1"/>
        <v>0.55063614925852844</v>
      </c>
      <c r="I54" s="2"/>
      <c r="J54" s="6">
        <v>1038020</v>
      </c>
      <c r="K54" s="7">
        <f t="shared" si="2"/>
        <v>6020.0000000002328</v>
      </c>
      <c r="L54" s="2">
        <f t="shared" si="3"/>
        <v>0.58333333333335602</v>
      </c>
    </row>
    <row r="55" spans="1:12" x14ac:dyDescent="0.25">
      <c r="A55">
        <f t="shared" si="4"/>
        <v>440</v>
      </c>
      <c r="B55">
        <f>E0+qconv*A55</f>
        <v>2893250000</v>
      </c>
      <c r="C55">
        <f>(gamma-1)*qconv*A55/Volume</f>
        <v>1055999.9999999998</v>
      </c>
      <c r="D55" s="5">
        <f>M0+mfire*A55</f>
        <v>1247.2965898478403</v>
      </c>
      <c r="E55" s="5">
        <f>B55/(cv*D55)-273.3</f>
        <v>2935.6559094634604</v>
      </c>
      <c r="F55" s="4">
        <v>2951.83</v>
      </c>
      <c r="G55" s="5">
        <f t="shared" si="0"/>
        <v>16.174090536539552</v>
      </c>
      <c r="H55" s="5">
        <f t="shared" si="1"/>
        <v>0.55095321234346006</v>
      </c>
      <c r="I55" s="2"/>
      <c r="J55" s="6">
        <v>1062160</v>
      </c>
      <c r="K55" s="7">
        <f t="shared" si="2"/>
        <v>6160.0000000002328</v>
      </c>
      <c r="L55" s="2">
        <f t="shared" si="3"/>
        <v>0.58333333333335546</v>
      </c>
    </row>
    <row r="56" spans="1:12" x14ac:dyDescent="0.25">
      <c r="A56">
        <f t="shared" si="4"/>
        <v>450</v>
      </c>
      <c r="B56">
        <f>E0+qconv*A56</f>
        <v>2953250000</v>
      </c>
      <c r="C56">
        <f>(gamma-1)*qconv*A56/Volume</f>
        <v>1079999.9999999998</v>
      </c>
      <c r="D56" s="5">
        <f>M0+mfire*A56</f>
        <v>1248.4965898478404</v>
      </c>
      <c r="E56" s="5">
        <f>B56/(cv*D56)-273.3</f>
        <v>2999.0547253845043</v>
      </c>
      <c r="F56" s="4">
        <v>3015.58</v>
      </c>
      <c r="G56" s="5">
        <f t="shared" si="0"/>
        <v>16.525274615495618</v>
      </c>
      <c r="H56" s="5">
        <f t="shared" si="1"/>
        <v>0.55101610769629872</v>
      </c>
      <c r="I56" s="2"/>
      <c r="J56" s="6">
        <v>1086300</v>
      </c>
      <c r="K56" s="7">
        <f t="shared" si="2"/>
        <v>6300.0000000002328</v>
      </c>
      <c r="L56" s="2">
        <f t="shared" si="3"/>
        <v>0.58333333333335502</v>
      </c>
    </row>
    <row r="57" spans="1:12" x14ac:dyDescent="0.25">
      <c r="A57">
        <f t="shared" si="4"/>
        <v>460</v>
      </c>
      <c r="B57">
        <f>E0+qconv*A57</f>
        <v>3013250000</v>
      </c>
      <c r="C57">
        <f>(gamma-1)*qconv*A57/Volume</f>
        <v>1103999.9999999998</v>
      </c>
      <c r="D57" s="5">
        <f>M0+mfire*A57</f>
        <v>1249.6965898478404</v>
      </c>
      <c r="E57" s="5">
        <f>B57/(cv*D57)-273.3</f>
        <v>3062.3317860255488</v>
      </c>
      <c r="F57" s="4">
        <v>3079.21</v>
      </c>
      <c r="G57" s="5">
        <f t="shared" si="0"/>
        <v>16.878213974451228</v>
      </c>
      <c r="H57" s="5">
        <f t="shared" si="1"/>
        <v>0.55115562759960246</v>
      </c>
      <c r="I57" s="2"/>
      <c r="J57" s="6">
        <v>1110440</v>
      </c>
      <c r="K57" s="7">
        <f t="shared" si="2"/>
        <v>6440.0000000002328</v>
      </c>
      <c r="L57" s="2">
        <f t="shared" si="3"/>
        <v>0.58333333333335458</v>
      </c>
    </row>
    <row r="58" spans="1:12" x14ac:dyDescent="0.25">
      <c r="A58">
        <f t="shared" si="4"/>
        <v>470</v>
      </c>
      <c r="B58">
        <f>E0+qconv*A58</f>
        <v>3073250000</v>
      </c>
      <c r="C58">
        <f>(gamma-1)*qconv*A58/Volume</f>
        <v>1127999.9999999998</v>
      </c>
      <c r="D58" s="5">
        <f>M0+mfire*A58</f>
        <v>1250.8965898478405</v>
      </c>
      <c r="E58" s="5">
        <f>B58/(cv*D58)-273.3</f>
        <v>3125.4874417904657</v>
      </c>
      <c r="F58" s="4">
        <v>3142.72</v>
      </c>
      <c r="G58" s="5">
        <f t="shared" si="0"/>
        <v>17.232558209534091</v>
      </c>
      <c r="H58" s="5">
        <f t="shared" si="1"/>
        <v>0.55135586146083682</v>
      </c>
      <c r="I58" s="2"/>
      <c r="J58" s="6">
        <v>1134580</v>
      </c>
      <c r="K58" s="7">
        <f t="shared" si="2"/>
        <v>6580.0000000002328</v>
      </c>
      <c r="L58" s="2">
        <f t="shared" si="3"/>
        <v>0.58333333333335413</v>
      </c>
    </row>
    <row r="59" spans="1:12" x14ac:dyDescent="0.25">
      <c r="A59">
        <f t="shared" si="4"/>
        <v>480</v>
      </c>
      <c r="B59">
        <f>E0+qconv*A59</f>
        <v>3133250000</v>
      </c>
      <c r="C59">
        <f>(gamma-1)*qconv*A59/Volume</f>
        <v>1151999.9999999998</v>
      </c>
      <c r="D59" s="5">
        <f>M0+mfire*A59</f>
        <v>1252.0965898478403</v>
      </c>
      <c r="E59" s="5">
        <f>B59/(cv*D59)-273.3</f>
        <v>3188.5220417398305</v>
      </c>
      <c r="F59" s="4">
        <v>3206.11</v>
      </c>
      <c r="G59" s="5">
        <f t="shared" si="0"/>
        <v>17.587958260169671</v>
      </c>
      <c r="H59" s="5">
        <f t="shared" si="1"/>
        <v>0.55160221663616693</v>
      </c>
      <c r="I59" s="2"/>
      <c r="J59" s="6">
        <v>1158720</v>
      </c>
      <c r="K59" s="7">
        <f t="shared" si="2"/>
        <v>6720.0000000002328</v>
      </c>
      <c r="L59" s="2">
        <f t="shared" si="3"/>
        <v>0.58333333333335369</v>
      </c>
    </row>
    <row r="60" spans="1:12" x14ac:dyDescent="0.25">
      <c r="A60">
        <f t="shared" si="4"/>
        <v>490</v>
      </c>
      <c r="B60">
        <f>E0+qconv*A60</f>
        <v>3193250000</v>
      </c>
      <c r="C60">
        <f>(gamma-1)*qconv*A60/Volume</f>
        <v>1175999.9999999998</v>
      </c>
      <c r="D60" s="5">
        <f>M0+mfire*A60</f>
        <v>1253.2965898478403</v>
      </c>
      <c r="E60" s="5">
        <f>B60/(cv*D60)-273.3</f>
        <v>3251.4359335973472</v>
      </c>
      <c r="F60" s="4">
        <v>3269.38</v>
      </c>
      <c r="G60" s="5">
        <f t="shared" si="0"/>
        <v>17.944066402652879</v>
      </c>
      <c r="H60" s="5">
        <f t="shared" si="1"/>
        <v>0.55188128473439713</v>
      </c>
      <c r="I60" s="2"/>
      <c r="J60" s="6">
        <v>1182860</v>
      </c>
      <c r="K60" s="7">
        <f t="shared" si="2"/>
        <v>6860.0000000002328</v>
      </c>
      <c r="L60" s="2">
        <f t="shared" si="3"/>
        <v>0.58333333333335324</v>
      </c>
    </row>
    <row r="61" spans="1:12" x14ac:dyDescent="0.25">
      <c r="A61">
        <f t="shared" si="4"/>
        <v>500</v>
      </c>
      <c r="B61">
        <f>E0+qconv*A61</f>
        <v>3253250000</v>
      </c>
      <c r="C61">
        <f>(gamma-1)*qconv*A61/Volume</f>
        <v>1199999.9999999998</v>
      </c>
      <c r="D61" s="5">
        <f>M0+mfire*A61</f>
        <v>1254.4965898478404</v>
      </c>
      <c r="E61" s="5">
        <f>B61/(cv*D61)-273.3</f>
        <v>3314.2294637562513</v>
      </c>
      <c r="F61" s="4">
        <v>3332.53</v>
      </c>
      <c r="G61" s="5">
        <f t="shared" si="0"/>
        <v>18.300536243748866</v>
      </c>
      <c r="H61" s="5">
        <f t="shared" si="1"/>
        <v>0.55218072387201489</v>
      </c>
      <c r="I61" s="2"/>
      <c r="J61" s="6">
        <v>1206990</v>
      </c>
      <c r="K61" s="7">
        <f t="shared" si="2"/>
        <v>6990.0000000002328</v>
      </c>
      <c r="L61" s="2">
        <f t="shared" si="3"/>
        <v>0.58250000000001956</v>
      </c>
    </row>
    <row r="62" spans="1:12" x14ac:dyDescent="0.25">
      <c r="A62">
        <f t="shared" si="4"/>
        <v>510</v>
      </c>
      <c r="B62">
        <f>E0+qconv*A62</f>
        <v>3313250000</v>
      </c>
      <c r="C62">
        <f>(gamma-1)*qconv*A62/Volume</f>
        <v>1223999.9999999998</v>
      </c>
      <c r="D62" s="5">
        <f>M0+mfire*A62</f>
        <v>1255.6965898478404</v>
      </c>
      <c r="E62" s="5">
        <f>B62/(cv*D62)-273.3</f>
        <v>3376.9029772856616</v>
      </c>
      <c r="F62" s="4">
        <v>3395.55</v>
      </c>
      <c r="G62" s="5">
        <f t="shared" si="0"/>
        <v>18.647022714338618</v>
      </c>
      <c r="H62" s="5">
        <f t="shared" si="1"/>
        <v>0.55219302537756076</v>
      </c>
      <c r="I62" s="2"/>
      <c r="J62" s="6">
        <v>1231130</v>
      </c>
      <c r="K62" s="7">
        <f t="shared" si="2"/>
        <v>7130.0000000002328</v>
      </c>
      <c r="L62" s="2">
        <f t="shared" si="3"/>
        <v>0.58251633986930018</v>
      </c>
    </row>
    <row r="63" spans="1:12" x14ac:dyDescent="0.25">
      <c r="A63">
        <f t="shared" si="4"/>
        <v>520</v>
      </c>
      <c r="B63">
        <f>E0+qconv*A63</f>
        <v>3373250000</v>
      </c>
      <c r="C63">
        <f>(gamma-1)*qconv*A63/Volume</f>
        <v>1247999.9999999998</v>
      </c>
      <c r="D63" s="5">
        <f>M0+mfire*A63</f>
        <v>1256.8965898478405</v>
      </c>
      <c r="E63" s="5">
        <f>B63/(cv*D63)-273.3</f>
        <v>3439.4568179368998</v>
      </c>
      <c r="F63" s="4">
        <v>3458.46</v>
      </c>
      <c r="G63" s="5">
        <f t="shared" si="0"/>
        <v>19.003182063100212</v>
      </c>
      <c r="H63" s="5">
        <f t="shared" si="1"/>
        <v>0.55250532479424908</v>
      </c>
      <c r="I63" s="2"/>
      <c r="J63" s="6">
        <v>1255270</v>
      </c>
      <c r="K63" s="7">
        <f t="shared" si="2"/>
        <v>7270.0000000002328</v>
      </c>
      <c r="L63" s="2">
        <f t="shared" si="3"/>
        <v>0.58253205128206997</v>
      </c>
    </row>
    <row r="64" spans="1:12" x14ac:dyDescent="0.25">
      <c r="A64">
        <f t="shared" si="4"/>
        <v>530</v>
      </c>
      <c r="B64">
        <f>E0+qconv*A64</f>
        <v>3433250000</v>
      </c>
      <c r="C64">
        <f>(gamma-1)*qconv*A64/Volume</f>
        <v>1271999.9999999998</v>
      </c>
      <c r="D64" s="5">
        <f>M0+mfire*A64</f>
        <v>1258.0965898478403</v>
      </c>
      <c r="E64" s="5">
        <f>B64/(cv*D64)-273.3</f>
        <v>3501.8913281497817</v>
      </c>
      <c r="F64" s="4">
        <v>3521.24</v>
      </c>
      <c r="G64" s="5">
        <f t="shared" si="0"/>
        <v>19.348671850218125</v>
      </c>
      <c r="H64" s="5">
        <f t="shared" si="1"/>
        <v>0.55252062491730614</v>
      </c>
      <c r="I64" s="2"/>
      <c r="J64" s="6">
        <v>1279410</v>
      </c>
      <c r="K64" s="7">
        <f t="shared" si="2"/>
        <v>7410.0000000002328</v>
      </c>
      <c r="L64" s="2">
        <f t="shared" si="3"/>
        <v>0.58254716981133914</v>
      </c>
    </row>
    <row r="65" spans="1:12" x14ac:dyDescent="0.25">
      <c r="A65">
        <f t="shared" si="4"/>
        <v>540</v>
      </c>
      <c r="B65">
        <f>E0+qconv*A65</f>
        <v>3493250000</v>
      </c>
      <c r="C65">
        <f>(gamma-1)*qconv*A65/Volume</f>
        <v>1295999.9999999998</v>
      </c>
      <c r="D65" s="5">
        <f>M0+mfire*A65</f>
        <v>1259.2965898478403</v>
      </c>
      <c r="E65" s="5">
        <f>B65/(cv*D65)-273.3</f>
        <v>3564.2068490588567</v>
      </c>
      <c r="F65" s="4">
        <v>3583.91</v>
      </c>
      <c r="G65" s="5">
        <f t="shared" si="0"/>
        <v>19.703150941143122</v>
      </c>
      <c r="H65" s="5">
        <f t="shared" si="1"/>
        <v>0.55280604565208724</v>
      </c>
      <c r="I65" s="2"/>
      <c r="J65" s="6">
        <v>1303550</v>
      </c>
      <c r="K65" s="7">
        <f t="shared" si="2"/>
        <v>7550.0000000002328</v>
      </c>
      <c r="L65" s="2">
        <f t="shared" si="3"/>
        <v>0.5825617283950798</v>
      </c>
    </row>
    <row r="66" spans="1:12" x14ac:dyDescent="0.25">
      <c r="A66">
        <f t="shared" si="4"/>
        <v>550</v>
      </c>
      <c r="B66">
        <f>E0+qconv*A66</f>
        <v>3553250000</v>
      </c>
      <c r="C66">
        <f>(gamma-1)*qconv*A66/Volume</f>
        <v>1319999.9999999998</v>
      </c>
      <c r="D66" s="5">
        <f>M0+mfire*A66</f>
        <v>1260.4965898478404</v>
      </c>
      <c r="E66" s="5">
        <f>B66/(cv*D66)-273.3</f>
        <v>3626.4037204996298</v>
      </c>
      <c r="F66" s="4">
        <v>3646.46</v>
      </c>
      <c r="G66" s="5">
        <f t="shared" si="0"/>
        <v>20.056279500370238</v>
      </c>
      <c r="H66" s="5">
        <f t="shared" si="1"/>
        <v>0.55306251168325449</v>
      </c>
      <c r="I66" s="2"/>
      <c r="J66" s="6">
        <v>1327690</v>
      </c>
      <c r="K66" s="7">
        <f t="shared" si="2"/>
        <v>7690.0000000002328</v>
      </c>
      <c r="L66" s="2">
        <f t="shared" si="3"/>
        <v>0.58257575757577529</v>
      </c>
    </row>
    <row r="67" spans="1:12" x14ac:dyDescent="0.25">
      <c r="A67">
        <f t="shared" si="4"/>
        <v>560</v>
      </c>
      <c r="B67">
        <f>E0+qconv*A67</f>
        <v>3613250000</v>
      </c>
      <c r="C67">
        <f>(gamma-1)*qconv*A67/Volume</f>
        <v>1343999.9999999998</v>
      </c>
      <c r="D67" s="5">
        <f>M0+mfire*A67</f>
        <v>1261.6965898478404</v>
      </c>
      <c r="E67" s="5">
        <f>B67/(cv*D67)-273.3</f>
        <v>3688.4822810147348</v>
      </c>
      <c r="F67" s="4">
        <v>3708.89</v>
      </c>
      <c r="G67" s="5">
        <f t="shared" si="0"/>
        <v>20.407718985265092</v>
      </c>
      <c r="H67" s="5">
        <f t="shared" si="1"/>
        <v>0.55328228334746787</v>
      </c>
      <c r="I67" s="2"/>
      <c r="J67" s="6">
        <v>1351830</v>
      </c>
      <c r="K67" s="7">
        <f t="shared" si="2"/>
        <v>7830.0000000002328</v>
      </c>
      <c r="L67" s="2">
        <f t="shared" si="3"/>
        <v>0.58258928571430313</v>
      </c>
    </row>
    <row r="68" spans="1:12" x14ac:dyDescent="0.25">
      <c r="A68">
        <f t="shared" si="4"/>
        <v>570</v>
      </c>
      <c r="B68">
        <f>E0+qconv*A68</f>
        <v>3673250000</v>
      </c>
      <c r="C68">
        <f>(gamma-1)*qconv*A68/Volume</f>
        <v>1367999.9999999998</v>
      </c>
      <c r="D68" s="5">
        <f>M0+mfire*A68</f>
        <v>1262.8965898478405</v>
      </c>
      <c r="E68" s="5">
        <f>B68/(cv*D68)-273.3</f>
        <v>3750.4428678600752</v>
      </c>
      <c r="F68" s="4">
        <v>3771.2</v>
      </c>
      <c r="G68" s="5">
        <f t="shared" si="0"/>
        <v>20.757132139924579</v>
      </c>
      <c r="H68" s="5">
        <f t="shared" si="1"/>
        <v>0.55345816137623682</v>
      </c>
      <c r="I68" s="2"/>
      <c r="J68" s="6">
        <v>1375970</v>
      </c>
      <c r="K68" s="7">
        <f t="shared" si="2"/>
        <v>7970.0000000002328</v>
      </c>
      <c r="L68" s="2">
        <f t="shared" si="3"/>
        <v>0.58260233918130366</v>
      </c>
    </row>
    <row r="69" spans="1:12" x14ac:dyDescent="0.25">
      <c r="A69">
        <f t="shared" si="4"/>
        <v>580</v>
      </c>
      <c r="B69">
        <f>E0+qconv*A69</f>
        <v>3733250000</v>
      </c>
      <c r="C69">
        <f>(gamma-1)*qconv*A69/Volume</f>
        <v>1391999.9999999998</v>
      </c>
      <c r="D69" s="5">
        <f>M0+mfire*A69</f>
        <v>1264.0965898478403</v>
      </c>
      <c r="E69" s="5">
        <f>B69/(cv*D69)-273.3</f>
        <v>3812.2858170109375</v>
      </c>
      <c r="F69" s="4">
        <v>3833.08</v>
      </c>
      <c r="G69" s="5">
        <f t="shared" si="0"/>
        <v>20.794182989062392</v>
      </c>
      <c r="H69" s="5">
        <f t="shared" si="1"/>
        <v>0.54545183617335091</v>
      </c>
      <c r="I69" s="2"/>
      <c r="J69" s="6">
        <v>1400000</v>
      </c>
      <c r="K69" s="7">
        <f t="shared" si="2"/>
        <v>8000.0000000002328</v>
      </c>
      <c r="L69" s="2">
        <f t="shared" si="3"/>
        <v>0.57471264367817776</v>
      </c>
    </row>
    <row r="70" spans="1:12" x14ac:dyDescent="0.25">
      <c r="A70">
        <f t="shared" si="4"/>
        <v>590</v>
      </c>
      <c r="B70">
        <f>E0+qconv*A70</f>
        <v>3793250000</v>
      </c>
      <c r="C70">
        <f>(gamma-1)*qconv*A70/Volume</f>
        <v>1415999.9999999998</v>
      </c>
      <c r="D70" s="5">
        <f>M0+mfire*A70</f>
        <v>1265.2965898478403</v>
      </c>
      <c r="E70" s="5">
        <f>B70/(cv*D70)-273.3</f>
        <v>3874.0114631680563</v>
      </c>
      <c r="F70" s="4">
        <v>3855.77</v>
      </c>
      <c r="G70" s="5">
        <f t="shared" si="0"/>
        <v>-18.241463168056271</v>
      </c>
      <c r="H70" s="5">
        <f t="shared" si="1"/>
        <v>-0.47086755786568896</v>
      </c>
      <c r="I70" s="2"/>
      <c r="J70" s="6">
        <v>1409730</v>
      </c>
      <c r="K70" s="7">
        <f t="shared" si="2"/>
        <v>-6269.9999999997672</v>
      </c>
      <c r="L70" s="2">
        <f t="shared" si="3"/>
        <v>-0.44279661016947519</v>
      </c>
    </row>
    <row r="71" spans="1:12" x14ac:dyDescent="0.25">
      <c r="A71">
        <f t="shared" si="4"/>
        <v>600</v>
      </c>
      <c r="B71">
        <f>E0+qconv*A71</f>
        <v>3853250000</v>
      </c>
      <c r="C71">
        <f>(gamma-1)*qconv*A71/Volume</f>
        <v>1439999.9999999998</v>
      </c>
      <c r="D71" s="5">
        <f>M0+mfire*A71</f>
        <v>1266.4965898478404</v>
      </c>
      <c r="E71" s="5">
        <f>B71/(cv*D71)-273.3</f>
        <v>3935.6201397636578</v>
      </c>
      <c r="F71" s="4">
        <v>3860.15</v>
      </c>
      <c r="G71" s="5">
        <f t="shared" si="0"/>
        <v>-75.470139763657698</v>
      </c>
      <c r="H71" s="5">
        <f t="shared" si="1"/>
        <v>-1.9176174804357473</v>
      </c>
      <c r="I71" s="2"/>
      <c r="J71" s="6">
        <v>1412770</v>
      </c>
      <c r="K71" s="7">
        <f t="shared" si="2"/>
        <v>-27229.999999999767</v>
      </c>
      <c r="L71" s="2">
        <f t="shared" si="3"/>
        <v>-1.8909722222222065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Sheet1</vt:lpstr>
      <vt:lpstr>Sheet2</vt:lpstr>
      <vt:lpstr>Sheet3</vt:lpstr>
      <vt:lpstr>cp</vt:lpstr>
      <vt:lpstr>cv</vt:lpstr>
      <vt:lpstr>dx</vt:lpstr>
      <vt:lpstr>dy</vt:lpstr>
      <vt:lpstr>dz</vt:lpstr>
      <vt:lpstr>E0</vt:lpstr>
      <vt:lpstr>gamma</vt:lpstr>
      <vt:lpstr>lamr</vt:lpstr>
      <vt:lpstr>M0</vt:lpstr>
      <vt:lpstr>mfire</vt:lpstr>
      <vt:lpstr>P0</vt:lpstr>
      <vt:lpstr>qconv</vt:lpstr>
      <vt:lpstr>qfire</vt:lpstr>
      <vt:lpstr>qrad</vt:lpstr>
      <vt:lpstr>Rgas</vt:lpstr>
      <vt:lpstr>rho0</vt:lpstr>
      <vt:lpstr>T0</vt:lpstr>
      <vt:lpstr>Volume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gforney</dc:creator>
  <cp:lastModifiedBy>Peacock, Richard D. Mr.</cp:lastModifiedBy>
  <dcterms:created xsi:type="dcterms:W3CDTF">2014-04-04T16:11:31Z</dcterms:created>
  <dcterms:modified xsi:type="dcterms:W3CDTF">2014-04-21T15:19:42Z</dcterms:modified>
</cp:coreProperties>
</file>