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peacoc\Documents\Visual Studio 2010\Projects\cfast\Verification\Mass_Energy_Balance\"/>
    </mc:Choice>
  </mc:AlternateContent>
  <bookViews>
    <workbookView xWindow="840" yWindow="3600" windowWidth="19635" windowHeight="10995"/>
  </bookViews>
  <sheets>
    <sheet name="Sheet1" sheetId="1" r:id="rId1"/>
    <sheet name="Sheet2" sheetId="2" r:id="rId2"/>
    <sheet name="Sheet3" sheetId="3" r:id="rId3"/>
  </sheets>
  <definedNames>
    <definedName name="cp">Sheet1!$G$4</definedName>
    <definedName name="cv">Sheet1!$H$4</definedName>
    <definedName name="dx">Sheet1!$A$4</definedName>
    <definedName name="dy">Sheet1!$B$4</definedName>
    <definedName name="dz">Sheet1!$C$4</definedName>
    <definedName name="E0">Sheet1!$N$4</definedName>
    <definedName name="gamma">Sheet1!$F$4</definedName>
    <definedName name="lamr">Sheet1!$E$4</definedName>
    <definedName name="M0">Sheet1!$M$4</definedName>
    <definedName name="mfire">Sheet1!$G$6</definedName>
    <definedName name="P0">Sheet1!$J$4</definedName>
    <definedName name="qconv">Sheet1!$E$6</definedName>
    <definedName name="qfire">Sheet1!$D$4</definedName>
    <definedName name="qrad">Sheet1!$D$6</definedName>
    <definedName name="Rgas">Sheet1!$I$4</definedName>
    <definedName name="rho0">Sheet1!$L$4</definedName>
    <definedName name="T0">Sheet1!$K$4</definedName>
    <definedName name="Volume">Sheet1!$A$6</definedName>
  </definedNames>
  <calcPr calcId="152511"/>
</workbook>
</file>

<file path=xl/calcChain.xml><?xml version="1.0" encoding="utf-8"?>
<calcChain xmlns="http://schemas.openxmlformats.org/spreadsheetml/2006/main">
  <c r="B13" i="1" l="1"/>
  <c r="B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2" i="1"/>
  <c r="A6" i="1"/>
  <c r="L11" i="1" l="1"/>
  <c r="M11" i="1" s="1"/>
  <c r="G6" i="1"/>
  <c r="A12" i="1"/>
  <c r="A13" i="1" s="1"/>
  <c r="A14" i="1" s="1"/>
  <c r="H4" i="1"/>
  <c r="I4" i="1" s="1"/>
  <c r="L4" i="1" s="1"/>
  <c r="D6" i="1"/>
  <c r="E6" i="1"/>
  <c r="M4" i="1" l="1"/>
  <c r="N4" i="1" s="1"/>
  <c r="A15" i="1"/>
  <c r="D11" i="1" l="1"/>
  <c r="D13" i="1"/>
  <c r="D14" i="1"/>
  <c r="D12" i="1"/>
  <c r="L14" i="1"/>
  <c r="M14" i="1" s="1"/>
  <c r="L13" i="1"/>
  <c r="M13" i="1" s="1"/>
  <c r="L12" i="1"/>
  <c r="M12" i="1" s="1"/>
  <c r="D15" i="1"/>
  <c r="B11" i="1"/>
  <c r="E11" i="1" s="1"/>
  <c r="E12" i="1" s="1"/>
  <c r="H11" i="1"/>
  <c r="I11" i="1" s="1"/>
  <c r="A16" i="1"/>
  <c r="L15" i="1"/>
  <c r="M15" i="1" s="1"/>
  <c r="E13" i="1" l="1"/>
  <c r="D16" i="1"/>
  <c r="H12" i="1"/>
  <c r="I12" i="1" s="1"/>
  <c r="A17" i="1"/>
  <c r="L16" i="1"/>
  <c r="M16" i="1" s="1"/>
  <c r="B14" i="1" l="1"/>
  <c r="E14" i="1" s="1"/>
  <c r="B15" i="1" s="1"/>
  <c r="E15" i="1" s="1"/>
  <c r="D17" i="1"/>
  <c r="H13" i="1"/>
  <c r="I13" i="1" s="1"/>
  <c r="L17" i="1"/>
  <c r="M17" i="1" s="1"/>
  <c r="A18" i="1"/>
  <c r="B16" i="1" l="1"/>
  <c r="E16" i="1" s="1"/>
  <c r="B17" i="1" s="1"/>
  <c r="E17" i="1" s="1"/>
  <c r="B18" i="1" s="1"/>
  <c r="D18" i="1"/>
  <c r="H14" i="1"/>
  <c r="I14" i="1" s="1"/>
  <c r="L18" i="1"/>
  <c r="M18" i="1" s="1"/>
  <c r="A19" i="1"/>
  <c r="E18" i="1" l="1"/>
  <c r="B19" i="1" s="1"/>
  <c r="D19" i="1"/>
  <c r="H15" i="1"/>
  <c r="I15" i="1" s="1"/>
  <c r="A20" i="1"/>
  <c r="L19" i="1" l="1"/>
  <c r="M19" i="1" s="1"/>
  <c r="D20" i="1"/>
  <c r="E19" i="1"/>
  <c r="B20" i="1" s="1"/>
  <c r="H16" i="1"/>
  <c r="I16" i="1" s="1"/>
  <c r="A21" i="1"/>
  <c r="L20" i="1" l="1"/>
  <c r="M20" i="1" s="1"/>
  <c r="E20" i="1"/>
  <c r="B21" i="1" s="1"/>
  <c r="D21" i="1"/>
  <c r="H17" i="1"/>
  <c r="I17" i="1" s="1"/>
  <c r="A22" i="1"/>
  <c r="E21" i="1" l="1"/>
  <c r="B22" i="1" s="1"/>
  <c r="L21" i="1"/>
  <c r="M21" i="1" s="1"/>
  <c r="D22" i="1"/>
  <c r="H18" i="1"/>
  <c r="I18" i="1" s="1"/>
  <c r="A23" i="1"/>
  <c r="L22" i="1" l="1"/>
  <c r="M22" i="1" s="1"/>
  <c r="E22" i="1"/>
  <c r="B23" i="1" s="1"/>
  <c r="D23" i="1"/>
  <c r="H19" i="1"/>
  <c r="I19" i="1" s="1"/>
  <c r="A24" i="1"/>
  <c r="E23" i="1" l="1"/>
  <c r="B24" i="1" s="1"/>
  <c r="L23" i="1"/>
  <c r="M23" i="1" s="1"/>
  <c r="D24" i="1"/>
  <c r="H20" i="1"/>
  <c r="I20" i="1" s="1"/>
  <c r="A25" i="1"/>
  <c r="L24" i="1"/>
  <c r="M24" i="1" s="1"/>
  <c r="E24" i="1" l="1"/>
  <c r="B25" i="1" s="1"/>
  <c r="D25" i="1"/>
  <c r="H21" i="1"/>
  <c r="I21" i="1" s="1"/>
  <c r="A26" i="1"/>
  <c r="L25" i="1" l="1"/>
  <c r="M25" i="1" s="1"/>
  <c r="E25" i="1"/>
  <c r="B26" i="1" s="1"/>
  <c r="D26" i="1"/>
  <c r="H22" i="1"/>
  <c r="I22" i="1" s="1"/>
  <c r="L26" i="1"/>
  <c r="M26" i="1" s="1"/>
  <c r="A27" i="1"/>
  <c r="E26" i="1" l="1"/>
  <c r="B27" i="1" s="1"/>
  <c r="D27" i="1"/>
  <c r="H23" i="1"/>
  <c r="I23" i="1" s="1"/>
  <c r="L27" i="1"/>
  <c r="M27" i="1" s="1"/>
  <c r="A28" i="1"/>
  <c r="E27" i="1" l="1"/>
  <c r="B28" i="1" s="1"/>
  <c r="D28" i="1"/>
  <c r="H24" i="1"/>
  <c r="I24" i="1" s="1"/>
  <c r="A29" i="1"/>
  <c r="L28" i="1"/>
  <c r="M28" i="1" s="1"/>
  <c r="E28" i="1" l="1"/>
  <c r="B29" i="1" s="1"/>
  <c r="D29" i="1"/>
  <c r="H25" i="1"/>
  <c r="I25" i="1" s="1"/>
  <c r="A30" i="1"/>
  <c r="L29" i="1"/>
  <c r="M29" i="1" s="1"/>
  <c r="E29" i="1" l="1"/>
  <c r="B30" i="1" s="1"/>
  <c r="D30" i="1"/>
  <c r="H26" i="1"/>
  <c r="I26" i="1" s="1"/>
  <c r="A31" i="1"/>
  <c r="L30" i="1" l="1"/>
  <c r="M30" i="1" s="1"/>
  <c r="D31" i="1"/>
  <c r="E30" i="1"/>
  <c r="B31" i="1" s="1"/>
  <c r="H27" i="1"/>
  <c r="I27" i="1" s="1"/>
  <c r="A32" i="1"/>
  <c r="L31" i="1" l="1"/>
  <c r="M31" i="1" s="1"/>
  <c r="E31" i="1"/>
  <c r="B32" i="1" s="1"/>
  <c r="D32" i="1"/>
  <c r="H28" i="1"/>
  <c r="I28" i="1" s="1"/>
  <c r="A33" i="1"/>
  <c r="L32" i="1"/>
  <c r="M32" i="1" s="1"/>
  <c r="E32" i="1" l="1"/>
  <c r="B33" i="1" s="1"/>
  <c r="D33" i="1"/>
  <c r="H29" i="1"/>
  <c r="I29" i="1" s="1"/>
  <c r="A34" i="1"/>
  <c r="L33" i="1" l="1"/>
  <c r="M33" i="1" s="1"/>
  <c r="E33" i="1"/>
  <c r="B34" i="1" s="1"/>
  <c r="D34" i="1"/>
  <c r="H30" i="1"/>
  <c r="I30" i="1" s="1"/>
  <c r="A35" i="1"/>
  <c r="L34" i="1" l="1"/>
  <c r="M34" i="1" s="1"/>
  <c r="E34" i="1"/>
  <c r="B35" i="1" s="1"/>
  <c r="L35" i="1"/>
  <c r="M35" i="1" s="1"/>
  <c r="D35" i="1"/>
  <c r="H31" i="1"/>
  <c r="I31" i="1" s="1"/>
  <c r="A36" i="1"/>
  <c r="E35" i="1" l="1"/>
  <c r="B36" i="1" s="1"/>
  <c r="D36" i="1"/>
  <c r="H32" i="1"/>
  <c r="I32" i="1" s="1"/>
  <c r="A37" i="1"/>
  <c r="L36" i="1"/>
  <c r="M36" i="1" s="1"/>
  <c r="E36" i="1" l="1"/>
  <c r="B37" i="1" s="1"/>
  <c r="D37" i="1"/>
  <c r="H33" i="1"/>
  <c r="I33" i="1" s="1"/>
  <c r="A38" i="1"/>
  <c r="E37" i="1" l="1"/>
  <c r="B38" i="1" s="1"/>
  <c r="L37" i="1"/>
  <c r="M37" i="1" s="1"/>
  <c r="D38" i="1"/>
  <c r="H34" i="1"/>
  <c r="I34" i="1" s="1"/>
  <c r="L38" i="1"/>
  <c r="M38" i="1" s="1"/>
  <c r="A39" i="1"/>
  <c r="E38" i="1" l="1"/>
  <c r="B39" i="1" s="1"/>
  <c r="D39" i="1"/>
  <c r="H35" i="1"/>
  <c r="I35" i="1" s="1"/>
  <c r="A40" i="1"/>
  <c r="L39" i="1"/>
  <c r="M39" i="1" s="1"/>
  <c r="E39" i="1" l="1"/>
  <c r="B40" i="1" s="1"/>
  <c r="L40" i="1"/>
  <c r="M40" i="1" s="1"/>
  <c r="D40" i="1"/>
  <c r="H36" i="1"/>
  <c r="I36" i="1" s="1"/>
  <c r="A41" i="1"/>
  <c r="E40" i="1" l="1"/>
  <c r="B41" i="1" s="1"/>
  <c r="D41" i="1"/>
  <c r="H37" i="1"/>
  <c r="I37" i="1" s="1"/>
  <c r="L41" i="1"/>
  <c r="M41" i="1" s="1"/>
  <c r="A42" i="1"/>
  <c r="E41" i="1" l="1"/>
  <c r="B42" i="1" s="1"/>
  <c r="D42" i="1"/>
  <c r="H38" i="1"/>
  <c r="I38" i="1" s="1"/>
  <c r="A43" i="1"/>
  <c r="L42" i="1"/>
  <c r="M42" i="1" s="1"/>
  <c r="E42" i="1" l="1"/>
  <c r="B43" i="1" s="1"/>
  <c r="L43" i="1"/>
  <c r="M43" i="1" s="1"/>
  <c r="D43" i="1"/>
  <c r="H39" i="1"/>
  <c r="I39" i="1" s="1"/>
  <c r="A44" i="1"/>
  <c r="E43" i="1" l="1"/>
  <c r="B44" i="1" s="1"/>
  <c r="D44" i="1"/>
  <c r="H40" i="1"/>
  <c r="I40" i="1" s="1"/>
  <c r="A45" i="1"/>
  <c r="L44" i="1"/>
  <c r="M44" i="1" s="1"/>
  <c r="D45" i="1" l="1"/>
  <c r="E44" i="1"/>
  <c r="B45" i="1" s="1"/>
  <c r="H41" i="1"/>
  <c r="I41" i="1" s="1"/>
  <c r="A46" i="1"/>
  <c r="E45" i="1" l="1"/>
  <c r="B46" i="1" s="1"/>
  <c r="L45" i="1"/>
  <c r="M45" i="1" s="1"/>
  <c r="D46" i="1"/>
  <c r="H42" i="1"/>
  <c r="I42" i="1" s="1"/>
  <c r="A47" i="1"/>
  <c r="L46" i="1" l="1"/>
  <c r="M46" i="1" s="1"/>
  <c r="E46" i="1"/>
  <c r="B47" i="1" s="1"/>
  <c r="D47" i="1"/>
  <c r="H43" i="1"/>
  <c r="I43" i="1" s="1"/>
  <c r="A48" i="1"/>
  <c r="L47" i="1"/>
  <c r="M47" i="1" s="1"/>
  <c r="E47" i="1" l="1"/>
  <c r="B48" i="1" s="1"/>
  <c r="L48" i="1"/>
  <c r="M48" i="1" s="1"/>
  <c r="D48" i="1"/>
  <c r="H44" i="1"/>
  <c r="I44" i="1" s="1"/>
  <c r="A49" i="1"/>
  <c r="E48" i="1" l="1"/>
  <c r="B49" i="1" s="1"/>
  <c r="D49" i="1"/>
  <c r="H45" i="1"/>
  <c r="I45" i="1" s="1"/>
  <c r="L49" i="1"/>
  <c r="M49" i="1" s="1"/>
  <c r="A50" i="1"/>
  <c r="E49" i="1" l="1"/>
  <c r="B50" i="1" s="1"/>
  <c r="D50" i="1"/>
  <c r="H46" i="1"/>
  <c r="I46" i="1" s="1"/>
  <c r="A51" i="1"/>
  <c r="L50" i="1"/>
  <c r="M50" i="1" s="1"/>
  <c r="E50" i="1" l="1"/>
  <c r="B51" i="1" s="1"/>
  <c r="D51" i="1"/>
  <c r="H47" i="1"/>
  <c r="I47" i="1" s="1"/>
  <c r="A52" i="1"/>
  <c r="E51" i="1" l="1"/>
  <c r="B52" i="1" s="1"/>
  <c r="L51" i="1"/>
  <c r="M51" i="1" s="1"/>
  <c r="D52" i="1"/>
  <c r="H48" i="1"/>
  <c r="I48" i="1" s="1"/>
  <c r="A53" i="1"/>
  <c r="L52" i="1"/>
  <c r="M52" i="1" s="1"/>
  <c r="E52" i="1" l="1"/>
  <c r="B53" i="1" s="1"/>
  <c r="D53" i="1"/>
  <c r="H49" i="1"/>
  <c r="I49" i="1" s="1"/>
  <c r="L53" i="1"/>
  <c r="M53" i="1" s="1"/>
  <c r="A54" i="1"/>
  <c r="E53" i="1" l="1"/>
  <c r="B54" i="1" s="1"/>
  <c r="D54" i="1"/>
  <c r="H50" i="1"/>
  <c r="I50" i="1" s="1"/>
  <c r="L54" i="1"/>
  <c r="M54" i="1" s="1"/>
  <c r="A55" i="1"/>
  <c r="E54" i="1" l="1"/>
  <c r="B55" i="1" s="1"/>
  <c r="D55" i="1"/>
  <c r="H51" i="1"/>
  <c r="I51" i="1" s="1"/>
  <c r="A56" i="1"/>
  <c r="L55" i="1"/>
  <c r="M55" i="1" s="1"/>
  <c r="E55" i="1" l="1"/>
  <c r="B56" i="1" s="1"/>
  <c r="D56" i="1"/>
  <c r="H52" i="1"/>
  <c r="I52" i="1" s="1"/>
  <c r="A57" i="1"/>
  <c r="E56" i="1" l="1"/>
  <c r="B57" i="1" s="1"/>
  <c r="L56" i="1"/>
  <c r="M56" i="1" s="1"/>
  <c r="D57" i="1"/>
  <c r="H53" i="1"/>
  <c r="I53" i="1" s="1"/>
  <c r="L57" i="1"/>
  <c r="M57" i="1" s="1"/>
  <c r="A58" i="1"/>
  <c r="E57" i="1" l="1"/>
  <c r="B58" i="1" s="1"/>
  <c r="D58" i="1"/>
  <c r="H54" i="1"/>
  <c r="I54" i="1" s="1"/>
  <c r="A59" i="1"/>
  <c r="L58" i="1"/>
  <c r="M58" i="1" s="1"/>
  <c r="E58" i="1" l="1"/>
  <c r="B59" i="1" s="1"/>
  <c r="D59" i="1"/>
  <c r="H55" i="1"/>
  <c r="I55" i="1" s="1"/>
  <c r="A60" i="1"/>
  <c r="L59" i="1" l="1"/>
  <c r="M59" i="1" s="1"/>
  <c r="E59" i="1"/>
  <c r="B60" i="1" s="1"/>
  <c r="D60" i="1"/>
  <c r="H56" i="1"/>
  <c r="I56" i="1" s="1"/>
  <c r="A61" i="1"/>
  <c r="E60" i="1" l="1"/>
  <c r="B61" i="1" s="1"/>
  <c r="L60" i="1"/>
  <c r="M60" i="1" s="1"/>
  <c r="D61" i="1"/>
  <c r="H57" i="1"/>
  <c r="I57" i="1" s="1"/>
  <c r="L61" i="1"/>
  <c r="M61" i="1" s="1"/>
  <c r="A62" i="1"/>
  <c r="E61" i="1" l="1"/>
  <c r="B62" i="1" s="1"/>
  <c r="D62" i="1"/>
  <c r="H58" i="1"/>
  <c r="I58" i="1" s="1"/>
  <c r="A63" i="1"/>
  <c r="L62" i="1" l="1"/>
  <c r="M62" i="1" s="1"/>
  <c r="D63" i="1"/>
  <c r="E62" i="1"/>
  <c r="B63" i="1" s="1"/>
  <c r="H59" i="1"/>
  <c r="I59" i="1" s="1"/>
  <c r="A64" i="1"/>
  <c r="L63" i="1" l="1"/>
  <c r="M63" i="1" s="1"/>
  <c r="D64" i="1"/>
  <c r="E63" i="1"/>
  <c r="B64" i="1" s="1"/>
  <c r="H60" i="1"/>
  <c r="I60" i="1" s="1"/>
  <c r="A65" i="1"/>
  <c r="L64" i="1" l="1"/>
  <c r="M64" i="1" s="1"/>
  <c r="D65" i="1"/>
  <c r="E64" i="1"/>
  <c r="B65" i="1" s="1"/>
  <c r="H61" i="1"/>
  <c r="I61" i="1" s="1"/>
  <c r="L65" i="1"/>
  <c r="M65" i="1" s="1"/>
  <c r="A66" i="1"/>
  <c r="D66" i="1" l="1"/>
  <c r="E65" i="1"/>
  <c r="B66" i="1" s="1"/>
  <c r="H62" i="1"/>
  <c r="I62" i="1" s="1"/>
  <c r="A67" i="1"/>
  <c r="L66" i="1" l="1"/>
  <c r="M66" i="1" s="1"/>
  <c r="D67" i="1"/>
  <c r="E66" i="1"/>
  <c r="B67" i="1" s="1"/>
  <c r="H63" i="1"/>
  <c r="I63" i="1" s="1"/>
  <c r="L67" i="1"/>
  <c r="M67" i="1" s="1"/>
  <c r="A68" i="1"/>
  <c r="D68" i="1" l="1"/>
  <c r="E67" i="1"/>
  <c r="B68" i="1" s="1"/>
  <c r="H64" i="1"/>
  <c r="I64" i="1" s="1"/>
  <c r="A69" i="1"/>
  <c r="L68" i="1" l="1"/>
  <c r="M68" i="1" s="1"/>
  <c r="D69" i="1"/>
  <c r="E68" i="1"/>
  <c r="B69" i="1" s="1"/>
  <c r="H65" i="1"/>
  <c r="I65" i="1" s="1"/>
  <c r="L69" i="1"/>
  <c r="M69" i="1" s="1"/>
  <c r="A70" i="1"/>
  <c r="D70" i="1" l="1"/>
  <c r="E69" i="1"/>
  <c r="B70" i="1" s="1"/>
  <c r="H66" i="1"/>
  <c r="I66" i="1" s="1"/>
  <c r="L70" i="1"/>
  <c r="M70" i="1" s="1"/>
  <c r="A71" i="1"/>
  <c r="A72" i="1" l="1"/>
  <c r="D71" i="1"/>
  <c r="E70" i="1"/>
  <c r="B71" i="1" s="1"/>
  <c r="H67" i="1"/>
  <c r="I67" i="1" s="1"/>
  <c r="L71" i="1" l="1"/>
  <c r="M71" i="1" s="1"/>
  <c r="E71" i="1"/>
  <c r="B72" i="1" s="1"/>
  <c r="A73" i="1"/>
  <c r="D72" i="1"/>
  <c r="H68" i="1"/>
  <c r="I68" i="1" s="1"/>
  <c r="L72" i="1" l="1"/>
  <c r="M72" i="1" s="1"/>
  <c r="A74" i="1"/>
  <c r="D73" i="1"/>
  <c r="E72" i="1"/>
  <c r="B73" i="1" s="1"/>
  <c r="H69" i="1"/>
  <c r="I69" i="1" s="1"/>
  <c r="H72" i="1" l="1"/>
  <c r="I72" i="1" s="1"/>
  <c r="L73" i="1"/>
  <c r="M73" i="1" s="1"/>
  <c r="E73" i="1"/>
  <c r="B74" i="1" s="1"/>
  <c r="D74" i="1"/>
  <c r="A75" i="1"/>
  <c r="H70" i="1"/>
  <c r="I70" i="1" s="1"/>
  <c r="H73" i="1" l="1"/>
  <c r="I73" i="1" s="1"/>
  <c r="E74" i="1"/>
  <c r="B75" i="1" s="1"/>
  <c r="D75" i="1"/>
  <c r="A76" i="1"/>
  <c r="L74" i="1"/>
  <c r="M74" i="1" s="1"/>
  <c r="H71" i="1"/>
  <c r="I71" i="1" s="1"/>
  <c r="H74" i="1" l="1"/>
  <c r="I74" i="1" s="1"/>
  <c r="L75" i="1"/>
  <c r="M75" i="1" s="1"/>
  <c r="A77" i="1"/>
  <c r="D76" i="1"/>
  <c r="E75" i="1"/>
  <c r="B76" i="1" s="1"/>
  <c r="H75" i="1" l="1"/>
  <c r="I75" i="1" s="1"/>
  <c r="E76" i="1"/>
  <c r="B77" i="1" s="1"/>
  <c r="A78" i="1"/>
  <c r="D77" i="1"/>
  <c r="L76" i="1"/>
  <c r="M76" i="1" s="1"/>
  <c r="H76" i="1" l="1"/>
  <c r="I76" i="1" s="1"/>
  <c r="L77" i="1"/>
  <c r="M77" i="1" s="1"/>
  <c r="E77" i="1"/>
  <c r="B78" i="1" s="1"/>
  <c r="D78" i="1"/>
  <c r="A79" i="1"/>
  <c r="H77" i="1" l="1"/>
  <c r="I77" i="1" s="1"/>
  <c r="E78" i="1"/>
  <c r="B79" i="1" s="1"/>
  <c r="L78" i="1"/>
  <c r="M78" i="1" s="1"/>
  <c r="D79" i="1"/>
  <c r="A80" i="1"/>
  <c r="H78" i="1" l="1"/>
  <c r="I78" i="1" s="1"/>
  <c r="L79" i="1"/>
  <c r="M79" i="1" s="1"/>
  <c r="E79" i="1"/>
  <c r="B80" i="1" s="1"/>
  <c r="D80" i="1"/>
  <c r="A81" i="1"/>
  <c r="H79" i="1" l="1"/>
  <c r="I79" i="1" s="1"/>
  <c r="E80" i="1"/>
  <c r="B81" i="1" s="1"/>
  <c r="L80" i="1"/>
  <c r="M80" i="1" s="1"/>
  <c r="A82" i="1"/>
  <c r="D81" i="1"/>
  <c r="H80" i="1" l="1"/>
  <c r="I80" i="1" s="1"/>
  <c r="L81" i="1"/>
  <c r="M81" i="1" s="1"/>
  <c r="D82" i="1"/>
  <c r="A83" i="1"/>
  <c r="E81" i="1"/>
  <c r="B82" i="1" s="1"/>
  <c r="H81" i="1" l="1"/>
  <c r="I81" i="1" s="1"/>
  <c r="E82" i="1"/>
  <c r="B83" i="1" s="1"/>
  <c r="L82" i="1"/>
  <c r="M82" i="1" s="1"/>
  <c r="D83" i="1"/>
  <c r="A84" i="1"/>
  <c r="H82" i="1" l="1"/>
  <c r="I82" i="1" s="1"/>
  <c r="L83" i="1"/>
  <c r="M83" i="1" s="1"/>
  <c r="E83" i="1"/>
  <c r="B84" i="1" s="1"/>
  <c r="A85" i="1"/>
  <c r="D84" i="1"/>
  <c r="H83" i="1" l="1"/>
  <c r="I83" i="1" s="1"/>
  <c r="L84" i="1"/>
  <c r="M84" i="1" s="1"/>
  <c r="A86" i="1"/>
  <c r="D85" i="1"/>
  <c r="E84" i="1"/>
  <c r="B85" i="1" s="1"/>
  <c r="H84" i="1" l="1"/>
  <c r="I84" i="1" s="1"/>
  <c r="L85" i="1"/>
  <c r="M85" i="1" s="1"/>
  <c r="E85" i="1"/>
  <c r="B86" i="1" s="1"/>
  <c r="A87" i="1"/>
  <c r="D86" i="1"/>
  <c r="H85" i="1" l="1"/>
  <c r="I85" i="1" s="1"/>
  <c r="L86" i="1"/>
  <c r="M86" i="1" s="1"/>
  <c r="D87" i="1"/>
  <c r="A88" i="1"/>
  <c r="E86" i="1"/>
  <c r="B87" i="1" s="1"/>
  <c r="H86" i="1" l="1"/>
  <c r="I86" i="1" s="1"/>
  <c r="L87" i="1"/>
  <c r="M87" i="1" s="1"/>
  <c r="E87" i="1"/>
  <c r="B88" i="1" s="1"/>
  <c r="A89" i="1"/>
  <c r="D88" i="1"/>
  <c r="H87" i="1" l="1"/>
  <c r="I87" i="1" s="1"/>
  <c r="E88" i="1"/>
  <c r="B89" i="1" s="1"/>
  <c r="L88" i="1"/>
  <c r="M88" i="1" s="1"/>
  <c r="A90" i="1"/>
  <c r="D89" i="1"/>
  <c r="H88" i="1" l="1"/>
  <c r="I88" i="1" s="1"/>
  <c r="E89" i="1"/>
  <c r="B90" i="1" s="1"/>
  <c r="L89" i="1"/>
  <c r="M89" i="1" s="1"/>
  <c r="D90" i="1"/>
  <c r="A91" i="1"/>
  <c r="H89" i="1" l="1"/>
  <c r="I89" i="1" s="1"/>
  <c r="E90" i="1"/>
  <c r="B91" i="1" s="1"/>
  <c r="D91" i="1"/>
  <c r="A92" i="1"/>
  <c r="L90" i="1"/>
  <c r="M90" i="1" s="1"/>
  <c r="H90" i="1" l="1"/>
  <c r="I90" i="1" s="1"/>
  <c r="L91" i="1"/>
  <c r="M91" i="1" s="1"/>
  <c r="D92" i="1"/>
  <c r="A93" i="1"/>
  <c r="E91" i="1"/>
  <c r="B92" i="1" s="1"/>
  <c r="H91" i="1" l="1"/>
  <c r="I91" i="1" s="1"/>
  <c r="L92" i="1"/>
  <c r="M92" i="1" s="1"/>
  <c r="E92" i="1"/>
  <c r="B93" i="1" s="1"/>
  <c r="A94" i="1"/>
  <c r="D93" i="1"/>
  <c r="H92" i="1" l="1"/>
  <c r="I92" i="1" s="1"/>
  <c r="E93" i="1"/>
  <c r="B94" i="1" s="1"/>
  <c r="L93" i="1"/>
  <c r="M93" i="1" s="1"/>
  <c r="A95" i="1"/>
  <c r="D94" i="1"/>
  <c r="H93" i="1" l="1"/>
  <c r="I93" i="1" s="1"/>
  <c r="E94" i="1"/>
  <c r="B95" i="1" s="1"/>
  <c r="L94" i="1"/>
  <c r="M94" i="1" s="1"/>
  <c r="A96" i="1"/>
  <c r="D95" i="1"/>
  <c r="H94" i="1" l="1"/>
  <c r="I94" i="1" s="1"/>
  <c r="L95" i="1"/>
  <c r="M95" i="1" s="1"/>
  <c r="E95" i="1"/>
  <c r="B96" i="1" s="1"/>
  <c r="D96" i="1"/>
  <c r="A97" i="1"/>
  <c r="H95" i="1" l="1"/>
  <c r="I95" i="1" s="1"/>
  <c r="E96" i="1"/>
  <c r="B97" i="1" s="1"/>
  <c r="L96" i="1"/>
  <c r="M96" i="1" s="1"/>
  <c r="A98" i="1"/>
  <c r="D97" i="1"/>
  <c r="H96" i="1" l="1"/>
  <c r="I96" i="1" s="1"/>
  <c r="E97" i="1"/>
  <c r="B98" i="1" s="1"/>
  <c r="L97" i="1"/>
  <c r="M97" i="1" s="1"/>
  <c r="A99" i="1"/>
  <c r="D98" i="1"/>
  <c r="H97" i="1" l="1"/>
  <c r="I97" i="1" s="1"/>
  <c r="L98" i="1"/>
  <c r="M98" i="1" s="1"/>
  <c r="A100" i="1"/>
  <c r="D99" i="1"/>
  <c r="E98" i="1"/>
  <c r="B99" i="1" s="1"/>
  <c r="H98" i="1" l="1"/>
  <c r="I98" i="1" s="1"/>
  <c r="L99" i="1"/>
  <c r="M99" i="1" s="1"/>
  <c r="E99" i="1"/>
  <c r="B100" i="1" s="1"/>
  <c r="D100" i="1"/>
  <c r="A101" i="1"/>
  <c r="H99" i="1" l="1"/>
  <c r="I99" i="1" s="1"/>
  <c r="E100" i="1"/>
  <c r="B101" i="1" s="1"/>
  <c r="D101" i="1"/>
  <c r="L100" i="1"/>
  <c r="M100" i="1" s="1"/>
  <c r="H100" i="1" l="1"/>
  <c r="I100" i="1" s="1"/>
  <c r="L101" i="1"/>
  <c r="M101" i="1" s="1"/>
  <c r="E101" i="1"/>
  <c r="H101" i="1" s="1"/>
  <c r="I101" i="1" s="1"/>
</calcChain>
</file>

<file path=xl/sharedStrings.xml><?xml version="1.0" encoding="utf-8"?>
<sst xmlns="http://schemas.openxmlformats.org/spreadsheetml/2006/main" count="41" uniqueCount="38">
  <si>
    <t>dx</t>
  </si>
  <si>
    <t>dy</t>
  </si>
  <si>
    <t>dz</t>
  </si>
  <si>
    <t>qfire</t>
  </si>
  <si>
    <t>lamr</t>
  </si>
  <si>
    <t>qrad</t>
  </si>
  <si>
    <t>qconv</t>
  </si>
  <si>
    <t>E</t>
  </si>
  <si>
    <t>DP</t>
  </si>
  <si>
    <t>gamma</t>
  </si>
  <si>
    <t>cp</t>
  </si>
  <si>
    <t>cv</t>
  </si>
  <si>
    <t>Rgas</t>
  </si>
  <si>
    <t>P0</t>
  </si>
  <si>
    <t>T0</t>
  </si>
  <si>
    <t>rho0</t>
  </si>
  <si>
    <t>M0</t>
  </si>
  <si>
    <t>M</t>
  </si>
  <si>
    <t>hcomb</t>
  </si>
  <si>
    <t>mfire</t>
  </si>
  <si>
    <t>E0</t>
  </si>
  <si>
    <t>abs error</t>
  </si>
  <si>
    <t>rel error %</t>
  </si>
  <si>
    <t>cfast temperature</t>
  </si>
  <si>
    <t>cfast pressure</t>
  </si>
  <si>
    <t>calc temperature</t>
  </si>
  <si>
    <t>Volume</t>
  </si>
  <si>
    <t>temperature</t>
  </si>
  <si>
    <t>calculated pressure</t>
  </si>
  <si>
    <t>Time</t>
  </si>
  <si>
    <t>DP=(gamma-1)*qtotal*Time/Volume</t>
  </si>
  <si>
    <t>M=M0+mfire*Time</t>
  </si>
  <si>
    <t>Formulas (assuming constant fire)</t>
  </si>
  <si>
    <t>T=E/(cv*M)-273.15</t>
  </si>
  <si>
    <t>T=E/(CV*M)-273.15</t>
  </si>
  <si>
    <t>(Note volume calculated in CFAST is (1-1e-4)*Actual_volume to allow for a non-disappearing second layer (pressure calculation though uses full compartment volume)</t>
  </si>
  <si>
    <r>
      <t xml:space="preserve">you can edit quantities in </t>
    </r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 xml:space="preserve"> - non-bold items are computed by spreadsheet. CFAST temperature and pressure (in </t>
    </r>
    <r>
      <rPr>
        <b/>
        <sz val="11"/>
        <color theme="1"/>
        <rFont val="Calibri"/>
        <family val="2"/>
        <scheme val="minor"/>
      </rPr>
      <t>bold)</t>
    </r>
    <r>
      <rPr>
        <sz val="11"/>
        <color theme="1"/>
        <rFont val="Calibri"/>
        <family val="2"/>
        <scheme val="minor"/>
      </rPr>
      <t xml:space="preserve"> are copied from a CFAST run</t>
    </r>
  </si>
  <si>
    <t>E=E0+qconvec*Time+(M-M0)*cp*T (note actually we use T_i-1 to allow an analytical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</si>
</sst>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375262467191601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Sheet1!$K$11:$K$101</c:f>
              <c:numCache>
                <c:formatCode>General</c:formatCode>
                <c:ptCount val="91"/>
                <c:pt idx="0">
                  <c:v>0</c:v>
                </c:pt>
                <c:pt idx="1">
                  <c:v>402.37799999999999</c:v>
                </c:pt>
                <c:pt idx="2">
                  <c:v>804.76499999999999</c:v>
                </c:pt>
                <c:pt idx="3">
                  <c:v>1207.1600000000001</c:v>
                </c:pt>
                <c:pt idx="4">
                  <c:v>1609.57</c:v>
                </c:pt>
                <c:pt idx="5">
                  <c:v>2011.98</c:v>
                </c:pt>
                <c:pt idx="6">
                  <c:v>2414.41</c:v>
                </c:pt>
                <c:pt idx="7">
                  <c:v>2816.84</c:v>
                </c:pt>
                <c:pt idx="8">
                  <c:v>3219.29</c:v>
                </c:pt>
                <c:pt idx="9">
                  <c:v>3621.74</c:v>
                </c:pt>
                <c:pt idx="10">
                  <c:v>4024.2</c:v>
                </c:pt>
                <c:pt idx="11">
                  <c:v>4426.67</c:v>
                </c:pt>
                <c:pt idx="12">
                  <c:v>4829.16</c:v>
                </c:pt>
                <c:pt idx="13">
                  <c:v>5231.6499999999996</c:v>
                </c:pt>
                <c:pt idx="14">
                  <c:v>5634.15</c:v>
                </c:pt>
                <c:pt idx="15">
                  <c:v>6036.66</c:v>
                </c:pt>
                <c:pt idx="16">
                  <c:v>6439.18</c:v>
                </c:pt>
                <c:pt idx="17">
                  <c:v>6841.7</c:v>
                </c:pt>
                <c:pt idx="18">
                  <c:v>7244.24</c:v>
                </c:pt>
                <c:pt idx="19">
                  <c:v>7646.79</c:v>
                </c:pt>
                <c:pt idx="20">
                  <c:v>8049.34</c:v>
                </c:pt>
                <c:pt idx="21">
                  <c:v>8451.91</c:v>
                </c:pt>
                <c:pt idx="22">
                  <c:v>8854.49</c:v>
                </c:pt>
                <c:pt idx="23">
                  <c:v>9257.07</c:v>
                </c:pt>
                <c:pt idx="24">
                  <c:v>9659.66</c:v>
                </c:pt>
                <c:pt idx="25">
                  <c:v>10062.299999999999</c:v>
                </c:pt>
                <c:pt idx="26">
                  <c:v>10464.9</c:v>
                </c:pt>
                <c:pt idx="27">
                  <c:v>10867.5</c:v>
                </c:pt>
                <c:pt idx="28">
                  <c:v>11270.1</c:v>
                </c:pt>
                <c:pt idx="29">
                  <c:v>11672.8</c:v>
                </c:pt>
                <c:pt idx="30">
                  <c:v>12075.4</c:v>
                </c:pt>
                <c:pt idx="31">
                  <c:v>12478.1</c:v>
                </c:pt>
                <c:pt idx="32">
                  <c:v>12880.8</c:v>
                </c:pt>
                <c:pt idx="33">
                  <c:v>13283.4</c:v>
                </c:pt>
                <c:pt idx="34">
                  <c:v>13686.1</c:v>
                </c:pt>
                <c:pt idx="35">
                  <c:v>14088.8</c:v>
                </c:pt>
                <c:pt idx="36">
                  <c:v>14491.5</c:v>
                </c:pt>
                <c:pt idx="37">
                  <c:v>14894.2</c:v>
                </c:pt>
                <c:pt idx="38">
                  <c:v>15297</c:v>
                </c:pt>
                <c:pt idx="39">
                  <c:v>15699.7</c:v>
                </c:pt>
                <c:pt idx="40">
                  <c:v>16102.4</c:v>
                </c:pt>
                <c:pt idx="41">
                  <c:v>16505.2</c:v>
                </c:pt>
                <c:pt idx="42">
                  <c:v>16908</c:v>
                </c:pt>
                <c:pt idx="43">
                  <c:v>17310.7</c:v>
                </c:pt>
                <c:pt idx="44">
                  <c:v>17713.5</c:v>
                </c:pt>
                <c:pt idx="45">
                  <c:v>18116.3</c:v>
                </c:pt>
                <c:pt idx="46">
                  <c:v>18519.099999999999</c:v>
                </c:pt>
                <c:pt idx="47">
                  <c:v>18921.900000000001</c:v>
                </c:pt>
                <c:pt idx="48">
                  <c:v>19324.7</c:v>
                </c:pt>
                <c:pt idx="49">
                  <c:v>19727.599999999999</c:v>
                </c:pt>
                <c:pt idx="50">
                  <c:v>20130.400000000001</c:v>
                </c:pt>
                <c:pt idx="51">
                  <c:v>20533.2</c:v>
                </c:pt>
                <c:pt idx="52">
                  <c:v>20936.099999999999</c:v>
                </c:pt>
                <c:pt idx="53">
                  <c:v>21339</c:v>
                </c:pt>
                <c:pt idx="54">
                  <c:v>21741.8</c:v>
                </c:pt>
                <c:pt idx="55">
                  <c:v>22144.7</c:v>
                </c:pt>
                <c:pt idx="56">
                  <c:v>22547.599999999999</c:v>
                </c:pt>
                <c:pt idx="57">
                  <c:v>22950.5</c:v>
                </c:pt>
                <c:pt idx="58">
                  <c:v>23353.4</c:v>
                </c:pt>
                <c:pt idx="59">
                  <c:v>23756.400000000001</c:v>
                </c:pt>
                <c:pt idx="60">
                  <c:v>24159.3</c:v>
                </c:pt>
                <c:pt idx="61">
                  <c:v>24562.2</c:v>
                </c:pt>
                <c:pt idx="62">
                  <c:v>24965.200000000001</c:v>
                </c:pt>
                <c:pt idx="63">
                  <c:v>25368.1</c:v>
                </c:pt>
                <c:pt idx="64">
                  <c:v>25771.1</c:v>
                </c:pt>
                <c:pt idx="65">
                  <c:v>26174.1</c:v>
                </c:pt>
                <c:pt idx="66">
                  <c:v>26577.1</c:v>
                </c:pt>
                <c:pt idx="67">
                  <c:v>26980.1</c:v>
                </c:pt>
                <c:pt idx="68">
                  <c:v>27383.1</c:v>
                </c:pt>
                <c:pt idx="69">
                  <c:v>27786.1</c:v>
                </c:pt>
                <c:pt idx="70">
                  <c:v>28189.1</c:v>
                </c:pt>
                <c:pt idx="71">
                  <c:v>28592.2</c:v>
                </c:pt>
                <c:pt idx="72">
                  <c:v>28995.200000000001</c:v>
                </c:pt>
                <c:pt idx="73">
                  <c:v>29398.3</c:v>
                </c:pt>
                <c:pt idx="74">
                  <c:v>29801.3</c:v>
                </c:pt>
                <c:pt idx="75">
                  <c:v>30204.400000000001</c:v>
                </c:pt>
                <c:pt idx="76">
                  <c:v>30607.5</c:v>
                </c:pt>
                <c:pt idx="77">
                  <c:v>31010.6</c:v>
                </c:pt>
                <c:pt idx="78">
                  <c:v>31413.7</c:v>
                </c:pt>
                <c:pt idx="79">
                  <c:v>31816.799999999999</c:v>
                </c:pt>
                <c:pt idx="80">
                  <c:v>32219.9</c:v>
                </c:pt>
                <c:pt idx="81">
                  <c:v>32623</c:v>
                </c:pt>
                <c:pt idx="82">
                  <c:v>33026.199999999997</c:v>
                </c:pt>
                <c:pt idx="83">
                  <c:v>33429.300000000003</c:v>
                </c:pt>
                <c:pt idx="84">
                  <c:v>33832.5</c:v>
                </c:pt>
                <c:pt idx="85">
                  <c:v>34235.599999999999</c:v>
                </c:pt>
                <c:pt idx="86">
                  <c:v>34638.800000000003</c:v>
                </c:pt>
                <c:pt idx="87">
                  <c:v>35042</c:v>
                </c:pt>
                <c:pt idx="88">
                  <c:v>35445.199999999997</c:v>
                </c:pt>
                <c:pt idx="89">
                  <c:v>35848.400000000001</c:v>
                </c:pt>
                <c:pt idx="90">
                  <c:v>36251.599999999999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2576"/>
        <c:axId val="127830656"/>
      </c:scatterChart>
      <c:valAx>
        <c:axId val="128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0656"/>
        <c:crosses val="autoZero"/>
        <c:crossBetween val="midCat"/>
      </c:valAx>
      <c:valAx>
        <c:axId val="1278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0"/>
            <c:dispRSqr val="1"/>
            <c:dispEq val="1"/>
            <c:trendlineLbl>
              <c:layout>
                <c:manualLayout>
                  <c:x val="-0.15449715660542432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Sheet1!$A$11:$A$101</c:f>
              <c:numCache>
                <c:formatCode>General</c:formatCode>
                <c:ptCount val="9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</c:numCache>
            </c:numRef>
          </c:xVal>
          <c:yVal>
            <c:numRef>
              <c:f>Sheet1!$G$11:$G$101</c:f>
              <c:numCache>
                <c:formatCode>General</c:formatCode>
                <c:ptCount val="91"/>
                <c:pt idx="0">
                  <c:v>20</c:v>
                </c:pt>
                <c:pt idx="1">
                  <c:v>21.159600000000001</c:v>
                </c:pt>
                <c:pt idx="2">
                  <c:v>22.319199999999999</c:v>
                </c:pt>
                <c:pt idx="3">
                  <c:v>23.4787</c:v>
                </c:pt>
                <c:pt idx="4">
                  <c:v>24.638300000000001</c:v>
                </c:pt>
                <c:pt idx="5">
                  <c:v>25.797799999999999</c:v>
                </c:pt>
                <c:pt idx="6">
                  <c:v>26.9574</c:v>
                </c:pt>
                <c:pt idx="7">
                  <c:v>28.116900000000001</c:v>
                </c:pt>
                <c:pt idx="8">
                  <c:v>29.276399999999999</c:v>
                </c:pt>
                <c:pt idx="9">
                  <c:v>30.4359</c:v>
                </c:pt>
                <c:pt idx="10">
                  <c:v>31.595400000000001</c:v>
                </c:pt>
                <c:pt idx="11">
                  <c:v>32.754899999999999</c:v>
                </c:pt>
                <c:pt idx="12">
                  <c:v>33.914299999999997</c:v>
                </c:pt>
                <c:pt idx="13">
                  <c:v>35.073799999999999</c:v>
                </c:pt>
                <c:pt idx="14">
                  <c:v>36.233199999999997</c:v>
                </c:pt>
                <c:pt idx="15">
                  <c:v>37.392699999999998</c:v>
                </c:pt>
                <c:pt idx="16">
                  <c:v>38.552100000000003</c:v>
                </c:pt>
                <c:pt idx="17">
                  <c:v>39.711500000000001</c:v>
                </c:pt>
                <c:pt idx="18">
                  <c:v>40.870899999999999</c:v>
                </c:pt>
                <c:pt idx="19">
                  <c:v>42.030299999999997</c:v>
                </c:pt>
                <c:pt idx="20">
                  <c:v>43.189700000000002</c:v>
                </c:pt>
                <c:pt idx="21">
                  <c:v>44.348999999999997</c:v>
                </c:pt>
                <c:pt idx="22">
                  <c:v>45.508400000000002</c:v>
                </c:pt>
                <c:pt idx="23">
                  <c:v>46.667700000000004</c:v>
                </c:pt>
                <c:pt idx="24">
                  <c:v>47.827100000000002</c:v>
                </c:pt>
                <c:pt idx="25">
                  <c:v>48.986400000000003</c:v>
                </c:pt>
                <c:pt idx="26">
                  <c:v>50.145699999999998</c:v>
                </c:pt>
                <c:pt idx="27">
                  <c:v>51.305</c:v>
                </c:pt>
                <c:pt idx="28">
                  <c:v>52.464300000000001</c:v>
                </c:pt>
                <c:pt idx="29">
                  <c:v>53.6235</c:v>
                </c:pt>
                <c:pt idx="30">
                  <c:v>54.782800000000002</c:v>
                </c:pt>
                <c:pt idx="31">
                  <c:v>55.942100000000003</c:v>
                </c:pt>
                <c:pt idx="32">
                  <c:v>57.101300000000002</c:v>
                </c:pt>
                <c:pt idx="33">
                  <c:v>58.2605</c:v>
                </c:pt>
                <c:pt idx="34">
                  <c:v>59.419699999999999</c:v>
                </c:pt>
                <c:pt idx="35">
                  <c:v>60.579000000000001</c:v>
                </c:pt>
                <c:pt idx="36">
                  <c:v>61.738100000000003</c:v>
                </c:pt>
                <c:pt idx="37">
                  <c:v>62.897300000000001</c:v>
                </c:pt>
                <c:pt idx="38">
                  <c:v>64.0565</c:v>
                </c:pt>
                <c:pt idx="39">
                  <c:v>65.215699999999998</c:v>
                </c:pt>
                <c:pt idx="40">
                  <c:v>66.374799999999993</c:v>
                </c:pt>
                <c:pt idx="41">
                  <c:v>67.533900000000003</c:v>
                </c:pt>
                <c:pt idx="42">
                  <c:v>68.693100000000001</c:v>
                </c:pt>
                <c:pt idx="43">
                  <c:v>69.852199999999996</c:v>
                </c:pt>
                <c:pt idx="44">
                  <c:v>71.011300000000006</c:v>
                </c:pt>
                <c:pt idx="45">
                  <c:v>72.170400000000001</c:v>
                </c:pt>
                <c:pt idx="46">
                  <c:v>73.329499999999996</c:v>
                </c:pt>
                <c:pt idx="47">
                  <c:v>74.488500000000002</c:v>
                </c:pt>
                <c:pt idx="48">
                  <c:v>75.647599999999997</c:v>
                </c:pt>
                <c:pt idx="49">
                  <c:v>76.806600000000003</c:v>
                </c:pt>
                <c:pt idx="50">
                  <c:v>77.965699999999998</c:v>
                </c:pt>
                <c:pt idx="51">
                  <c:v>79.124700000000004</c:v>
                </c:pt>
                <c:pt idx="52">
                  <c:v>80.283699999999996</c:v>
                </c:pt>
                <c:pt idx="53">
                  <c:v>81.442700000000002</c:v>
                </c:pt>
                <c:pt idx="54">
                  <c:v>82.601699999999994</c:v>
                </c:pt>
                <c:pt idx="55">
                  <c:v>83.7607</c:v>
                </c:pt>
                <c:pt idx="56">
                  <c:v>84.919700000000006</c:v>
                </c:pt>
                <c:pt idx="57">
                  <c:v>86.078599999999994</c:v>
                </c:pt>
                <c:pt idx="58">
                  <c:v>87.2376</c:v>
                </c:pt>
                <c:pt idx="59">
                  <c:v>88.396500000000003</c:v>
                </c:pt>
                <c:pt idx="60">
                  <c:v>89.555400000000006</c:v>
                </c:pt>
                <c:pt idx="61">
                  <c:v>90.714299999999994</c:v>
                </c:pt>
                <c:pt idx="62">
                  <c:v>91.873199999999997</c:v>
                </c:pt>
                <c:pt idx="63">
                  <c:v>93.0321</c:v>
                </c:pt>
                <c:pt idx="64">
                  <c:v>94.191000000000003</c:v>
                </c:pt>
                <c:pt idx="65">
                  <c:v>95.349900000000005</c:v>
                </c:pt>
                <c:pt idx="66">
                  <c:v>96.508700000000005</c:v>
                </c:pt>
                <c:pt idx="67">
                  <c:v>97.667500000000004</c:v>
                </c:pt>
                <c:pt idx="68">
                  <c:v>98.826400000000007</c:v>
                </c:pt>
                <c:pt idx="69">
                  <c:v>99.985200000000006</c:v>
                </c:pt>
                <c:pt idx="70">
                  <c:v>101.14400000000001</c:v>
                </c:pt>
                <c:pt idx="71">
                  <c:v>102.303</c:v>
                </c:pt>
                <c:pt idx="72">
                  <c:v>103.462</c:v>
                </c:pt>
                <c:pt idx="73">
                  <c:v>104.62</c:v>
                </c:pt>
                <c:pt idx="74">
                  <c:v>105.779</c:v>
                </c:pt>
                <c:pt idx="75">
                  <c:v>106.938</c:v>
                </c:pt>
                <c:pt idx="76">
                  <c:v>108.09699999999999</c:v>
                </c:pt>
                <c:pt idx="77">
                  <c:v>109.255</c:v>
                </c:pt>
                <c:pt idx="78">
                  <c:v>110.414</c:v>
                </c:pt>
                <c:pt idx="79">
                  <c:v>111.57299999999999</c:v>
                </c:pt>
                <c:pt idx="80">
                  <c:v>112.73099999999999</c:v>
                </c:pt>
                <c:pt idx="81">
                  <c:v>113.89</c:v>
                </c:pt>
                <c:pt idx="82">
                  <c:v>115.04900000000001</c:v>
                </c:pt>
                <c:pt idx="83">
                  <c:v>116.20699999999999</c:v>
                </c:pt>
                <c:pt idx="84">
                  <c:v>117.366</c:v>
                </c:pt>
                <c:pt idx="85">
                  <c:v>118.52500000000001</c:v>
                </c:pt>
                <c:pt idx="86">
                  <c:v>119.68300000000001</c:v>
                </c:pt>
                <c:pt idx="87">
                  <c:v>120.842</c:v>
                </c:pt>
                <c:pt idx="88">
                  <c:v>122.001</c:v>
                </c:pt>
                <c:pt idx="89">
                  <c:v>123.15900000000001</c:v>
                </c:pt>
                <c:pt idx="90">
                  <c:v>124.318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432"/>
        <c:axId val="183920440"/>
      </c:scatterChart>
      <c:valAx>
        <c:axId val="327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20440"/>
        <c:crosses val="autoZero"/>
        <c:crossBetween val="midCat"/>
      </c:valAx>
      <c:valAx>
        <c:axId val="18392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214312</xdr:colOff>
      <xdr:row>16</xdr:row>
      <xdr:rowOff>33337</xdr:rowOff>
    </xdr:from>
    <xdr:to>
      <xdr:col>20</xdr:col>
      <xdr:colOff>461962</xdr:colOff>
      <xdr:row>30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30</xdr:row>
      <xdr:rowOff>166687</xdr:rowOff>
    </xdr:from>
    <xdr:to>
      <xdr:col>20</xdr:col>
      <xdr:colOff>466725</xdr:colOff>
      <xdr:row>45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abSelected="1" workbookViewId="0">
      <selection activeCell="C12" sqref="C12"/>
    </sheetView>
  </sheetViews>
  <sheetFormatPr defaultRowHeight="15" x14ac:dyDescent="0.25"/>
  <cols>
    <col min="1" max="13" width="14.85546875" customWidth="1"/>
    <col min="14" max="14" width="10" bestFit="1" customWidth="1"/>
  </cols>
  <sheetData>
    <row r="1" spans="1:18" x14ac:dyDescent="0.25">
      <c r="A1" t="s">
        <v>36</v>
      </c>
    </row>
    <row r="3" spans="1:18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9</v>
      </c>
      <c r="G3" s="1" t="s">
        <v>10</v>
      </c>
      <c r="H3" t="s">
        <v>11</v>
      </c>
      <c r="I3" t="s">
        <v>12</v>
      </c>
      <c r="J3" s="1" t="s">
        <v>13</v>
      </c>
      <c r="K3" s="1" t="s">
        <v>14</v>
      </c>
      <c r="L3" t="s">
        <v>15</v>
      </c>
      <c r="M3" t="s">
        <v>16</v>
      </c>
      <c r="N3" t="s">
        <v>20</v>
      </c>
    </row>
    <row r="4" spans="1:18" x14ac:dyDescent="0.25">
      <c r="A4" s="1">
        <v>10</v>
      </c>
      <c r="B4" s="1">
        <v>10</v>
      </c>
      <c r="C4" s="1">
        <v>10</v>
      </c>
      <c r="D4" s="1">
        <v>100000</v>
      </c>
      <c r="E4" s="1">
        <v>0</v>
      </c>
      <c r="F4" s="1">
        <v>1.4</v>
      </c>
      <c r="G4" s="1">
        <v>1012</v>
      </c>
      <c r="H4">
        <f>G4/F4</f>
        <v>722.85714285714289</v>
      </c>
      <c r="I4">
        <f>G4-H4</f>
        <v>289.14285714285711</v>
      </c>
      <c r="J4" s="1">
        <v>101300</v>
      </c>
      <c r="K4" s="1">
        <v>293.14999999999998</v>
      </c>
      <c r="L4">
        <f>J4/I4/K4</f>
        <v>1.1951077939702255</v>
      </c>
      <c r="M4">
        <f>A6*L4</f>
        <v>1194.9882831908285</v>
      </c>
      <c r="N4">
        <f>H4*M4*K4</f>
        <v>253224675.00000003</v>
      </c>
    </row>
    <row r="5" spans="1:18" x14ac:dyDescent="0.25">
      <c r="A5" t="s">
        <v>26</v>
      </c>
      <c r="D5" t="s">
        <v>5</v>
      </c>
      <c r="E5" t="s">
        <v>6</v>
      </c>
      <c r="F5" s="1" t="s">
        <v>18</v>
      </c>
      <c r="G5" t="s">
        <v>19</v>
      </c>
    </row>
    <row r="6" spans="1:18" x14ac:dyDescent="0.25">
      <c r="A6">
        <f>(A4*B4*C4)*(1-0.0001)</f>
        <v>999.9</v>
      </c>
      <c r="D6">
        <f>E4*D4</f>
        <v>0</v>
      </c>
      <c r="E6">
        <f>(1-E4)*D4</f>
        <v>100000</v>
      </c>
      <c r="F6" s="1">
        <v>50000</v>
      </c>
      <c r="G6">
        <f>D4/F6/1000</f>
        <v>2E-3</v>
      </c>
    </row>
    <row r="7" spans="1:18" ht="30" customHeight="1" x14ac:dyDescent="0.25">
      <c r="A7" s="10" t="s">
        <v>35</v>
      </c>
      <c r="B7" s="11"/>
      <c r="C7" s="11"/>
      <c r="D7" s="11"/>
      <c r="E7" s="11"/>
      <c r="F7" s="11"/>
    </row>
    <row r="8" spans="1:18" x14ac:dyDescent="0.25">
      <c r="G8" s="3"/>
      <c r="I8" s="9"/>
      <c r="M8" s="9"/>
    </row>
    <row r="9" spans="1:18" s="5" customFormat="1" ht="30" x14ac:dyDescent="0.25">
      <c r="C9" s="5" t="s">
        <v>28</v>
      </c>
      <c r="E9" s="5" t="s">
        <v>25</v>
      </c>
      <c r="G9" s="6" t="s">
        <v>23</v>
      </c>
      <c r="K9" s="6" t="s">
        <v>24</v>
      </c>
      <c r="O9" s="8" t="s">
        <v>32</v>
      </c>
      <c r="P9" s="7"/>
      <c r="Q9" s="7"/>
      <c r="R9" s="7"/>
    </row>
    <row r="10" spans="1:18" x14ac:dyDescent="0.25">
      <c r="A10" t="s">
        <v>29</v>
      </c>
      <c r="B10" t="s">
        <v>7</v>
      </c>
      <c r="C10" t="s">
        <v>8</v>
      </c>
      <c r="D10" t="s">
        <v>17</v>
      </c>
      <c r="E10" t="s">
        <v>34</v>
      </c>
      <c r="G10" s="1" t="s">
        <v>27</v>
      </c>
      <c r="H10" t="s">
        <v>21</v>
      </c>
      <c r="I10" t="s">
        <v>22</v>
      </c>
      <c r="K10" s="1" t="s">
        <v>8</v>
      </c>
      <c r="L10" t="s">
        <v>21</v>
      </c>
      <c r="M10" t="s">
        <v>22</v>
      </c>
      <c r="O10" s="3"/>
      <c r="P10" s="3"/>
      <c r="Q10" s="3"/>
      <c r="R10" s="3"/>
    </row>
    <row r="11" spans="1:18" x14ac:dyDescent="0.25">
      <c r="A11">
        <v>0</v>
      </c>
      <c r="B11">
        <f>E0</f>
        <v>253224675.00000003</v>
      </c>
      <c r="C11" s="4">
        <v>0</v>
      </c>
      <c r="D11" s="4">
        <f>M0</f>
        <v>1194.9882831908285</v>
      </c>
      <c r="E11" s="4">
        <f t="shared" ref="E11:E42" si="0">B11/(cv*D11)-273.15</f>
        <v>20</v>
      </c>
      <c r="F11" s="4"/>
      <c r="G11" s="2">
        <v>20</v>
      </c>
      <c r="H11" s="2">
        <f t="shared" ref="H11:H42" si="1">G11-E11</f>
        <v>0</v>
      </c>
      <c r="I11" s="9">
        <f>H11/(E11+273.15)*100</f>
        <v>0</v>
      </c>
      <c r="J11" s="2"/>
      <c r="K11" s="2">
        <v>0</v>
      </c>
      <c r="L11" s="4">
        <f t="shared" ref="L11:L42" si="2">K11-C11</f>
        <v>0</v>
      </c>
      <c r="M11" s="9">
        <f t="shared" ref="M11:M42" si="3">L11/(C11+P0)*100</f>
        <v>0</v>
      </c>
      <c r="O11" s="3" t="s">
        <v>30</v>
      </c>
      <c r="P11" s="3"/>
      <c r="Q11" s="3"/>
      <c r="R11" s="3"/>
    </row>
    <row r="12" spans="1:18" x14ac:dyDescent="0.25">
      <c r="A12">
        <f>A11+10</f>
        <v>10</v>
      </c>
      <c r="B12">
        <f>E0+qconv*A12+(D12-M0)*cp*(E11+273.15)</f>
        <v>254230608.35600004</v>
      </c>
      <c r="C12" s="4">
        <f>(gamma-1)*qfire*A12/(Volume/(1-0.0001))</f>
        <v>399.99999999999994</v>
      </c>
      <c r="D12" s="4">
        <f t="shared" ref="D12:D43" si="4">M0+mfire*A12</f>
        <v>1195.0082831908285</v>
      </c>
      <c r="E12" s="4">
        <f t="shared" si="0"/>
        <v>21.159610714819507</v>
      </c>
      <c r="F12" s="4"/>
      <c r="G12" s="2">
        <v>21.159600000000001</v>
      </c>
      <c r="H12" s="4">
        <f t="shared" si="1"/>
        <v>-1.0714819506318918E-5</v>
      </c>
      <c r="I12" s="9">
        <f>H12/(E12+273.15)*100</f>
        <v>-3.6406624575713832E-6</v>
      </c>
      <c r="J12" s="2"/>
      <c r="K12" s="2">
        <v>402.37799999999999</v>
      </c>
      <c r="L12" s="4">
        <f t="shared" si="2"/>
        <v>2.3780000000000427</v>
      </c>
      <c r="M12" s="9">
        <f t="shared" si="3"/>
        <v>2.3382497541789998E-3</v>
      </c>
      <c r="O12" s="3" t="s">
        <v>31</v>
      </c>
      <c r="P12" s="3"/>
      <c r="Q12" s="3"/>
      <c r="R12" s="3"/>
    </row>
    <row r="13" spans="1:18" x14ac:dyDescent="0.25">
      <c r="A13">
        <f t="shared" ref="A13:A76" si="5">A12+10</f>
        <v>20</v>
      </c>
      <c r="B13">
        <f>E0+qconv*A13+(D13-M0)*cp*(E12+273.15)</f>
        <v>255236588.65304175</v>
      </c>
      <c r="C13" s="4">
        <f>(gamma-1)*qfire*A13/(Volume/(1-0.0001))</f>
        <v>799.99999999999989</v>
      </c>
      <c r="D13" s="4">
        <f t="shared" si="4"/>
        <v>1195.0282831908285</v>
      </c>
      <c r="E13" s="4">
        <f t="shared" si="0"/>
        <v>22.319236955440147</v>
      </c>
      <c r="F13" s="4"/>
      <c r="G13" s="2">
        <v>22.319199999999999</v>
      </c>
      <c r="H13" s="4">
        <f t="shared" si="1"/>
        <v>-3.6955440148034313E-5</v>
      </c>
      <c r="I13" s="9">
        <f t="shared" ref="I13:I76" si="6">H13/(E13+273.15)*100</f>
        <v>-1.2507373196894804E-5</v>
      </c>
      <c r="J13" s="2"/>
      <c r="K13" s="2">
        <v>804.76499999999999</v>
      </c>
      <c r="L13" s="4">
        <f t="shared" si="2"/>
        <v>4.7650000000001</v>
      </c>
      <c r="M13" s="9">
        <f t="shared" si="3"/>
        <v>4.6669931439765914E-3</v>
      </c>
      <c r="O13" s="3" t="s">
        <v>37</v>
      </c>
      <c r="P13" s="3"/>
      <c r="Q13" s="3"/>
      <c r="R13" s="3"/>
    </row>
    <row r="14" spans="1:18" x14ac:dyDescent="0.25">
      <c r="A14">
        <f t="shared" si="5"/>
        <v>30</v>
      </c>
      <c r="B14">
        <f>E0+qconv*A14+(D14-M0)*cp*(E13+273.15)</f>
        <v>256242615.89206794</v>
      </c>
      <c r="C14" s="4">
        <f>(gamma-1)*qfire*A14/(Volume/(1-0.0001))</f>
        <v>1199.9999999999998</v>
      </c>
      <c r="D14" s="4">
        <f t="shared" si="4"/>
        <v>1195.0482831908284</v>
      </c>
      <c r="E14" s="4">
        <f t="shared" si="0"/>
        <v>23.478878722173647</v>
      </c>
      <c r="F14" s="4"/>
      <c r="G14" s="2">
        <v>23.4787</v>
      </c>
      <c r="H14" s="4">
        <f t="shared" si="1"/>
        <v>-1.7872217364711673E-4</v>
      </c>
      <c r="I14" s="9">
        <f t="shared" si="6"/>
        <v>-6.0251103809251894E-5</v>
      </c>
      <c r="J14" s="2"/>
      <c r="K14" s="2">
        <v>1207.1600000000001</v>
      </c>
      <c r="L14" s="4">
        <f t="shared" si="2"/>
        <v>7.1600000000003092</v>
      </c>
      <c r="M14" s="9">
        <f t="shared" si="3"/>
        <v>6.9853658536588393E-3</v>
      </c>
      <c r="O14" s="3" t="s">
        <v>33</v>
      </c>
      <c r="P14" s="3"/>
      <c r="Q14" s="3"/>
      <c r="R14" s="3"/>
    </row>
    <row r="15" spans="1:18" x14ac:dyDescent="0.25">
      <c r="A15">
        <f t="shared" si="5"/>
        <v>40</v>
      </c>
      <c r="B15">
        <f>E0+qconv*A15+(D15-M0)*cp*(E14+273.15)</f>
        <v>257248690.07402137</v>
      </c>
      <c r="C15" s="4">
        <f>(gamma-1)*qfire*A15/(Volume/(1-0.0001))</f>
        <v>1599.9999999999998</v>
      </c>
      <c r="D15" s="4">
        <f t="shared" si="4"/>
        <v>1195.0682831908284</v>
      </c>
      <c r="E15" s="4">
        <f t="shared" si="0"/>
        <v>24.638536015331908</v>
      </c>
      <c r="F15" s="4"/>
      <c r="G15" s="2">
        <v>24.638300000000001</v>
      </c>
      <c r="H15" s="4">
        <f t="shared" si="1"/>
        <v>-2.360153319074243E-4</v>
      </c>
      <c r="I15" s="9">
        <f t="shared" si="6"/>
        <v>-7.9256016724321731E-5</v>
      </c>
      <c r="J15" s="2"/>
      <c r="K15" s="2">
        <v>1609.57</v>
      </c>
      <c r="L15" s="4">
        <f t="shared" si="2"/>
        <v>9.5700000000001637</v>
      </c>
      <c r="M15" s="9">
        <f t="shared" si="3"/>
        <v>9.300291545189663E-3</v>
      </c>
    </row>
    <row r="16" spans="1:18" x14ac:dyDescent="0.25">
      <c r="A16">
        <f t="shared" si="5"/>
        <v>50</v>
      </c>
      <c r="B16">
        <f>E0+qconv*A16+(D16-M0)*cp*(E15+273.15)</f>
        <v>258254811.19984475</v>
      </c>
      <c r="C16" s="4">
        <f>(gamma-1)*qfire*A16/(Volume/(1-0.0001))</f>
        <v>1999.9999999999995</v>
      </c>
      <c r="D16" s="4">
        <f t="shared" si="4"/>
        <v>1195.0882831908284</v>
      </c>
      <c r="E16" s="4">
        <f t="shared" si="0"/>
        <v>25.79820883522666</v>
      </c>
      <c r="F16" s="4"/>
      <c r="G16" s="2">
        <v>25.797799999999999</v>
      </c>
      <c r="H16" s="4">
        <f t="shared" si="1"/>
        <v>-4.0883522666135264E-4</v>
      </c>
      <c r="I16" s="9">
        <f t="shared" si="6"/>
        <v>-1.3675787797969155E-4</v>
      </c>
      <c r="J16" s="2"/>
      <c r="K16" s="2">
        <v>2011.98</v>
      </c>
      <c r="L16" s="4">
        <f t="shared" si="2"/>
        <v>11.980000000000473</v>
      </c>
      <c r="M16" s="9">
        <f t="shared" si="3"/>
        <v>1.1597289448209558E-2</v>
      </c>
    </row>
    <row r="17" spans="1:13" x14ac:dyDescent="0.25">
      <c r="A17">
        <f t="shared" si="5"/>
        <v>60</v>
      </c>
      <c r="B17">
        <f>E0+qconv*A17+(D17-M0)*cp*(E16+273.15)</f>
        <v>259260979.27048096</v>
      </c>
      <c r="C17" s="4">
        <f>(gamma-1)*qfire*A17/(Volume/(1-0.0001))</f>
        <v>2399.9999999999995</v>
      </c>
      <c r="D17" s="4">
        <f t="shared" si="4"/>
        <v>1195.1082831908284</v>
      </c>
      <c r="E17" s="4">
        <f t="shared" si="0"/>
        <v>26.957897182169859</v>
      </c>
      <c r="F17" s="4"/>
      <c r="G17" s="2">
        <v>26.9574</v>
      </c>
      <c r="H17" s="4">
        <f t="shared" si="1"/>
        <v>-4.9718216985894514E-4</v>
      </c>
      <c r="I17" s="9">
        <f t="shared" si="6"/>
        <v>-1.6566780632138725E-4</v>
      </c>
      <c r="J17" s="2"/>
      <c r="K17" s="2">
        <v>2414.41</v>
      </c>
      <c r="L17" s="4">
        <f t="shared" si="2"/>
        <v>14.410000000000309</v>
      </c>
      <c r="M17" s="9">
        <f t="shared" si="3"/>
        <v>1.3895853423336846E-2</v>
      </c>
    </row>
    <row r="18" spans="1:13" x14ac:dyDescent="0.25">
      <c r="A18">
        <f t="shared" si="5"/>
        <v>70</v>
      </c>
      <c r="B18">
        <f>E0+qconv*A18+(D18-M0)*cp*(E17+273.15)</f>
        <v>260267194.28687283</v>
      </c>
      <c r="C18" s="4">
        <f>(gamma-1)*qfire*A18/(Volume/(1-0.0001))</f>
        <v>2799.9999999999995</v>
      </c>
      <c r="D18" s="4">
        <f t="shared" si="4"/>
        <v>1195.1282831908286</v>
      </c>
      <c r="E18" s="4">
        <f t="shared" si="0"/>
        <v>28.117601056473234</v>
      </c>
      <c r="F18" s="4"/>
      <c r="G18" s="2">
        <v>28.116900000000001</v>
      </c>
      <c r="H18" s="4">
        <f t="shared" si="1"/>
        <v>-7.0105647323259745E-4</v>
      </c>
      <c r="I18" s="9">
        <f t="shared" si="6"/>
        <v>-2.3270224570254503E-4</v>
      </c>
      <c r="J18" s="2"/>
      <c r="K18" s="2">
        <v>2816.84</v>
      </c>
      <c r="L18" s="4">
        <f t="shared" si="2"/>
        <v>16.8400000000006</v>
      </c>
      <c r="M18" s="9">
        <f t="shared" si="3"/>
        <v>1.6176753121998656E-2</v>
      </c>
    </row>
    <row r="19" spans="1:13" x14ac:dyDescent="0.25">
      <c r="A19">
        <f t="shared" si="5"/>
        <v>80</v>
      </c>
      <c r="B19">
        <f>E0+qconv*A19+(D19-M0)*cp*(E18+273.15)</f>
        <v>261273456.2499631</v>
      </c>
      <c r="C19" s="4">
        <f>(gamma-1)*qfire*A19/(Volume/(1-0.0001))</f>
        <v>3199.9999999999995</v>
      </c>
      <c r="D19" s="4">
        <f t="shared" si="4"/>
        <v>1195.1482831908286</v>
      </c>
      <c r="E19" s="4">
        <f t="shared" si="0"/>
        <v>29.277320458448571</v>
      </c>
      <c r="F19" s="4"/>
      <c r="G19" s="2">
        <v>29.276399999999999</v>
      </c>
      <c r="H19" s="4">
        <f t="shared" si="1"/>
        <v>-9.2045844857224779E-4</v>
      </c>
      <c r="I19" s="9">
        <f t="shared" si="6"/>
        <v>-3.043569103402854E-4</v>
      </c>
      <c r="J19" s="2"/>
      <c r="K19" s="2">
        <v>3219.29</v>
      </c>
      <c r="L19" s="4">
        <f t="shared" si="2"/>
        <v>19.290000000000418</v>
      </c>
      <c r="M19" s="9">
        <f t="shared" si="3"/>
        <v>1.8459330143541067E-2</v>
      </c>
    </row>
    <row r="20" spans="1:13" x14ac:dyDescent="0.25">
      <c r="A20">
        <f t="shared" si="5"/>
        <v>90</v>
      </c>
      <c r="B20">
        <f>E0+qconv*A20+(D20-M0)*cp*(E19+273.15)</f>
        <v>262279765.16069475</v>
      </c>
      <c r="C20" s="4">
        <f>(gamma-1)*qfire*A20/(Volume/(1-0.0001))</f>
        <v>3599.9999999999995</v>
      </c>
      <c r="D20" s="4">
        <f t="shared" si="4"/>
        <v>1195.1682831908286</v>
      </c>
      <c r="E20" s="4">
        <f t="shared" si="0"/>
        <v>30.437055388407884</v>
      </c>
      <c r="F20" s="4"/>
      <c r="G20" s="2">
        <v>30.4359</v>
      </c>
      <c r="H20" s="4">
        <f t="shared" si="1"/>
        <v>-1.1553884078843168E-3</v>
      </c>
      <c r="I20" s="9">
        <f t="shared" si="6"/>
        <v>-3.8057894346190692E-4</v>
      </c>
      <c r="J20" s="2"/>
      <c r="K20" s="2">
        <v>3621.74</v>
      </c>
      <c r="L20" s="4">
        <f t="shared" si="2"/>
        <v>21.740000000000236</v>
      </c>
      <c r="M20" s="9">
        <f t="shared" si="3"/>
        <v>2.07244995233558E-2</v>
      </c>
    </row>
    <row r="21" spans="1:13" x14ac:dyDescent="0.25">
      <c r="A21">
        <f t="shared" si="5"/>
        <v>100</v>
      </c>
      <c r="B21">
        <f>E0+qconv*A21+(D21-M0)*cp*(E20+273.15)</f>
        <v>263286121.02001065</v>
      </c>
      <c r="C21" s="4">
        <f>(gamma-1)*qfire*A21/(Volume/(1-0.0001))</f>
        <v>3999.9999999999991</v>
      </c>
      <c r="D21" s="4">
        <f t="shared" si="4"/>
        <v>1195.1882831908285</v>
      </c>
      <c r="E21" s="4">
        <f t="shared" si="0"/>
        <v>31.596805846662903</v>
      </c>
      <c r="F21" s="4"/>
      <c r="G21" s="2">
        <v>31.595400000000001</v>
      </c>
      <c r="H21" s="4">
        <f t="shared" si="1"/>
        <v>-1.4058466629016664E-3</v>
      </c>
      <c r="I21" s="9">
        <f t="shared" si="6"/>
        <v>-4.6131629140324298E-4</v>
      </c>
      <c r="J21" s="2"/>
      <c r="K21" s="2">
        <v>4024.2</v>
      </c>
      <c r="L21" s="4">
        <f t="shared" si="2"/>
        <v>24.200000000000728</v>
      </c>
      <c r="M21" s="9">
        <f t="shared" si="3"/>
        <v>2.298195631529034E-2</v>
      </c>
    </row>
    <row r="22" spans="1:13" x14ac:dyDescent="0.25">
      <c r="A22">
        <f t="shared" si="5"/>
        <v>110</v>
      </c>
      <c r="B22">
        <f>E0+qconv*A22+(D22-M0)*cp*(E21+273.15)</f>
        <v>264292523.82885373</v>
      </c>
      <c r="C22" s="4">
        <f>(gamma-1)*qfire*A22/(Volume/(1-0.0001))</f>
        <v>4399.9999999999991</v>
      </c>
      <c r="D22" s="4">
        <f t="shared" si="4"/>
        <v>1195.2082831908285</v>
      </c>
      <c r="E22" s="4">
        <f t="shared" si="0"/>
        <v>32.756571833525584</v>
      </c>
      <c r="F22" s="4"/>
      <c r="G22" s="2">
        <v>32.754899999999999</v>
      </c>
      <c r="H22" s="4">
        <f t="shared" si="1"/>
        <v>-1.6718335255845318E-3</v>
      </c>
      <c r="I22" s="9">
        <f t="shared" si="6"/>
        <v>-5.4651768857530262E-4</v>
      </c>
      <c r="J22" s="2"/>
      <c r="K22" s="2">
        <v>4426.67</v>
      </c>
      <c r="L22" s="4">
        <f t="shared" si="2"/>
        <v>26.670000000000982</v>
      </c>
      <c r="M22" s="9">
        <f t="shared" si="3"/>
        <v>2.5231788079471126E-2</v>
      </c>
    </row>
    <row r="23" spans="1:13" x14ac:dyDescent="0.25">
      <c r="A23">
        <f t="shared" si="5"/>
        <v>120</v>
      </c>
      <c r="B23">
        <f>E0+qconv*A23+(D23-M0)*cp*(E22+273.15)</f>
        <v>265298973.58816695</v>
      </c>
      <c r="C23" s="4">
        <f>(gamma-1)*qfire*A23/(Volume/(1-0.0001))</f>
        <v>4799.9999999999991</v>
      </c>
      <c r="D23" s="4">
        <f t="shared" si="4"/>
        <v>1195.2282831908285</v>
      </c>
      <c r="E23" s="4">
        <f t="shared" si="0"/>
        <v>33.916353349307769</v>
      </c>
      <c r="F23" s="4"/>
      <c r="G23" s="2">
        <v>33.914299999999997</v>
      </c>
      <c r="H23" s="4">
        <f t="shared" si="1"/>
        <v>-2.0533493077721232E-3</v>
      </c>
      <c r="I23" s="9">
        <f t="shared" si="6"/>
        <v>-6.6869889370012032E-4</v>
      </c>
      <c r="J23" s="2"/>
      <c r="K23" s="2">
        <v>4829.16</v>
      </c>
      <c r="L23" s="4">
        <f t="shared" si="2"/>
        <v>29.160000000000764</v>
      </c>
      <c r="M23" s="9">
        <f t="shared" si="3"/>
        <v>2.7483506126296665E-2</v>
      </c>
    </row>
    <row r="24" spans="1:13" x14ac:dyDescent="0.25">
      <c r="A24">
        <f t="shared" si="5"/>
        <v>130</v>
      </c>
      <c r="B24">
        <f>E0+qconv*A24+(D24-M0)*cp*(E23+273.15)</f>
        <v>266305470.2988933</v>
      </c>
      <c r="C24" s="4">
        <f>(gamma-1)*qfire*A24/(Volume/(1-0.0001))</f>
        <v>5199.9999999999991</v>
      </c>
      <c r="D24" s="4">
        <f t="shared" si="4"/>
        <v>1195.2482831908285</v>
      </c>
      <c r="E24" s="4">
        <f t="shared" si="0"/>
        <v>35.076150394321303</v>
      </c>
      <c r="F24" s="4"/>
      <c r="G24" s="2">
        <v>35.073799999999999</v>
      </c>
      <c r="H24" s="4">
        <f t="shared" si="1"/>
        <v>-2.3503943213043499E-3</v>
      </c>
      <c r="I24" s="9">
        <f t="shared" si="6"/>
        <v>-7.6255512982835265E-4</v>
      </c>
      <c r="J24" s="2"/>
      <c r="K24" s="2">
        <v>5231.6499999999996</v>
      </c>
      <c r="L24" s="4">
        <f t="shared" si="2"/>
        <v>31.650000000000546</v>
      </c>
      <c r="M24" s="9">
        <f t="shared" si="3"/>
        <v>2.9718309859155443E-2</v>
      </c>
    </row>
    <row r="25" spans="1:13" x14ac:dyDescent="0.25">
      <c r="A25">
        <f t="shared" si="5"/>
        <v>140</v>
      </c>
      <c r="B25">
        <f>E0+qconv*A25+(D25-M0)*cp*(E24+273.15)</f>
        <v>267312013.96197575</v>
      </c>
      <c r="C25" s="4">
        <f>(gamma-1)*qfire*A25/(Volume/(1-0.0001))</f>
        <v>5599.9999999999991</v>
      </c>
      <c r="D25" s="4">
        <f t="shared" si="4"/>
        <v>1195.2682831908285</v>
      </c>
      <c r="E25" s="4">
        <f t="shared" si="0"/>
        <v>36.235962968878141</v>
      </c>
      <c r="F25" s="4"/>
      <c r="G25" s="2">
        <v>36.233199999999997</v>
      </c>
      <c r="H25" s="4">
        <f t="shared" si="1"/>
        <v>-2.7629688781445338E-3</v>
      </c>
      <c r="I25" s="9">
        <f t="shared" si="6"/>
        <v>-8.9304920353560702E-4</v>
      </c>
      <c r="J25" s="2"/>
      <c r="K25" s="2">
        <v>5634.15</v>
      </c>
      <c r="L25" s="4">
        <f t="shared" si="2"/>
        <v>34.150000000000546</v>
      </c>
      <c r="M25" s="9">
        <f t="shared" si="3"/>
        <v>3.1945743685688067E-2</v>
      </c>
    </row>
    <row r="26" spans="1:13" x14ac:dyDescent="0.25">
      <c r="A26">
        <f t="shared" si="5"/>
        <v>150</v>
      </c>
      <c r="B26">
        <f>E0+qconv*A26+(D26-M0)*cp*(E25+273.15)</f>
        <v>268318604.57835737</v>
      </c>
      <c r="C26" s="4">
        <f>(gamma-1)*qfire*A26/(Volume/(1-0.0001))</f>
        <v>5999.9999999999991</v>
      </c>
      <c r="D26" s="4">
        <f t="shared" si="4"/>
        <v>1195.2882831908285</v>
      </c>
      <c r="E26" s="4">
        <f t="shared" si="0"/>
        <v>37.395791073290184</v>
      </c>
      <c r="F26" s="4"/>
      <c r="G26" s="2">
        <v>37.392699999999998</v>
      </c>
      <c r="H26" s="4">
        <f t="shared" si="1"/>
        <v>-3.0910732901858751E-3</v>
      </c>
      <c r="I26" s="9">
        <f t="shared" si="6"/>
        <v>-9.9536795507763572E-4</v>
      </c>
      <c r="J26" s="2"/>
      <c r="K26" s="2">
        <v>6036.66</v>
      </c>
      <c r="L26" s="4">
        <f t="shared" si="2"/>
        <v>36.660000000000764</v>
      </c>
      <c r="M26" s="9">
        <f t="shared" si="3"/>
        <v>3.4165890027959708E-2</v>
      </c>
    </row>
    <row r="27" spans="1:13" x14ac:dyDescent="0.25">
      <c r="A27">
        <f t="shared" si="5"/>
        <v>160</v>
      </c>
      <c r="B27">
        <f>E0+qconv*A27+(D27-M0)*cp*(E26+273.15)</f>
        <v>269325242.14898115</v>
      </c>
      <c r="C27" s="4">
        <f>(gamma-1)*qfire*A27/(Volume/(1-0.0001))</f>
        <v>6399.9999999999991</v>
      </c>
      <c r="D27" s="4">
        <f t="shared" si="4"/>
        <v>1195.3082831908284</v>
      </c>
      <c r="E27" s="4">
        <f t="shared" si="0"/>
        <v>38.555634707869331</v>
      </c>
      <c r="F27" s="4"/>
      <c r="G27" s="2">
        <v>38.552100000000003</v>
      </c>
      <c r="H27" s="4">
        <f t="shared" si="1"/>
        <v>-3.5347078693277467E-3</v>
      </c>
      <c r="I27" s="9">
        <f t="shared" si="6"/>
        <v>-1.1339890832068138E-3</v>
      </c>
      <c r="J27" s="2"/>
      <c r="K27" s="2">
        <v>6439.18</v>
      </c>
      <c r="L27" s="4">
        <f t="shared" si="2"/>
        <v>39.180000000001201</v>
      </c>
      <c r="M27" s="9">
        <f t="shared" si="3"/>
        <v>3.6378830083566578E-2</v>
      </c>
    </row>
    <row r="28" spans="1:13" x14ac:dyDescent="0.25">
      <c r="A28">
        <f t="shared" si="5"/>
        <v>170</v>
      </c>
      <c r="B28">
        <f>E0+qconv*A28+(D28-M0)*cp*(E27+273.15)</f>
        <v>270331926.67479026</v>
      </c>
      <c r="C28" s="4">
        <f>(gamma-1)*qfire*A28/(Volume/(1-0.0001))</f>
        <v>6799.9999999999991</v>
      </c>
      <c r="D28" s="4">
        <f t="shared" si="4"/>
        <v>1195.3282831908284</v>
      </c>
      <c r="E28" s="4">
        <f t="shared" si="0"/>
        <v>39.715493872927482</v>
      </c>
      <c r="F28" s="4"/>
      <c r="G28" s="2">
        <v>39.711500000000001</v>
      </c>
      <c r="H28" s="4">
        <f t="shared" si="1"/>
        <v>-3.9938729274808793E-3</v>
      </c>
      <c r="I28" s="9">
        <f t="shared" si="6"/>
        <v>-1.2765463132546726E-3</v>
      </c>
      <c r="J28" s="2"/>
      <c r="K28" s="2">
        <v>6841.7</v>
      </c>
      <c r="L28" s="4">
        <f t="shared" si="2"/>
        <v>41.700000000000728</v>
      </c>
      <c r="M28" s="9">
        <f t="shared" si="3"/>
        <v>3.8575393154487263E-2</v>
      </c>
    </row>
    <row r="29" spans="1:13" x14ac:dyDescent="0.25">
      <c r="A29">
        <f t="shared" si="5"/>
        <v>180</v>
      </c>
      <c r="B29">
        <f>E0+qconv*A29+(D29-M0)*cp*(E28+273.15)</f>
        <v>271338658.15672773</v>
      </c>
      <c r="C29" s="4">
        <f>(gamma-1)*qfire*A29/(Volume/(1-0.0001))</f>
        <v>7199.9999999999991</v>
      </c>
      <c r="D29" s="4">
        <f t="shared" si="4"/>
        <v>1195.3482831908284</v>
      </c>
      <c r="E29" s="4">
        <f t="shared" si="0"/>
        <v>40.875368568776537</v>
      </c>
      <c r="F29" s="4"/>
      <c r="G29" s="2">
        <v>40.870899999999999</v>
      </c>
      <c r="H29" s="4">
        <f t="shared" si="1"/>
        <v>-4.4685687765380067E-3</v>
      </c>
      <c r="I29" s="9">
        <f t="shared" si="6"/>
        <v>-1.4229961091692246E-3</v>
      </c>
      <c r="J29" s="2"/>
      <c r="K29" s="2">
        <v>7244.24</v>
      </c>
      <c r="L29" s="4">
        <f t="shared" si="2"/>
        <v>44.240000000000691</v>
      </c>
      <c r="M29" s="9">
        <f t="shared" si="3"/>
        <v>4.0774193548387738E-2</v>
      </c>
    </row>
    <row r="30" spans="1:13" x14ac:dyDescent="0.25">
      <c r="A30">
        <f t="shared" si="5"/>
        <v>190</v>
      </c>
      <c r="B30">
        <f>E0+qconv*A30+(D30-M0)*cp*(E29+273.15)</f>
        <v>272345436.59573686</v>
      </c>
      <c r="C30" s="4">
        <f>(gamma-1)*qfire*A30/(Volume/(1-0.0001))</f>
        <v>7599.9999999999991</v>
      </c>
      <c r="D30" s="4">
        <f t="shared" si="4"/>
        <v>1195.3682831908286</v>
      </c>
      <c r="E30" s="4">
        <f t="shared" si="0"/>
        <v>42.035258795728623</v>
      </c>
      <c r="F30" s="4"/>
      <c r="G30" s="2">
        <v>42.030299999999997</v>
      </c>
      <c r="H30" s="4">
        <f t="shared" si="1"/>
        <v>-4.9587957286263418E-3</v>
      </c>
      <c r="I30" s="9">
        <f t="shared" si="6"/>
        <v>-1.5732955746639581E-3</v>
      </c>
      <c r="J30" s="2"/>
      <c r="K30" s="2">
        <v>7646.79</v>
      </c>
      <c r="L30" s="4">
        <f t="shared" si="2"/>
        <v>46.790000000000873</v>
      </c>
      <c r="M30" s="9">
        <f t="shared" si="3"/>
        <v>4.2966023875115583E-2</v>
      </c>
    </row>
    <row r="31" spans="1:13" x14ac:dyDescent="0.25">
      <c r="A31">
        <f t="shared" si="5"/>
        <v>200</v>
      </c>
      <c r="B31">
        <f>E0+qconv*A31+(D31-M0)*cp*(E30+273.15)</f>
        <v>273352261.99276054</v>
      </c>
      <c r="C31" s="4">
        <f>(gamma-1)*qfire*A31/(Volume/(1-0.0001))</f>
        <v>7999.9999999999982</v>
      </c>
      <c r="D31" s="4">
        <f t="shared" si="4"/>
        <v>1195.3882831908286</v>
      </c>
      <c r="E31" s="4">
        <f t="shared" si="0"/>
        <v>43.195164554095413</v>
      </c>
      <c r="F31" s="4"/>
      <c r="G31" s="2">
        <v>43.189700000000002</v>
      </c>
      <c r="H31" s="4">
        <f t="shared" si="1"/>
        <v>-5.4645540954112448E-3</v>
      </c>
      <c r="I31" s="9">
        <f t="shared" si="6"/>
        <v>-1.7274024412902952E-3</v>
      </c>
      <c r="J31" s="2"/>
      <c r="K31" s="2">
        <v>8049.34</v>
      </c>
      <c r="L31" s="4">
        <f t="shared" si="2"/>
        <v>49.340000000001965</v>
      </c>
      <c r="M31" s="9">
        <f t="shared" si="3"/>
        <v>4.5141811527906646E-2</v>
      </c>
    </row>
    <row r="32" spans="1:13" x14ac:dyDescent="0.25">
      <c r="A32">
        <f t="shared" si="5"/>
        <v>210</v>
      </c>
      <c r="B32">
        <f>E0+qconv*A32+(D32-M0)*cp*(E31+273.15)</f>
        <v>274359134.34874207</v>
      </c>
      <c r="C32" s="4">
        <f>(gamma-1)*qfire*A32/(Volume/(1-0.0001))</f>
        <v>8399.9999999999982</v>
      </c>
      <c r="D32" s="4">
        <f t="shared" si="4"/>
        <v>1195.4082831908286</v>
      </c>
      <c r="E32" s="4">
        <f t="shared" si="0"/>
        <v>44.355085844188977</v>
      </c>
      <c r="F32" s="4"/>
      <c r="G32" s="2">
        <v>44.348999999999997</v>
      </c>
      <c r="H32" s="4">
        <f t="shared" si="1"/>
        <v>-6.0858441889806159E-3</v>
      </c>
      <c r="I32" s="9">
        <f t="shared" si="6"/>
        <v>-1.9167706157523271E-3</v>
      </c>
      <c r="J32" s="2"/>
      <c r="K32" s="2">
        <v>8451.91</v>
      </c>
      <c r="L32" s="4">
        <f t="shared" si="2"/>
        <v>51.910000000001673</v>
      </c>
      <c r="M32" s="9">
        <f t="shared" si="3"/>
        <v>4.7319963536920397E-2</v>
      </c>
    </row>
    <row r="33" spans="1:13" x14ac:dyDescent="0.25">
      <c r="A33">
        <f t="shared" si="5"/>
        <v>220</v>
      </c>
      <c r="B33">
        <f>E0+qconv*A33+(D33-M0)*cp*(E32+273.15)</f>
        <v>275366053.66462469</v>
      </c>
      <c r="C33" s="4">
        <f>(gamma-1)*qfire*A33/(Volume/(1-0.0001))</f>
        <v>8799.9999999999982</v>
      </c>
      <c r="D33" s="4">
        <f t="shared" si="4"/>
        <v>1195.4282831908286</v>
      </c>
      <c r="E33" s="4">
        <f t="shared" si="0"/>
        <v>45.515022666321329</v>
      </c>
      <c r="F33" s="4"/>
      <c r="G33" s="2">
        <v>45.508400000000002</v>
      </c>
      <c r="H33" s="4">
        <f t="shared" si="1"/>
        <v>-6.6226663213271308E-3</v>
      </c>
      <c r="I33" s="9">
        <f t="shared" si="6"/>
        <v>-2.0782532911564067E-3</v>
      </c>
      <c r="J33" s="2"/>
      <c r="K33" s="2">
        <v>8854.49</v>
      </c>
      <c r="L33" s="4">
        <f t="shared" si="2"/>
        <v>54.490000000001601</v>
      </c>
      <c r="M33" s="9">
        <f t="shared" si="3"/>
        <v>4.9491371480473743E-2</v>
      </c>
    </row>
    <row r="34" spans="1:13" x14ac:dyDescent="0.25">
      <c r="A34">
        <f t="shared" si="5"/>
        <v>230</v>
      </c>
      <c r="B34">
        <f>E0+qconv*A34+(D34-M0)*cp*(E33+273.15)</f>
        <v>276373019.94135165</v>
      </c>
      <c r="C34" s="4">
        <f>(gamma-1)*qfire*A34/(Volume/(1-0.0001))</f>
        <v>9199.9999999999982</v>
      </c>
      <c r="D34" s="4">
        <f t="shared" si="4"/>
        <v>1195.4482831908285</v>
      </c>
      <c r="E34" s="4">
        <f t="shared" si="0"/>
        <v>46.674975020804425</v>
      </c>
      <c r="F34" s="4"/>
      <c r="G34" s="2">
        <v>46.667700000000004</v>
      </c>
      <c r="H34" s="4">
        <f t="shared" si="1"/>
        <v>-7.2750208044212172E-3</v>
      </c>
      <c r="I34" s="9">
        <f t="shared" si="6"/>
        <v>-2.2746881490252543E-3</v>
      </c>
      <c r="J34" s="2"/>
      <c r="K34" s="2">
        <v>9257.07</v>
      </c>
      <c r="L34" s="4">
        <f t="shared" si="2"/>
        <v>57.070000000001528</v>
      </c>
      <c r="M34" s="9">
        <f t="shared" si="3"/>
        <v>5.1647058823530788E-2</v>
      </c>
    </row>
    <row r="35" spans="1:13" x14ac:dyDescent="0.25">
      <c r="A35">
        <f t="shared" si="5"/>
        <v>240</v>
      </c>
      <c r="B35">
        <f>E0+qconv*A35+(D35-M0)*cp*(E34+273.15)</f>
        <v>277380033.17986614</v>
      </c>
      <c r="C35" s="4">
        <f>(gamma-1)*qfire*A35/(Volume/(1-0.0001))</f>
        <v>9599.9999999999982</v>
      </c>
      <c r="D35" s="4">
        <f t="shared" si="4"/>
        <v>1195.4682831908285</v>
      </c>
      <c r="E35" s="4">
        <f t="shared" si="0"/>
        <v>47.834942907950165</v>
      </c>
      <c r="F35" s="4"/>
      <c r="G35" s="2">
        <v>47.827100000000002</v>
      </c>
      <c r="H35" s="4">
        <f t="shared" si="1"/>
        <v>-7.8429079501631804E-3</v>
      </c>
      <c r="I35" s="9">
        <f t="shared" si="6"/>
        <v>-2.4433881163118342E-3</v>
      </c>
      <c r="J35" s="2"/>
      <c r="K35" s="2">
        <v>9659.66</v>
      </c>
      <c r="L35" s="4">
        <f t="shared" si="2"/>
        <v>59.660000000001673</v>
      </c>
      <c r="M35" s="9">
        <f t="shared" si="3"/>
        <v>5.3796212804329731E-2</v>
      </c>
    </row>
    <row r="36" spans="1:13" x14ac:dyDescent="0.25">
      <c r="A36">
        <f t="shared" si="5"/>
        <v>250</v>
      </c>
      <c r="B36">
        <f>E0+qconv*A36+(D36-M0)*cp*(E35+273.15)</f>
        <v>278387093.38111144</v>
      </c>
      <c r="C36" s="4">
        <f>(gamma-1)*qfire*A36/(Volume/(1-0.0001))</f>
        <v>9999.9999999999982</v>
      </c>
      <c r="D36" s="4">
        <f t="shared" si="4"/>
        <v>1195.4882831908285</v>
      </c>
      <c r="E36" s="4">
        <f t="shared" si="0"/>
        <v>48.994926328070619</v>
      </c>
      <c r="F36" s="4"/>
      <c r="G36" s="2">
        <v>48.986400000000003</v>
      </c>
      <c r="H36" s="4">
        <f t="shared" si="1"/>
        <v>-8.5263280706158184E-3</v>
      </c>
      <c r="I36" s="9">
        <f t="shared" si="6"/>
        <v>-2.6467367243067034E-3</v>
      </c>
      <c r="J36" s="2"/>
      <c r="K36" s="2">
        <v>10062.299999999999</v>
      </c>
      <c r="L36" s="4">
        <f t="shared" si="2"/>
        <v>62.300000000001091</v>
      </c>
      <c r="M36" s="9">
        <f t="shared" si="3"/>
        <v>5.5974842767296584E-2</v>
      </c>
    </row>
    <row r="37" spans="1:13" x14ac:dyDescent="0.25">
      <c r="A37">
        <f t="shared" si="5"/>
        <v>260</v>
      </c>
      <c r="B37">
        <f>E0+qconv*A37+(D37-M0)*cp*(E36+273.15)</f>
        <v>279394200.54603088</v>
      </c>
      <c r="C37" s="4">
        <f>(gamma-1)*qfire*A37/(Volume/(1-0.0001))</f>
        <v>10399.999999999998</v>
      </c>
      <c r="D37" s="4">
        <f t="shared" si="4"/>
        <v>1195.5082831908285</v>
      </c>
      <c r="E37" s="4">
        <f t="shared" si="0"/>
        <v>50.154925281477688</v>
      </c>
      <c r="F37" s="4"/>
      <c r="G37" s="2">
        <v>50.145699999999998</v>
      </c>
      <c r="H37" s="4">
        <f t="shared" si="1"/>
        <v>-9.2252814776898617E-3</v>
      </c>
      <c r="I37" s="9">
        <f t="shared" si="6"/>
        <v>-2.8534305407373834E-3</v>
      </c>
      <c r="J37" s="2"/>
      <c r="K37" s="2">
        <v>10464.9</v>
      </c>
      <c r="L37" s="4">
        <f t="shared" si="2"/>
        <v>64.900000000001455</v>
      </c>
      <c r="M37" s="9">
        <f t="shared" si="3"/>
        <v>5.8102059086841053E-2</v>
      </c>
    </row>
    <row r="38" spans="1:13" x14ac:dyDescent="0.25">
      <c r="A38">
        <f t="shared" si="5"/>
        <v>270</v>
      </c>
      <c r="B38">
        <f>E0+qconv*A38+(D38-M0)*cp*(E37+273.15)</f>
        <v>280401354.67556781</v>
      </c>
      <c r="C38" s="4">
        <f>(gamma-1)*qfire*A38/(Volume/(1-0.0001))</f>
        <v>10799.999999999998</v>
      </c>
      <c r="D38" s="4">
        <f t="shared" si="4"/>
        <v>1195.5282831908285</v>
      </c>
      <c r="E38" s="4">
        <f t="shared" si="0"/>
        <v>51.314939768483441</v>
      </c>
      <c r="F38" s="4"/>
      <c r="G38" s="2">
        <v>51.305</v>
      </c>
      <c r="H38" s="4">
        <f t="shared" si="1"/>
        <v>-9.939768483441469E-3</v>
      </c>
      <c r="I38" s="9">
        <f t="shared" si="6"/>
        <v>-3.0634337535925533E-3</v>
      </c>
      <c r="J38" s="2"/>
      <c r="K38" s="2">
        <v>10867.5</v>
      </c>
      <c r="L38" s="4">
        <f t="shared" si="2"/>
        <v>67.500000000001819</v>
      </c>
      <c r="M38" s="9">
        <f t="shared" si="3"/>
        <v>6.0214094558431595E-2</v>
      </c>
    </row>
    <row r="39" spans="1:13" x14ac:dyDescent="0.25">
      <c r="A39">
        <f t="shared" si="5"/>
        <v>280</v>
      </c>
      <c r="B39">
        <f>E0+qconv*A39+(D39-M0)*cp*(E38+273.15)</f>
        <v>281408555.77066559</v>
      </c>
      <c r="C39" s="4">
        <f>(gamma-1)*qfire*A39/(Volume/(1-0.0001))</f>
        <v>11199.999999999998</v>
      </c>
      <c r="D39" s="4">
        <f t="shared" si="4"/>
        <v>1195.5482831908284</v>
      </c>
      <c r="E39" s="4">
        <f t="shared" si="0"/>
        <v>52.474969789399893</v>
      </c>
      <c r="F39" s="4"/>
      <c r="G39" s="2">
        <v>52.464300000000001</v>
      </c>
      <c r="H39" s="4">
        <f t="shared" si="1"/>
        <v>-1.0669789399891272E-2</v>
      </c>
      <c r="I39" s="9">
        <f t="shared" si="6"/>
        <v>-3.2767110602089358E-3</v>
      </c>
      <c r="J39" s="2"/>
      <c r="K39" s="2">
        <v>11270.1</v>
      </c>
      <c r="L39" s="4">
        <f t="shared" si="2"/>
        <v>70.100000000002183</v>
      </c>
      <c r="M39" s="9">
        <f t="shared" si="3"/>
        <v>6.2311111111113045E-2</v>
      </c>
    </row>
    <row r="40" spans="1:13" x14ac:dyDescent="0.25">
      <c r="A40">
        <f t="shared" si="5"/>
        <v>290</v>
      </c>
      <c r="B40">
        <f>E0+qconv*A40+(D40-M0)*cp*(E39+273.15)</f>
        <v>282415803.83226758</v>
      </c>
      <c r="C40" s="4">
        <f>(gamma-1)*qfire*A40/(Volume/(1-0.0001))</f>
        <v>11599.999999999998</v>
      </c>
      <c r="D40" s="4">
        <f t="shared" si="4"/>
        <v>1195.5682831908284</v>
      </c>
      <c r="E40" s="4">
        <f t="shared" si="0"/>
        <v>53.635015344539113</v>
      </c>
      <c r="F40" s="4"/>
      <c r="G40" s="2">
        <v>53.6235</v>
      </c>
      <c r="H40" s="4">
        <f t="shared" si="1"/>
        <v>-1.1515344539112959E-2</v>
      </c>
      <c r="I40" s="9">
        <f t="shared" si="6"/>
        <v>-3.5238288166218371E-3</v>
      </c>
      <c r="J40" s="2"/>
      <c r="K40" s="2">
        <v>11672.8</v>
      </c>
      <c r="L40" s="4">
        <f t="shared" si="2"/>
        <v>72.800000000001091</v>
      </c>
      <c r="M40" s="9">
        <f t="shared" si="3"/>
        <v>6.4481842338353496E-2</v>
      </c>
    </row>
    <row r="41" spans="1:13" x14ac:dyDescent="0.25">
      <c r="A41">
        <f t="shared" si="5"/>
        <v>300</v>
      </c>
      <c r="B41">
        <f>E0+qconv*A41+(D41-M0)*cp*(E40+273.15)</f>
        <v>283423098.86131716</v>
      </c>
      <c r="C41" s="4">
        <f>(gamma-1)*qfire*A41/(Volume/(1-0.0001))</f>
        <v>11999.999999999998</v>
      </c>
      <c r="D41" s="4">
        <f t="shared" si="4"/>
        <v>1195.5882831908284</v>
      </c>
      <c r="E41" s="4">
        <f t="shared" si="0"/>
        <v>54.795076434212945</v>
      </c>
      <c r="F41" s="4"/>
      <c r="G41" s="2">
        <v>54.782800000000002</v>
      </c>
      <c r="H41" s="4">
        <f t="shared" si="1"/>
        <v>-1.2276434212942888E-2</v>
      </c>
      <c r="I41" s="9">
        <f t="shared" si="6"/>
        <v>-3.7434421478212345E-3</v>
      </c>
      <c r="J41" s="2"/>
      <c r="K41" s="2">
        <v>12075.4</v>
      </c>
      <c r="L41" s="4">
        <f t="shared" si="2"/>
        <v>75.400000000001455</v>
      </c>
      <c r="M41" s="9">
        <f t="shared" si="3"/>
        <v>6.6548984995588215E-2</v>
      </c>
    </row>
    <row r="42" spans="1:13" x14ac:dyDescent="0.25">
      <c r="A42">
        <f t="shared" si="5"/>
        <v>310</v>
      </c>
      <c r="B42">
        <f>E0+qconv*A42+(D42-M0)*cp*(E41+273.15)</f>
        <v>284430440.85875785</v>
      </c>
      <c r="C42" s="4">
        <f>(gamma-1)*qfire*A42/(Volume/(1-0.0001))</f>
        <v>12399.999999999998</v>
      </c>
      <c r="D42" s="4">
        <f t="shared" si="4"/>
        <v>1195.6082831908284</v>
      </c>
      <c r="E42" s="4">
        <f t="shared" si="0"/>
        <v>55.955153058733629</v>
      </c>
      <c r="F42" s="4"/>
      <c r="G42" s="2">
        <v>55.942100000000003</v>
      </c>
      <c r="H42" s="4">
        <f t="shared" si="1"/>
        <v>-1.3053058733625278E-2</v>
      </c>
      <c r="I42" s="9">
        <f t="shared" si="6"/>
        <v>-3.9662273933753229E-3</v>
      </c>
      <c r="J42" s="2"/>
      <c r="K42" s="2">
        <v>12478.1</v>
      </c>
      <c r="L42" s="4">
        <f t="shared" si="2"/>
        <v>78.100000000002183</v>
      </c>
      <c r="M42" s="9">
        <f t="shared" si="3"/>
        <v>6.8689533861039737E-2</v>
      </c>
    </row>
    <row r="43" spans="1:13" x14ac:dyDescent="0.25">
      <c r="A43">
        <f t="shared" si="5"/>
        <v>320</v>
      </c>
      <c r="B43">
        <f>E0+qconv*A43+(D43-M0)*cp*(E42+273.15)</f>
        <v>285437829.82553309</v>
      </c>
      <c r="C43" s="4">
        <f>(gamma-1)*qfire*A43/(Volume/(1-0.0001))</f>
        <v>12799.999999999998</v>
      </c>
      <c r="D43" s="4">
        <f t="shared" si="4"/>
        <v>1195.6282831908286</v>
      </c>
      <c r="E43" s="4">
        <f t="shared" ref="E43:E74" si="7">B43/(cv*D43)-273.15</f>
        <v>57.115245218413065</v>
      </c>
      <c r="F43" s="4"/>
      <c r="G43" s="2">
        <v>57.101300000000002</v>
      </c>
      <c r="H43" s="4">
        <f t="shared" ref="H43:H74" si="8">G43-E43</f>
        <v>-1.3945218413063287E-2</v>
      </c>
      <c r="I43" s="9">
        <f t="shared" si="6"/>
        <v>-4.2224298847554943E-3</v>
      </c>
      <c r="J43" s="2"/>
      <c r="K43" s="2">
        <v>12880.8</v>
      </c>
      <c r="L43" s="4">
        <f t="shared" ref="L43:L74" si="9">K43-C43</f>
        <v>80.800000000001091</v>
      </c>
      <c r="M43" s="9">
        <f t="shared" ref="M43:M74" si="10">L43/(C43+P0)*100</f>
        <v>7.0815074496057048E-2</v>
      </c>
    </row>
    <row r="44" spans="1:13" x14ac:dyDescent="0.25">
      <c r="A44">
        <f t="shared" si="5"/>
        <v>330</v>
      </c>
      <c r="B44">
        <f>E0+qconv*A44+(D44-M0)*cp*(E43+273.15)</f>
        <v>286445265.7625863</v>
      </c>
      <c r="C44" s="4">
        <f>(gamma-1)*qfire*A44/(Volume/(1-0.0001))</f>
        <v>13199.999999999998</v>
      </c>
      <c r="D44" s="4">
        <f t="shared" ref="D44:D71" si="11">M0+mfire*A44</f>
        <v>1195.6482831908286</v>
      </c>
      <c r="E44" s="4">
        <f t="shared" si="7"/>
        <v>58.275352913563438</v>
      </c>
      <c r="F44" s="4"/>
      <c r="G44" s="2">
        <v>58.2605</v>
      </c>
      <c r="H44" s="4">
        <f t="shared" si="8"/>
        <v>-1.4852913563437653E-2</v>
      </c>
      <c r="I44" s="9">
        <f t="shared" si="6"/>
        <v>-4.4815260609562752E-3</v>
      </c>
      <c r="J44" s="2"/>
      <c r="K44" s="2">
        <v>13283.4</v>
      </c>
      <c r="L44" s="4">
        <f t="shared" si="9"/>
        <v>83.400000000001455</v>
      </c>
      <c r="M44" s="9">
        <f t="shared" si="10"/>
        <v>7.2838427947599524E-2</v>
      </c>
    </row>
    <row r="45" spans="1:13" x14ac:dyDescent="0.25">
      <c r="A45">
        <f t="shared" si="5"/>
        <v>340</v>
      </c>
      <c r="B45">
        <f>E0+qconv*A45+(D45-M0)*cp*(E44+273.15)</f>
        <v>287452748.67086101</v>
      </c>
      <c r="C45" s="4">
        <f>(gamma-1)*qfire*A45/(Volume/(1-0.0001))</f>
        <v>13599.999999999998</v>
      </c>
      <c r="D45" s="4">
        <f t="shared" si="11"/>
        <v>1195.6682831908286</v>
      </c>
      <c r="E45" s="4">
        <f t="shared" si="7"/>
        <v>59.435476144496704</v>
      </c>
      <c r="F45" s="4"/>
      <c r="G45" s="2">
        <v>59.419699999999999</v>
      </c>
      <c r="H45" s="4">
        <f t="shared" si="8"/>
        <v>-1.5776144496705058E-2</v>
      </c>
      <c r="I45" s="9">
        <f t="shared" si="6"/>
        <v>-4.7434856986511573E-3</v>
      </c>
      <c r="J45" s="2"/>
      <c r="K45" s="2">
        <v>13686.1</v>
      </c>
      <c r="L45" s="4">
        <f t="shared" si="9"/>
        <v>86.100000000002183</v>
      </c>
      <c r="M45" s="9">
        <f t="shared" si="10"/>
        <v>7.4934725848565864E-2</v>
      </c>
    </row>
    <row r="46" spans="1:13" x14ac:dyDescent="0.25">
      <c r="A46">
        <f t="shared" si="5"/>
        <v>350</v>
      </c>
      <c r="B46">
        <f>E0+qconv*A46+(D46-M0)*cp*(E45+273.15)</f>
        <v>288460278.55130076</v>
      </c>
      <c r="C46" s="4">
        <f>(gamma-1)*qfire*A46/(Volume/(1-0.0001))</f>
        <v>13999.999999999998</v>
      </c>
      <c r="D46" s="4">
        <f t="shared" si="11"/>
        <v>1195.6882831908285</v>
      </c>
      <c r="E46" s="4">
        <f t="shared" si="7"/>
        <v>60.59561491152499</v>
      </c>
      <c r="F46" s="4"/>
      <c r="G46" s="2">
        <v>60.579000000000001</v>
      </c>
      <c r="H46" s="4">
        <f t="shared" si="8"/>
        <v>-1.6614911524989395E-2</v>
      </c>
      <c r="I46" s="9">
        <f t="shared" si="6"/>
        <v>-4.9783160534989986E-3</v>
      </c>
      <c r="J46" s="2"/>
      <c r="K46" s="2">
        <v>14088.8</v>
      </c>
      <c r="L46" s="4">
        <f t="shared" si="9"/>
        <v>88.800000000001091</v>
      </c>
      <c r="M46" s="9">
        <f t="shared" si="10"/>
        <v>7.7016478751085068E-2</v>
      </c>
    </row>
    <row r="47" spans="1:13" x14ac:dyDescent="0.25">
      <c r="A47">
        <f t="shared" si="5"/>
        <v>360</v>
      </c>
      <c r="B47">
        <f>E0+qconv*A47+(D47-M0)*cp*(E46+273.15)</f>
        <v>289467855.40484917</v>
      </c>
      <c r="C47" s="4">
        <f>(gamma-1)*qfire*A47/(Volume/(1-0.0001))</f>
        <v>14399.999999999998</v>
      </c>
      <c r="D47" s="4">
        <f t="shared" si="11"/>
        <v>1195.7082831908285</v>
      </c>
      <c r="E47" s="4">
        <f t="shared" si="7"/>
        <v>61.755769214960424</v>
      </c>
      <c r="F47" s="4"/>
      <c r="G47" s="2">
        <v>61.738100000000003</v>
      </c>
      <c r="H47" s="4">
        <f t="shared" si="8"/>
        <v>-1.7669214960420732E-2</v>
      </c>
      <c r="I47" s="9">
        <f t="shared" si="6"/>
        <v>-5.2758765553183665E-3</v>
      </c>
      <c r="J47" s="2"/>
      <c r="K47" s="2">
        <v>14491.5</v>
      </c>
      <c r="L47" s="4">
        <f t="shared" si="9"/>
        <v>91.500000000001819</v>
      </c>
      <c r="M47" s="9">
        <f t="shared" si="10"/>
        <v>7.9083837510805374E-2</v>
      </c>
    </row>
    <row r="48" spans="1:13" x14ac:dyDescent="0.25">
      <c r="A48">
        <f t="shared" si="5"/>
        <v>370</v>
      </c>
      <c r="B48">
        <f>E0+qconv*A48+(D48-M0)*cp*(E47+273.15)</f>
        <v>290475479.23244971</v>
      </c>
      <c r="C48" s="4">
        <f>(gamma-1)*qfire*A48/(Volume/(1-0.0001))</f>
        <v>14799.999999999998</v>
      </c>
      <c r="D48" s="4">
        <f t="shared" si="11"/>
        <v>1195.7282831908285</v>
      </c>
      <c r="E48" s="4">
        <f t="shared" si="7"/>
        <v>62.915939055114961</v>
      </c>
      <c r="F48" s="4"/>
      <c r="G48" s="2">
        <v>62.897300000000001</v>
      </c>
      <c r="H48" s="4">
        <f t="shared" si="8"/>
        <v>-1.8639055114960001E-2</v>
      </c>
      <c r="I48" s="9">
        <f t="shared" si="6"/>
        <v>-5.5462493959863007E-3</v>
      </c>
      <c r="J48" s="2"/>
      <c r="K48" s="2">
        <v>14894.2</v>
      </c>
      <c r="L48" s="4">
        <f t="shared" si="9"/>
        <v>94.200000000002547</v>
      </c>
      <c r="M48" s="9">
        <f t="shared" si="10"/>
        <v>8.1136950904394961E-2</v>
      </c>
    </row>
    <row r="49" spans="1:13" x14ac:dyDescent="0.25">
      <c r="A49">
        <f t="shared" si="5"/>
        <v>380</v>
      </c>
      <c r="B49">
        <f>E0+qconv*A49+(D49-M0)*cp*(E48+273.15)</f>
        <v>291483150.03504604</v>
      </c>
      <c r="C49" s="4">
        <f>(gamma-1)*qfire*A49/(Volume/(1-0.0001))</f>
        <v>15199.999999999998</v>
      </c>
      <c r="D49" s="4">
        <f t="shared" si="11"/>
        <v>1195.7482831908285</v>
      </c>
      <c r="E49" s="4">
        <f t="shared" si="7"/>
        <v>64.076124432300674</v>
      </c>
      <c r="F49" s="4"/>
      <c r="G49" s="2">
        <v>64.0565</v>
      </c>
      <c r="H49" s="4">
        <f t="shared" si="8"/>
        <v>-1.9624432300673789E-2</v>
      </c>
      <c r="I49" s="9">
        <f t="shared" si="6"/>
        <v>-5.8193689275142339E-3</v>
      </c>
      <c r="J49" s="2"/>
      <c r="K49" s="2">
        <v>15297</v>
      </c>
      <c r="L49" s="4">
        <f t="shared" si="9"/>
        <v>97.000000000001819</v>
      </c>
      <c r="M49" s="9">
        <f t="shared" si="10"/>
        <v>8.3261802575108859E-2</v>
      </c>
    </row>
    <row r="50" spans="1:13" x14ac:dyDescent="0.25">
      <c r="A50">
        <f t="shared" si="5"/>
        <v>390</v>
      </c>
      <c r="B50">
        <f>E0+qconv*A50+(D50-M0)*cp*(E49+273.15)</f>
        <v>292490867.81358188</v>
      </c>
      <c r="C50" s="4">
        <f>(gamma-1)*qfire*A50/(Volume/(1-0.0001))</f>
        <v>15599.999999999996</v>
      </c>
      <c r="D50" s="4">
        <f t="shared" si="11"/>
        <v>1195.7682831908285</v>
      </c>
      <c r="E50" s="4">
        <f t="shared" si="7"/>
        <v>65.236325346829858</v>
      </c>
      <c r="F50" s="4"/>
      <c r="G50" s="2">
        <v>65.215699999999998</v>
      </c>
      <c r="H50" s="4">
        <f t="shared" si="8"/>
        <v>-2.0625346829859836E-2</v>
      </c>
      <c r="I50" s="9">
        <f t="shared" si="6"/>
        <v>-6.0952069527986513E-3</v>
      </c>
      <c r="J50" s="2"/>
      <c r="K50" s="2">
        <v>15699.7</v>
      </c>
      <c r="L50" s="4">
        <f t="shared" si="9"/>
        <v>99.700000000004366</v>
      </c>
      <c r="M50" s="9">
        <f t="shared" si="10"/>
        <v>8.5286569717711175E-2</v>
      </c>
    </row>
    <row r="51" spans="1:13" x14ac:dyDescent="0.25">
      <c r="A51">
        <f t="shared" si="5"/>
        <v>400</v>
      </c>
      <c r="B51">
        <f>E0+qconv*A51+(D51-M0)*cp*(E50+273.15)</f>
        <v>293498632.56900078</v>
      </c>
      <c r="C51" s="4">
        <f>(gamma-1)*qfire*A51/(Volume/(1-0.0001))</f>
        <v>15999.999999999996</v>
      </c>
      <c r="D51" s="4">
        <f t="shared" si="11"/>
        <v>1195.7882831908285</v>
      </c>
      <c r="E51" s="4">
        <f t="shared" si="7"/>
        <v>66.396541799014472</v>
      </c>
      <c r="F51" s="4"/>
      <c r="G51" s="2">
        <v>66.374799999999993</v>
      </c>
      <c r="H51" s="4">
        <f t="shared" si="8"/>
        <v>-2.1741799014478147E-2</v>
      </c>
      <c r="I51" s="9">
        <f t="shared" si="6"/>
        <v>-6.4031867028549001E-3</v>
      </c>
      <c r="J51" s="2"/>
      <c r="K51" s="2">
        <v>16102.4</v>
      </c>
      <c r="L51" s="4">
        <f t="shared" si="9"/>
        <v>102.40000000000327</v>
      </c>
      <c r="M51" s="9">
        <f t="shared" si="10"/>
        <v>8.7297527706737654E-2</v>
      </c>
    </row>
    <row r="52" spans="1:13" x14ac:dyDescent="0.25">
      <c r="A52">
        <f t="shared" si="5"/>
        <v>410</v>
      </c>
      <c r="B52">
        <f>E0+qconv*A52+(D52-M0)*cp*(E51+273.15)</f>
        <v>294506444.30224645</v>
      </c>
      <c r="C52" s="4">
        <f>(gamma-1)*qfire*A52/(Volume/(1-0.0001))</f>
        <v>16399.999999999996</v>
      </c>
      <c r="D52" s="4">
        <f t="shared" si="11"/>
        <v>1195.8082831908284</v>
      </c>
      <c r="E52" s="4">
        <f t="shared" si="7"/>
        <v>67.556773789166698</v>
      </c>
      <c r="F52" s="4"/>
      <c r="G52" s="2">
        <v>67.533900000000003</v>
      </c>
      <c r="H52" s="4">
        <f t="shared" si="8"/>
        <v>-2.2873789166695246E-2</v>
      </c>
      <c r="I52" s="9">
        <f t="shared" si="6"/>
        <v>-6.7136291164113489E-3</v>
      </c>
      <c r="J52" s="2"/>
      <c r="K52" s="2">
        <v>16505.2</v>
      </c>
      <c r="L52" s="4">
        <f t="shared" si="9"/>
        <v>105.20000000000437</v>
      </c>
      <c r="M52" s="9">
        <f t="shared" si="10"/>
        <v>8.9379779099408974E-2</v>
      </c>
    </row>
    <row r="53" spans="1:13" x14ac:dyDescent="0.25">
      <c r="A53">
        <f t="shared" si="5"/>
        <v>420</v>
      </c>
      <c r="B53">
        <f>E0+qconv*A53+(D53-M0)*cp*(E52+273.15)</f>
        <v>295514303.01426268</v>
      </c>
      <c r="C53" s="4">
        <f>(gamma-1)*qfire*A53/(Volume/(1-0.0001))</f>
        <v>16799.999999999996</v>
      </c>
      <c r="D53" s="4">
        <f t="shared" si="11"/>
        <v>1195.8282831908284</v>
      </c>
      <c r="E53" s="4">
        <f t="shared" si="7"/>
        <v>68.717021317598665</v>
      </c>
      <c r="F53" s="4"/>
      <c r="G53" s="2">
        <v>68.693100000000001</v>
      </c>
      <c r="H53" s="4">
        <f t="shared" si="8"/>
        <v>-2.392131759866345E-2</v>
      </c>
      <c r="I53" s="9">
        <f t="shared" si="6"/>
        <v>-6.9972580292967934E-3</v>
      </c>
      <c r="J53" s="2"/>
      <c r="K53" s="2">
        <v>16908</v>
      </c>
      <c r="L53" s="4">
        <f t="shared" si="9"/>
        <v>108.00000000000364</v>
      </c>
      <c r="M53" s="9">
        <f t="shared" si="10"/>
        <v>9.1447925486878606E-2</v>
      </c>
    </row>
    <row r="54" spans="1:13" x14ac:dyDescent="0.25">
      <c r="A54">
        <f t="shared" si="5"/>
        <v>430</v>
      </c>
      <c r="B54">
        <f>E0+qconv*A54+(D54-M0)*cp*(E53+273.15)</f>
        <v>296522208.70599312</v>
      </c>
      <c r="C54" s="4">
        <f>(gamma-1)*qfire*A54/(Volume/(1-0.0001))</f>
        <v>17199.999999999996</v>
      </c>
      <c r="D54" s="4">
        <f t="shared" si="11"/>
        <v>1195.8482831908284</v>
      </c>
      <c r="E54" s="4">
        <f t="shared" si="7"/>
        <v>69.877284384622442</v>
      </c>
      <c r="F54" s="4"/>
      <c r="G54" s="2">
        <v>69.852199999999996</v>
      </c>
      <c r="H54" s="4">
        <f t="shared" si="8"/>
        <v>-2.5084384622445555E-2</v>
      </c>
      <c r="I54" s="9">
        <f t="shared" si="6"/>
        <v>-7.3126499740234852E-3</v>
      </c>
      <c r="J54" s="2"/>
      <c r="K54" s="2">
        <v>17310.7</v>
      </c>
      <c r="L54" s="4">
        <f t="shared" si="9"/>
        <v>110.70000000000437</v>
      </c>
      <c r="M54" s="9">
        <f t="shared" si="10"/>
        <v>9.3417721518991026E-2</v>
      </c>
    </row>
    <row r="55" spans="1:13" x14ac:dyDescent="0.25">
      <c r="A55">
        <f t="shared" si="5"/>
        <v>440</v>
      </c>
      <c r="B55">
        <f>E0+qconv*A55+(D55-M0)*cp*(E54+273.15)</f>
        <v>297530161.37838161</v>
      </c>
      <c r="C55" s="4">
        <f>(gamma-1)*qfire*A55/(Volume/(1-0.0001))</f>
        <v>17599.999999999996</v>
      </c>
      <c r="D55" s="4">
        <f t="shared" si="11"/>
        <v>1195.8682831908286</v>
      </c>
      <c r="E55" s="4">
        <f t="shared" si="7"/>
        <v>71.037562990550271</v>
      </c>
      <c r="F55" s="4"/>
      <c r="G55" s="2">
        <v>71.011300000000006</v>
      </c>
      <c r="H55" s="4">
        <f t="shared" si="8"/>
        <v>-2.6262990550264931E-2</v>
      </c>
      <c r="I55" s="9">
        <f t="shared" si="6"/>
        <v>-7.6304298511175395E-3</v>
      </c>
      <c r="J55" s="2"/>
      <c r="K55" s="2">
        <v>17713.5</v>
      </c>
      <c r="L55" s="4">
        <f t="shared" si="9"/>
        <v>113.50000000000364</v>
      </c>
      <c r="M55" s="9">
        <f t="shared" si="10"/>
        <v>9.5458368376790267E-2</v>
      </c>
    </row>
    <row r="56" spans="1:13" x14ac:dyDescent="0.25">
      <c r="A56">
        <f t="shared" si="5"/>
        <v>450</v>
      </c>
      <c r="B56">
        <f>E0+qconv*A56+(D56-M0)*cp*(E55+273.15)</f>
        <v>298538161.03237182</v>
      </c>
      <c r="C56" s="4">
        <f>(gamma-1)*qfire*A56/(Volume/(1-0.0001))</f>
        <v>17999.999999999996</v>
      </c>
      <c r="D56" s="4">
        <f t="shared" si="11"/>
        <v>1195.8882831908286</v>
      </c>
      <c r="E56" s="4">
        <f t="shared" si="7"/>
        <v>72.197857135694221</v>
      </c>
      <c r="F56" s="4"/>
      <c r="G56" s="2">
        <v>72.170400000000001</v>
      </c>
      <c r="H56" s="4">
        <f t="shared" si="8"/>
        <v>-2.7457135694220369E-2</v>
      </c>
      <c r="I56" s="9">
        <f t="shared" si="6"/>
        <v>-7.9505736395613143E-3</v>
      </c>
      <c r="J56" s="2"/>
      <c r="K56" s="2">
        <v>18116.3</v>
      </c>
      <c r="L56" s="4">
        <f t="shared" si="9"/>
        <v>116.30000000000291</v>
      </c>
      <c r="M56" s="9">
        <f t="shared" si="10"/>
        <v>9.7485331098074529E-2</v>
      </c>
    </row>
    <row r="57" spans="1:13" x14ac:dyDescent="0.25">
      <c r="A57">
        <f t="shared" si="5"/>
        <v>460</v>
      </c>
      <c r="B57">
        <f>E0+qconv*A57+(D57-M0)*cp*(E56+273.15)</f>
        <v>299546207.66890764</v>
      </c>
      <c r="C57" s="4">
        <f>(gamma-1)*qfire*A57/(Volume/(1-0.0001))</f>
        <v>18399.999999999996</v>
      </c>
      <c r="D57" s="4">
        <f t="shared" si="11"/>
        <v>1195.9082831908286</v>
      </c>
      <c r="E57" s="4">
        <f t="shared" si="7"/>
        <v>73.358166820366534</v>
      </c>
      <c r="F57" s="4"/>
      <c r="G57" s="2">
        <v>73.329499999999996</v>
      </c>
      <c r="H57" s="4">
        <f t="shared" si="8"/>
        <v>-2.8666820366538559E-2</v>
      </c>
      <c r="I57" s="9">
        <f t="shared" si="6"/>
        <v>-8.2730576394754174E-3</v>
      </c>
      <c r="J57" s="2"/>
      <c r="K57" s="2">
        <v>18519.099999999999</v>
      </c>
      <c r="L57" s="4">
        <f t="shared" si="9"/>
        <v>119.10000000000218</v>
      </c>
      <c r="M57" s="9">
        <f t="shared" si="10"/>
        <v>9.9498746867169752E-2</v>
      </c>
    </row>
    <row r="58" spans="1:13" x14ac:dyDescent="0.25">
      <c r="A58">
        <f t="shared" si="5"/>
        <v>470</v>
      </c>
      <c r="B58">
        <f>E0+qconv*A58+(D58-M0)*cp*(E57+273.15)</f>
        <v>300554301.28893292</v>
      </c>
      <c r="C58" s="4">
        <f>(gamma-1)*qfire*A58/(Volume/(1-0.0001))</f>
        <v>18799.999999999996</v>
      </c>
      <c r="D58" s="4">
        <f t="shared" si="11"/>
        <v>1195.9282831908286</v>
      </c>
      <c r="E58" s="4">
        <f t="shared" si="7"/>
        <v>74.518492044879338</v>
      </c>
      <c r="F58" s="4"/>
      <c r="G58" s="2">
        <v>74.488500000000002</v>
      </c>
      <c r="H58" s="4">
        <f t="shared" si="8"/>
        <v>-2.9992044879335822E-2</v>
      </c>
      <c r="I58" s="9">
        <f t="shared" si="6"/>
        <v>-8.6266214988110716E-3</v>
      </c>
      <c r="J58" s="2"/>
      <c r="K58" s="2">
        <v>18921.900000000001</v>
      </c>
      <c r="L58" s="4">
        <f t="shared" si="9"/>
        <v>121.90000000000509</v>
      </c>
      <c r="M58" s="9">
        <f t="shared" si="10"/>
        <v>0.10149875104080357</v>
      </c>
    </row>
    <row r="59" spans="1:13" x14ac:dyDescent="0.25">
      <c r="A59">
        <f t="shared" si="5"/>
        <v>480</v>
      </c>
      <c r="B59">
        <f>E0+qconv*A59+(D59-M0)*cp*(E58+273.15)</f>
        <v>301562441.89339143</v>
      </c>
      <c r="C59" s="4">
        <f>(gamma-1)*qfire*A59/(Volume/(1-0.0001))</f>
        <v>19199.999999999996</v>
      </c>
      <c r="D59" s="4">
        <f t="shared" si="11"/>
        <v>1195.9482831908285</v>
      </c>
      <c r="E59" s="4">
        <f t="shared" si="7"/>
        <v>75.678832809544758</v>
      </c>
      <c r="F59" s="4"/>
      <c r="G59" s="2">
        <v>75.647599999999997</v>
      </c>
      <c r="H59" s="4">
        <f t="shared" si="8"/>
        <v>-3.1232809544761153E-2</v>
      </c>
      <c r="I59" s="9">
        <f t="shared" si="6"/>
        <v>-8.9536204026499713E-3</v>
      </c>
      <c r="J59" s="2"/>
      <c r="K59" s="2">
        <v>19324.7</v>
      </c>
      <c r="L59" s="4">
        <f t="shared" si="9"/>
        <v>124.70000000000437</v>
      </c>
      <c r="M59" s="9">
        <f t="shared" si="10"/>
        <v>0.10348547717842686</v>
      </c>
    </row>
    <row r="60" spans="1:13" x14ac:dyDescent="0.25">
      <c r="A60">
        <f t="shared" si="5"/>
        <v>490</v>
      </c>
      <c r="B60">
        <f>E0+qconv*A60+(D60-M0)*cp*(E59+273.15)</f>
        <v>302570629.48322719</v>
      </c>
      <c r="C60" s="4">
        <f>(gamma-1)*qfire*A60/(Volume/(1-0.0001))</f>
        <v>19599.999999999996</v>
      </c>
      <c r="D60" s="4">
        <f t="shared" si="11"/>
        <v>1195.9682831908285</v>
      </c>
      <c r="E60" s="4">
        <f t="shared" si="7"/>
        <v>76.839189114675094</v>
      </c>
      <c r="F60" s="4"/>
      <c r="G60" s="2">
        <v>76.806600000000003</v>
      </c>
      <c r="H60" s="4">
        <f t="shared" si="8"/>
        <v>-3.2589114675090514E-2</v>
      </c>
      <c r="I60" s="9">
        <f t="shared" si="6"/>
        <v>-9.3114632362008721E-3</v>
      </c>
      <c r="J60" s="2"/>
      <c r="K60" s="2">
        <v>19727.599999999999</v>
      </c>
      <c r="L60" s="4">
        <f t="shared" si="9"/>
        <v>127.60000000000218</v>
      </c>
      <c r="M60" s="9">
        <f t="shared" si="10"/>
        <v>0.1055417700579009</v>
      </c>
    </row>
    <row r="61" spans="1:13" x14ac:dyDescent="0.25">
      <c r="A61">
        <f t="shared" si="5"/>
        <v>500</v>
      </c>
      <c r="B61">
        <f>E0+qconv*A61+(D61-M0)*cp*(E60+273.15)</f>
        <v>303578864.05938405</v>
      </c>
      <c r="C61" s="4">
        <f>(gamma-1)*qfire*A61/(Volume/(1-0.0001))</f>
        <v>19999.999999999996</v>
      </c>
      <c r="D61" s="4">
        <f t="shared" si="11"/>
        <v>1195.9882831908285</v>
      </c>
      <c r="E61" s="4">
        <f t="shared" si="7"/>
        <v>77.999560960582414</v>
      </c>
      <c r="F61" s="4"/>
      <c r="G61" s="2">
        <v>77.965699999999998</v>
      </c>
      <c r="H61" s="4">
        <f t="shared" si="8"/>
        <v>-3.3860960582416055E-2</v>
      </c>
      <c r="I61" s="9">
        <f t="shared" si="6"/>
        <v>-9.6428884859739439E-3</v>
      </c>
      <c r="J61" s="2"/>
      <c r="K61" s="2">
        <v>20130.400000000001</v>
      </c>
      <c r="L61" s="4">
        <f t="shared" si="9"/>
        <v>130.40000000000509</v>
      </c>
      <c r="M61" s="9">
        <f t="shared" si="10"/>
        <v>0.107502061005775</v>
      </c>
    </row>
    <row r="62" spans="1:13" x14ac:dyDescent="0.25">
      <c r="A62">
        <f t="shared" si="5"/>
        <v>510</v>
      </c>
      <c r="B62">
        <f>E0+qconv*A62+(D62-M0)*cp*(E61+273.15)</f>
        <v>304587145.62280595</v>
      </c>
      <c r="C62" s="4">
        <f>(gamma-1)*qfire*A62/(Volume/(1-0.0001))</f>
        <v>20399.999999999996</v>
      </c>
      <c r="D62" s="4">
        <f t="shared" si="11"/>
        <v>1196.0082831908285</v>
      </c>
      <c r="E62" s="4">
        <f t="shared" si="7"/>
        <v>79.159948347579075</v>
      </c>
      <c r="F62" s="4"/>
      <c r="G62" s="2">
        <v>79.124700000000004</v>
      </c>
      <c r="H62" s="4">
        <f t="shared" si="8"/>
        <v>-3.5248347579070582E-2</v>
      </c>
      <c r="I62" s="9">
        <f t="shared" si="6"/>
        <v>-1.0004925419902012E-2</v>
      </c>
      <c r="J62" s="2"/>
      <c r="K62" s="2">
        <v>20533.2</v>
      </c>
      <c r="L62" s="4">
        <f t="shared" si="9"/>
        <v>133.20000000000437</v>
      </c>
      <c r="M62" s="9">
        <f t="shared" si="10"/>
        <v>0.10944946589975708</v>
      </c>
    </row>
    <row r="63" spans="1:13" x14ac:dyDescent="0.25">
      <c r="A63">
        <f t="shared" si="5"/>
        <v>520</v>
      </c>
      <c r="B63">
        <f>E0+qconv*A63+(D63-M0)*cp*(E62+273.15)</f>
        <v>305595474.17443687</v>
      </c>
      <c r="C63" s="4">
        <f>(gamma-1)*qfire*A63/(Volume/(1-0.0001))</f>
        <v>20799.999999999996</v>
      </c>
      <c r="D63" s="4">
        <f t="shared" si="11"/>
        <v>1196.0282831908285</v>
      </c>
      <c r="E63" s="4">
        <f t="shared" si="7"/>
        <v>80.320351275977146</v>
      </c>
      <c r="F63" s="4"/>
      <c r="G63" s="2">
        <v>80.283699999999996</v>
      </c>
      <c r="H63" s="4">
        <f t="shared" si="8"/>
        <v>-3.6651275977149567E-2</v>
      </c>
      <c r="I63" s="9">
        <f t="shared" si="6"/>
        <v>-1.0368981682577827E-2</v>
      </c>
      <c r="J63" s="2"/>
      <c r="K63" s="2">
        <v>20936.099999999999</v>
      </c>
      <c r="L63" s="4">
        <f t="shared" si="9"/>
        <v>136.10000000000218</v>
      </c>
      <c r="M63" s="9">
        <f t="shared" si="10"/>
        <v>0.11146601146601325</v>
      </c>
    </row>
    <row r="64" spans="1:13" x14ac:dyDescent="0.25">
      <c r="A64">
        <f t="shared" si="5"/>
        <v>530</v>
      </c>
      <c r="B64">
        <f>E0+qconv*A64+(D64-M0)*cp*(E63+273.15)</f>
        <v>306603849.71522075</v>
      </c>
      <c r="C64" s="4">
        <f>(gamma-1)*qfire*A64/(Volume/(1-0.0001))</f>
        <v>21199.999999999996</v>
      </c>
      <c r="D64" s="4">
        <f t="shared" si="11"/>
        <v>1196.0482831908284</v>
      </c>
      <c r="E64" s="4">
        <f t="shared" si="7"/>
        <v>81.480769746088924</v>
      </c>
      <c r="F64" s="4"/>
      <c r="G64" s="2">
        <v>81.442700000000002</v>
      </c>
      <c r="H64" s="4">
        <f t="shared" si="8"/>
        <v>-3.8069746088922329E-2</v>
      </c>
      <c r="I64" s="9">
        <f t="shared" si="6"/>
        <v>-1.0735037491580265E-2</v>
      </c>
      <c r="J64" s="2"/>
      <c r="K64" s="2">
        <v>21339</v>
      </c>
      <c r="L64" s="4">
        <f t="shared" si="9"/>
        <v>139.00000000000364</v>
      </c>
      <c r="M64" s="9">
        <f t="shared" si="10"/>
        <v>0.11346938775510501</v>
      </c>
    </row>
    <row r="65" spans="1:13" x14ac:dyDescent="0.25">
      <c r="A65">
        <f t="shared" si="5"/>
        <v>540</v>
      </c>
      <c r="B65">
        <f>E0+qconv*A65+(D65-M0)*cp*(E64+273.15)</f>
        <v>307612272.24610168</v>
      </c>
      <c r="C65" s="4">
        <f>(gamma-1)*qfire*A65/(Volume/(1-0.0001))</f>
        <v>21599.999999999996</v>
      </c>
      <c r="D65" s="4">
        <f t="shared" si="11"/>
        <v>1196.0682831908284</v>
      </c>
      <c r="E65" s="4">
        <f t="shared" si="7"/>
        <v>82.641203758226652</v>
      </c>
      <c r="F65" s="4"/>
      <c r="G65" s="2">
        <v>82.601699999999994</v>
      </c>
      <c r="H65" s="4">
        <f t="shared" si="8"/>
        <v>-3.9503758226658192E-2</v>
      </c>
      <c r="I65" s="9">
        <f t="shared" si="6"/>
        <v>-1.110307332204381E-2</v>
      </c>
      <c r="J65" s="2"/>
      <c r="K65" s="2">
        <v>21741.8</v>
      </c>
      <c r="L65" s="4">
        <f t="shared" si="9"/>
        <v>141.80000000000291</v>
      </c>
      <c r="M65" s="9">
        <f t="shared" si="10"/>
        <v>0.11537835638730913</v>
      </c>
    </row>
    <row r="66" spans="1:13" x14ac:dyDescent="0.25">
      <c r="A66">
        <f t="shared" si="5"/>
        <v>550</v>
      </c>
      <c r="B66">
        <f>E0+qconv*A66+(D66-M0)*cp*(E65+273.15)</f>
        <v>308620741.76802361</v>
      </c>
      <c r="C66" s="4">
        <f>(gamma-1)*qfire*A66/(Volume/(1-0.0001))</f>
        <v>21999.999999999996</v>
      </c>
      <c r="D66" s="4">
        <f t="shared" si="11"/>
        <v>1196.0882831908284</v>
      </c>
      <c r="E66" s="4">
        <f t="shared" si="7"/>
        <v>83.801653312702456</v>
      </c>
      <c r="F66" s="4"/>
      <c r="G66" s="2">
        <v>83.7607</v>
      </c>
      <c r="H66" s="4">
        <f t="shared" si="8"/>
        <v>-4.0953312702455946E-2</v>
      </c>
      <c r="I66" s="9">
        <f t="shared" si="6"/>
        <v>-1.1473069902432803E-2</v>
      </c>
      <c r="J66" s="2"/>
      <c r="K66" s="2">
        <v>22144.7</v>
      </c>
      <c r="L66" s="4">
        <f t="shared" si="9"/>
        <v>144.70000000000437</v>
      </c>
      <c r="M66" s="9">
        <f t="shared" si="10"/>
        <v>0.11735604217356396</v>
      </c>
    </row>
    <row r="67" spans="1:13" x14ac:dyDescent="0.25">
      <c r="A67">
        <f t="shared" si="5"/>
        <v>560</v>
      </c>
      <c r="B67">
        <f>E0+qconv*A67+(D67-M0)*cp*(E66+273.15)</f>
        <v>309629258.28193069</v>
      </c>
      <c r="C67" s="4">
        <f>(gamma-1)*qfire*A67/(Volume/(1-0.0001))</f>
        <v>22399.999999999996</v>
      </c>
      <c r="D67" s="4">
        <f t="shared" si="11"/>
        <v>1196.1082831908284</v>
      </c>
      <c r="E67" s="4">
        <f t="shared" si="7"/>
        <v>84.96211840982869</v>
      </c>
      <c r="F67" s="4"/>
      <c r="G67" s="2">
        <v>84.919700000000006</v>
      </c>
      <c r="H67" s="4">
        <f t="shared" si="8"/>
        <v>-4.2418409828684389E-2</v>
      </c>
      <c r="I67" s="9">
        <f t="shared" si="6"/>
        <v>-1.1845008210568331E-2</v>
      </c>
      <c r="J67" s="2"/>
      <c r="K67" s="2">
        <v>22547.599999999999</v>
      </c>
      <c r="L67" s="4">
        <f t="shared" si="9"/>
        <v>147.60000000000218</v>
      </c>
      <c r="M67" s="9">
        <f t="shared" si="10"/>
        <v>0.11932093775262909</v>
      </c>
    </row>
    <row r="68" spans="1:13" x14ac:dyDescent="0.25">
      <c r="A68">
        <f t="shared" si="5"/>
        <v>570</v>
      </c>
      <c r="B68">
        <f>E0+qconv*A68+(D68-M0)*cp*(E67+273.15)</f>
        <v>310637821.7887671</v>
      </c>
      <c r="C68" s="4">
        <f>(gamma-1)*qfire*A68/(Volume/(1-0.0001))</f>
        <v>22799.999999999996</v>
      </c>
      <c r="D68" s="4">
        <f t="shared" si="11"/>
        <v>1196.1282831908286</v>
      </c>
      <c r="E68" s="4">
        <f t="shared" si="7"/>
        <v>86.122599049917653</v>
      </c>
      <c r="F68" s="4"/>
      <c r="G68" s="2">
        <v>86.078599999999994</v>
      </c>
      <c r="H68" s="4">
        <f t="shared" si="8"/>
        <v>-4.3999049917658795E-2</v>
      </c>
      <c r="I68" s="9">
        <f t="shared" si="6"/>
        <v>-1.2246703487550279E-2</v>
      </c>
      <c r="J68" s="2"/>
      <c r="K68" s="2">
        <v>22950.5</v>
      </c>
      <c r="L68" s="4">
        <f t="shared" si="9"/>
        <v>150.50000000000364</v>
      </c>
      <c r="M68" s="9">
        <f t="shared" si="10"/>
        <v>0.12127316680096989</v>
      </c>
    </row>
    <row r="69" spans="1:13" x14ac:dyDescent="0.25">
      <c r="A69">
        <f t="shared" si="5"/>
        <v>580</v>
      </c>
      <c r="B69">
        <f>E0+qconv*A69+(D69-M0)*cp*(E68+273.15)</f>
        <v>311646432.28947669</v>
      </c>
      <c r="C69" s="4">
        <f>(gamma-1)*qfire*A69/(Volume/(1-0.0001))</f>
        <v>23199.999999999996</v>
      </c>
      <c r="D69" s="4">
        <f t="shared" si="11"/>
        <v>1196.1482831908286</v>
      </c>
      <c r="E69" s="4">
        <f t="shared" si="7"/>
        <v>87.283095233281472</v>
      </c>
      <c r="F69" s="4"/>
      <c r="G69" s="2">
        <v>87.2376</v>
      </c>
      <c r="H69" s="4">
        <f t="shared" si="8"/>
        <v>-4.5495233281471315E-2</v>
      </c>
      <c r="I69" s="9">
        <f t="shared" si="6"/>
        <v>-1.2622379543705787E-2</v>
      </c>
      <c r="J69" s="2"/>
      <c r="K69" s="2">
        <v>23353.4</v>
      </c>
      <c r="L69" s="4">
        <f t="shared" si="9"/>
        <v>153.40000000000509</v>
      </c>
      <c r="M69" s="9">
        <f t="shared" si="10"/>
        <v>0.12321285140562657</v>
      </c>
    </row>
    <row r="70" spans="1:13" x14ac:dyDescent="0.25">
      <c r="A70">
        <f t="shared" si="5"/>
        <v>590</v>
      </c>
      <c r="B70">
        <f>E0+qconv*A70+(D70-M0)*cp*(E69+273.15)</f>
        <v>312655089.78500378</v>
      </c>
      <c r="C70" s="4">
        <f>(gamma-1)*qfire*A70/(Volume/(1-0.0001))</f>
        <v>23599.999999999996</v>
      </c>
      <c r="D70" s="4">
        <f t="shared" si="11"/>
        <v>1196.1682831908286</v>
      </c>
      <c r="E70" s="4">
        <f t="shared" si="7"/>
        <v>88.443606960232444</v>
      </c>
      <c r="F70" s="4"/>
      <c r="G70" s="2">
        <v>88.396500000000003</v>
      </c>
      <c r="H70" s="4">
        <f t="shared" si="8"/>
        <v>-4.7106960232440542E-2</v>
      </c>
      <c r="I70" s="9">
        <f t="shared" si="6"/>
        <v>-1.3027597647106991E-2</v>
      </c>
      <c r="J70" s="2"/>
      <c r="K70" s="2">
        <v>23756.400000000001</v>
      </c>
      <c r="L70" s="4">
        <f t="shared" si="9"/>
        <v>156.40000000000509</v>
      </c>
      <c r="M70" s="9">
        <f t="shared" si="10"/>
        <v>0.12522017614091679</v>
      </c>
    </row>
    <row r="71" spans="1:13" x14ac:dyDescent="0.25">
      <c r="A71">
        <f t="shared" si="5"/>
        <v>600</v>
      </c>
      <c r="B71">
        <f>E0+qconv*A71+(D71-M0)*cp*(E70+273.15)</f>
        <v>313663794.2762925</v>
      </c>
      <c r="C71" s="4">
        <f>(gamma-1)*qfire*A71/(Volume/(1-0.0001))</f>
        <v>23999.999999999996</v>
      </c>
      <c r="D71" s="4">
        <f t="shared" si="11"/>
        <v>1196.1882831908285</v>
      </c>
      <c r="E71" s="4">
        <f t="shared" si="7"/>
        <v>89.604134231082924</v>
      </c>
      <c r="F71" s="4"/>
      <c r="G71" s="2">
        <v>89.555400000000006</v>
      </c>
      <c r="H71" s="4">
        <f t="shared" si="8"/>
        <v>-4.8734231082917745E-2</v>
      </c>
      <c r="I71" s="9">
        <f t="shared" si="6"/>
        <v>-1.3434507420905888E-2</v>
      </c>
      <c r="J71" s="2"/>
      <c r="K71" s="2">
        <v>24159.3</v>
      </c>
      <c r="L71" s="4">
        <f t="shared" si="9"/>
        <v>159.30000000000291</v>
      </c>
      <c r="M71" s="9">
        <f t="shared" si="10"/>
        <v>0.1271348762968898</v>
      </c>
    </row>
    <row r="72" spans="1:13" x14ac:dyDescent="0.25">
      <c r="A72">
        <f t="shared" si="5"/>
        <v>610</v>
      </c>
      <c r="B72">
        <f>E0+qconv*A72+(D72-M0)*cp*(E71+273.15)</f>
        <v>314672545.76428705</v>
      </c>
      <c r="C72" s="4">
        <f>(gamma-1)*qfire*A72/(Volume/(1-0.0001))</f>
        <v>24399.999999999996</v>
      </c>
      <c r="D72" s="4">
        <f t="shared" ref="D72:D101" si="12">M0+mfire*A72</f>
        <v>1196.2082831908285</v>
      </c>
      <c r="E72" s="4">
        <f t="shared" si="7"/>
        <v>90.764677046145152</v>
      </c>
      <c r="F72" s="4"/>
      <c r="G72" s="2">
        <v>90.714299999999994</v>
      </c>
      <c r="H72" s="4">
        <f t="shared" si="8"/>
        <v>-5.0377046145158033E-2</v>
      </c>
      <c r="I72" s="9">
        <f t="shared" si="6"/>
        <v>-1.3843092714496404E-2</v>
      </c>
      <c r="J72" s="2"/>
      <c r="K72" s="2">
        <v>24562.2</v>
      </c>
      <c r="L72" s="4">
        <f t="shared" si="9"/>
        <v>162.20000000000437</v>
      </c>
      <c r="M72" s="9">
        <f t="shared" si="10"/>
        <v>0.12903739061257308</v>
      </c>
    </row>
    <row r="73" spans="1:13" x14ac:dyDescent="0.25">
      <c r="A73">
        <f t="shared" si="5"/>
        <v>620</v>
      </c>
      <c r="B73">
        <f>E0+qconv*A73+(D73-M0)*cp*(E72+273.15)</f>
        <v>315681344.24993169</v>
      </c>
      <c r="C73" s="4">
        <f>(gamma-1)*qfire*A73/(Volume/(1-0.0001))</f>
        <v>24799.999999999996</v>
      </c>
      <c r="D73" s="4">
        <f t="shared" si="12"/>
        <v>1196.2282831908285</v>
      </c>
      <c r="E73" s="4">
        <f t="shared" si="7"/>
        <v>91.925235405731485</v>
      </c>
      <c r="F73" s="4"/>
      <c r="G73" s="2">
        <v>91.873199999999997</v>
      </c>
      <c r="H73" s="4">
        <f t="shared" si="8"/>
        <v>-5.2035405731487572E-2</v>
      </c>
      <c r="I73" s="9">
        <f t="shared" si="6"/>
        <v>-1.4253337582226659E-2</v>
      </c>
      <c r="J73" s="2"/>
      <c r="K73" s="2">
        <v>24965.200000000001</v>
      </c>
      <c r="L73" s="4">
        <f t="shared" si="9"/>
        <v>165.20000000000437</v>
      </c>
      <c r="M73" s="9">
        <f t="shared" si="10"/>
        <v>0.13100713719270768</v>
      </c>
    </row>
    <row r="74" spans="1:13" x14ac:dyDescent="0.25">
      <c r="A74">
        <f t="shared" si="5"/>
        <v>630</v>
      </c>
      <c r="B74">
        <f>E0+qconv*A74+(D74-M0)*cp*(E73+273.15)</f>
        <v>316690189.73417056</v>
      </c>
      <c r="C74" s="4">
        <f>(gamma-1)*qfire*A74/(Volume/(1-0.0001))</f>
        <v>25199.999999999996</v>
      </c>
      <c r="D74" s="4">
        <f t="shared" si="12"/>
        <v>1196.2482831908285</v>
      </c>
      <c r="E74" s="4">
        <f t="shared" si="7"/>
        <v>93.085809310154104</v>
      </c>
      <c r="F74" s="4"/>
      <c r="G74" s="2">
        <v>93.0321</v>
      </c>
      <c r="H74" s="4">
        <f t="shared" si="8"/>
        <v>-5.3709310154104628E-2</v>
      </c>
      <c r="I74" s="9">
        <f t="shared" si="6"/>
        <v>-1.4665226280104093E-2</v>
      </c>
      <c r="J74" s="2"/>
      <c r="K74" s="2">
        <v>25368.1</v>
      </c>
      <c r="L74" s="4">
        <f t="shared" si="9"/>
        <v>168.10000000000218</v>
      </c>
      <c r="M74" s="9">
        <f t="shared" si="10"/>
        <v>0.13288537549407287</v>
      </c>
    </row>
    <row r="75" spans="1:13" x14ac:dyDescent="0.25">
      <c r="A75">
        <f t="shared" si="5"/>
        <v>640</v>
      </c>
      <c r="B75">
        <f>E0+qconv*A75+(D75-M0)*cp*(E74+273.15)</f>
        <v>317699082.21794802</v>
      </c>
      <c r="C75" s="4">
        <f>(gamma-1)*qfire*A75/(Volume/(1-0.0001))</f>
        <v>25599.999999999996</v>
      </c>
      <c r="D75" s="4">
        <f t="shared" si="12"/>
        <v>1196.2682831908285</v>
      </c>
      <c r="E75" s="4">
        <f t="shared" ref="E75:E101" si="13">B75/(cv*D75)-273.15</f>
        <v>94.246398759725423</v>
      </c>
      <c r="F75" s="4"/>
      <c r="G75" s="2">
        <v>94.191000000000003</v>
      </c>
      <c r="H75" s="4">
        <f t="shared" ref="H75:H101" si="14">G75-E75</f>
        <v>-5.5398759725420632E-2</v>
      </c>
      <c r="I75" s="9">
        <f t="shared" si="6"/>
        <v>-1.5078743262709828E-2</v>
      </c>
      <c r="J75" s="2"/>
      <c r="K75" s="2">
        <v>25771.1</v>
      </c>
      <c r="L75" s="4">
        <f t="shared" ref="L75:L101" si="15">K75-C75</f>
        <v>171.10000000000218</v>
      </c>
      <c r="M75" s="9">
        <f t="shared" ref="M75:M101" si="16">L75/(C75+P0)*100</f>
        <v>0.13483057525610889</v>
      </c>
    </row>
    <row r="76" spans="1:13" x14ac:dyDescent="0.25">
      <c r="A76">
        <f t="shared" si="5"/>
        <v>650</v>
      </c>
      <c r="B76">
        <f>E0+qconv*A76+(D76-M0)*cp*(E75+273.15)</f>
        <v>318708021.70220828</v>
      </c>
      <c r="C76" s="4">
        <f>(gamma-1)*qfire*A76/(Volume/(1-0.0001))</f>
        <v>25999.999999999996</v>
      </c>
      <c r="D76" s="4">
        <f t="shared" si="12"/>
        <v>1196.2882831908285</v>
      </c>
      <c r="E76" s="4">
        <f t="shared" si="13"/>
        <v>95.407003754757682</v>
      </c>
      <c r="F76" s="4"/>
      <c r="G76" s="2">
        <v>95.349900000000005</v>
      </c>
      <c r="H76" s="4">
        <f t="shared" si="14"/>
        <v>-5.7103754757676484E-2</v>
      </c>
      <c r="I76" s="9">
        <f t="shared" si="6"/>
        <v>-1.5493873179974629E-2</v>
      </c>
      <c r="J76" s="2"/>
      <c r="K76" s="2">
        <v>26174.1</v>
      </c>
      <c r="L76" s="4">
        <f t="shared" si="15"/>
        <v>174.10000000000218</v>
      </c>
      <c r="M76" s="9">
        <f t="shared" si="16"/>
        <v>0.13676355066771578</v>
      </c>
    </row>
    <row r="77" spans="1:13" x14ac:dyDescent="0.25">
      <c r="A77">
        <f t="shared" ref="A77:A101" si="17">A76+10</f>
        <v>660</v>
      </c>
      <c r="B77">
        <f>E0+qconv*A77+(D77-M0)*cp*(E76+273.15)</f>
        <v>319717008.18789572</v>
      </c>
      <c r="C77" s="4">
        <f>(gamma-1)*qfire*A77/(Volume/(1-0.0001))</f>
        <v>26399.999999999996</v>
      </c>
      <c r="D77" s="4">
        <f t="shared" si="12"/>
        <v>1196.3082831908284</v>
      </c>
      <c r="E77" s="4">
        <f t="shared" si="13"/>
        <v>96.567624295563235</v>
      </c>
      <c r="F77" s="4"/>
      <c r="G77" s="2">
        <v>96.508700000000005</v>
      </c>
      <c r="H77" s="4">
        <f t="shared" si="14"/>
        <v>-5.8924295563230089E-2</v>
      </c>
      <c r="I77" s="9">
        <f t="shared" ref="I77:I101" si="18">H77/(E77+273.15)*100</f>
        <v>-1.5937648543398696E-2</v>
      </c>
      <c r="J77" s="2"/>
      <c r="K77" s="2">
        <v>26577.1</v>
      </c>
      <c r="L77" s="4">
        <f t="shared" si="15"/>
        <v>177.10000000000218</v>
      </c>
      <c r="M77" s="9">
        <f t="shared" si="16"/>
        <v>0.13868441660141126</v>
      </c>
    </row>
    <row r="78" spans="1:13" x14ac:dyDescent="0.25">
      <c r="A78">
        <f t="shared" si="17"/>
        <v>670</v>
      </c>
      <c r="B78">
        <f>E0+qconv*A78+(D78-M0)*cp*(E77+273.15)</f>
        <v>320726041.6759547</v>
      </c>
      <c r="C78" s="4">
        <f>(gamma-1)*qfire*A78/(Volume/(1-0.0001))</f>
        <v>26799.999999999996</v>
      </c>
      <c r="D78" s="4">
        <f t="shared" si="12"/>
        <v>1196.3282831908284</v>
      </c>
      <c r="E78" s="4">
        <f t="shared" si="13"/>
        <v>97.728260382454494</v>
      </c>
      <c r="F78" s="4"/>
      <c r="G78" s="2">
        <v>97.667500000000004</v>
      </c>
      <c r="H78" s="4">
        <f t="shared" si="14"/>
        <v>-6.0760382454489559E-2</v>
      </c>
      <c r="I78" s="9">
        <f t="shared" si="18"/>
        <v>-1.638283742806404E-2</v>
      </c>
      <c r="J78" s="2"/>
      <c r="K78" s="2">
        <v>26980.1</v>
      </c>
      <c r="L78" s="4">
        <f t="shared" si="15"/>
        <v>180.10000000000218</v>
      </c>
      <c r="M78" s="9">
        <f t="shared" si="16"/>
        <v>0.14059328649492753</v>
      </c>
    </row>
    <row r="79" spans="1:13" x14ac:dyDescent="0.25">
      <c r="A79">
        <f t="shared" si="17"/>
        <v>680</v>
      </c>
      <c r="B79">
        <f>E0+qconv*A79+(D79-M0)*cp*(E78+273.15)</f>
        <v>321735122.16732955</v>
      </c>
      <c r="C79" s="4">
        <f>(gamma-1)*qfire*A79/(Volume/(1-0.0001))</f>
        <v>27199.999999999996</v>
      </c>
      <c r="D79" s="4">
        <f t="shared" si="12"/>
        <v>1196.3482831908284</v>
      </c>
      <c r="E79" s="4">
        <f t="shared" si="13"/>
        <v>98.888912015743756</v>
      </c>
      <c r="F79" s="4"/>
      <c r="G79" s="2">
        <v>98.826400000000007</v>
      </c>
      <c r="H79" s="4">
        <f t="shared" si="14"/>
        <v>-6.2512015743749316E-2</v>
      </c>
      <c r="I79" s="9">
        <f t="shared" si="18"/>
        <v>-1.6802547724121923E-2</v>
      </c>
      <c r="J79" s="2"/>
      <c r="K79" s="2">
        <v>27383.1</v>
      </c>
      <c r="L79" s="4">
        <f t="shared" si="15"/>
        <v>183.10000000000218</v>
      </c>
      <c r="M79" s="9">
        <f t="shared" si="16"/>
        <v>0.14249027237354256</v>
      </c>
    </row>
    <row r="80" spans="1:13" x14ac:dyDescent="0.25">
      <c r="A80">
        <f t="shared" si="17"/>
        <v>690</v>
      </c>
      <c r="B80">
        <f>E0+qconv*A80+(D80-M0)*cp*(E79+273.15)</f>
        <v>322744249.66296476</v>
      </c>
      <c r="C80" s="4">
        <f>(gamma-1)*qfire*A80/(Volume/(1-0.0001))</f>
        <v>27599.999999999996</v>
      </c>
      <c r="D80" s="4">
        <f t="shared" si="12"/>
        <v>1196.3682831908286</v>
      </c>
      <c r="E80" s="4">
        <f t="shared" si="13"/>
        <v>100.04957919574343</v>
      </c>
      <c r="F80" s="4"/>
      <c r="G80" s="2">
        <v>99.985200000000006</v>
      </c>
      <c r="H80" s="4">
        <f t="shared" si="14"/>
        <v>-6.4379195743427431E-2</v>
      </c>
      <c r="I80" s="9">
        <f t="shared" si="18"/>
        <v>-1.7250607806730808E-2</v>
      </c>
      <c r="J80" s="2"/>
      <c r="K80" s="2">
        <v>27786.1</v>
      </c>
      <c r="L80" s="4">
        <f t="shared" si="15"/>
        <v>186.10000000000218</v>
      </c>
      <c r="M80" s="9">
        <f t="shared" si="16"/>
        <v>0.14437548487199547</v>
      </c>
    </row>
    <row r="81" spans="1:13" x14ac:dyDescent="0.25">
      <c r="A81">
        <f t="shared" si="17"/>
        <v>700</v>
      </c>
      <c r="B81">
        <f>E0+qconv*A81+(D81-M0)*cp*(E80+273.15)</f>
        <v>323753424.16380459</v>
      </c>
      <c r="C81" s="4">
        <f>(gamma-1)*qfire*A81/(Volume/(1-0.0001))</f>
        <v>27999.999999999996</v>
      </c>
      <c r="D81" s="4">
        <f t="shared" si="12"/>
        <v>1196.3882831908286</v>
      </c>
      <c r="E81" s="4">
        <f t="shared" si="13"/>
        <v>101.21026192276577</v>
      </c>
      <c r="F81" s="4"/>
      <c r="G81" s="2">
        <v>101.14400000000001</v>
      </c>
      <c r="H81" s="4">
        <f t="shared" si="14"/>
        <v>-6.6261922765761483E-2</v>
      </c>
      <c r="I81" s="9">
        <f t="shared" si="18"/>
        <v>-1.7700041779389497E-2</v>
      </c>
      <c r="J81" s="2"/>
      <c r="K81" s="2">
        <v>28189.1</v>
      </c>
      <c r="L81" s="4">
        <f t="shared" si="15"/>
        <v>189.10000000000218</v>
      </c>
      <c r="M81" s="9">
        <f t="shared" si="16"/>
        <v>0.1462490332559955</v>
      </c>
    </row>
    <row r="82" spans="1:13" x14ac:dyDescent="0.25">
      <c r="A82">
        <f t="shared" si="17"/>
        <v>710</v>
      </c>
      <c r="B82">
        <f>E0+qconv*A82+(D82-M0)*cp*(E81+273.15)</f>
        <v>324762645.67079353</v>
      </c>
      <c r="C82" s="4">
        <f>(gamma-1)*qfire*A82/(Volume/(1-0.0001))</f>
        <v>28399.999999999996</v>
      </c>
      <c r="D82" s="4">
        <f t="shared" si="12"/>
        <v>1196.4082831908286</v>
      </c>
      <c r="E82" s="4">
        <f t="shared" si="13"/>
        <v>102.37096019712317</v>
      </c>
      <c r="F82" s="4"/>
      <c r="G82" s="2">
        <v>102.303</v>
      </c>
      <c r="H82" s="4">
        <f t="shared" si="14"/>
        <v>-6.7960197123170474E-2</v>
      </c>
      <c r="I82" s="9">
        <f t="shared" si="18"/>
        <v>-1.809757758594779E-2</v>
      </c>
      <c r="J82" s="2"/>
      <c r="K82" s="2">
        <v>28592.2</v>
      </c>
      <c r="L82" s="4">
        <f t="shared" si="15"/>
        <v>192.20000000000437</v>
      </c>
      <c r="M82" s="9">
        <f t="shared" si="16"/>
        <v>0.14818812644564716</v>
      </c>
    </row>
    <row r="83" spans="1:13" x14ac:dyDescent="0.25">
      <c r="A83">
        <f t="shared" si="17"/>
        <v>720</v>
      </c>
      <c r="B83">
        <f>E0+qconv*A83+(D83-M0)*cp*(E82+273.15)</f>
        <v>325771914.18487608</v>
      </c>
      <c r="C83" s="4">
        <f>(gamma-1)*qfire*A83/(Volume/(1-0.0001))</f>
        <v>28799.999999999996</v>
      </c>
      <c r="D83" s="4">
        <f t="shared" si="12"/>
        <v>1196.4282831908286</v>
      </c>
      <c r="E83" s="4">
        <f t="shared" si="13"/>
        <v>103.53167401912805</v>
      </c>
      <c r="F83" s="4"/>
      <c r="G83" s="2">
        <v>103.462</v>
      </c>
      <c r="H83" s="4">
        <f t="shared" si="14"/>
        <v>-6.9674019128044051E-2</v>
      </c>
      <c r="I83" s="9">
        <f t="shared" si="18"/>
        <v>-1.8496790243240233E-2</v>
      </c>
      <c r="J83" s="2"/>
      <c r="K83" s="2">
        <v>28995.200000000001</v>
      </c>
      <c r="L83" s="4">
        <f t="shared" si="15"/>
        <v>195.20000000000437</v>
      </c>
      <c r="M83" s="9">
        <f t="shared" si="16"/>
        <v>0.15003843197540689</v>
      </c>
    </row>
    <row r="84" spans="1:13" x14ac:dyDescent="0.25">
      <c r="A84">
        <f t="shared" si="17"/>
        <v>730</v>
      </c>
      <c r="B84">
        <f>E0+qconv*A84+(D84-M0)*cp*(E83+273.15)</f>
        <v>326781229.70699674</v>
      </c>
      <c r="C84" s="4">
        <f>(gamma-1)*qfire*A84/(Volume/(1-0.0001))</f>
        <v>29199.999999999996</v>
      </c>
      <c r="D84" s="4">
        <f t="shared" si="12"/>
        <v>1196.4482831908285</v>
      </c>
      <c r="E84" s="4">
        <f t="shared" si="13"/>
        <v>104.69240338909276</v>
      </c>
      <c r="F84" s="4"/>
      <c r="G84" s="2">
        <v>104.62</v>
      </c>
      <c r="H84" s="4">
        <f t="shared" si="14"/>
        <v>-7.2403389092755788E-2</v>
      </c>
      <c r="I84" s="9">
        <f t="shared" si="18"/>
        <v>-1.9162324938473509E-2</v>
      </c>
      <c r="J84" s="2"/>
      <c r="K84" s="2">
        <v>29398.3</v>
      </c>
      <c r="L84" s="4">
        <f t="shared" si="15"/>
        <v>198.30000000000291</v>
      </c>
      <c r="M84" s="9">
        <f t="shared" si="16"/>
        <v>0.15195402298850796</v>
      </c>
    </row>
    <row r="85" spans="1:13" x14ac:dyDescent="0.25">
      <c r="A85">
        <f t="shared" si="17"/>
        <v>740</v>
      </c>
      <c r="B85">
        <f>E0+qconv*A85+(D85-M0)*cp*(E84+273.15)</f>
        <v>327790592.23810005</v>
      </c>
      <c r="C85" s="4">
        <f>(gamma-1)*qfire*A85/(Volume/(1-0.0001))</f>
        <v>29599.999999999996</v>
      </c>
      <c r="D85" s="4">
        <f t="shared" si="12"/>
        <v>1196.4682831908285</v>
      </c>
      <c r="E85" s="4">
        <f t="shared" si="13"/>
        <v>105.85314830732972</v>
      </c>
      <c r="F85" s="4"/>
      <c r="G85" s="2">
        <v>105.779</v>
      </c>
      <c r="H85" s="4">
        <f t="shared" si="14"/>
        <v>-7.4148307329721774E-2</v>
      </c>
      <c r="I85" s="9">
        <f t="shared" si="18"/>
        <v>-1.9564034668544675E-2</v>
      </c>
      <c r="J85" s="2"/>
      <c r="K85" s="2">
        <v>29801.3</v>
      </c>
      <c r="L85" s="4">
        <f t="shared" si="15"/>
        <v>201.30000000000291</v>
      </c>
      <c r="M85" s="9">
        <f t="shared" si="16"/>
        <v>0.15378151260504425</v>
      </c>
    </row>
    <row r="86" spans="1:13" x14ac:dyDescent="0.25">
      <c r="A86">
        <f t="shared" si="17"/>
        <v>750</v>
      </c>
      <c r="B86">
        <f>E0+qconv*A86+(D86-M0)*cp*(E85+273.15)</f>
        <v>328800001.77913052</v>
      </c>
      <c r="C86" s="4">
        <f>(gamma-1)*qfire*A86/(Volume/(1-0.0001))</f>
        <v>29999.999999999996</v>
      </c>
      <c r="D86" s="4">
        <f t="shared" si="12"/>
        <v>1196.4882831908285</v>
      </c>
      <c r="E86" s="4">
        <f t="shared" si="13"/>
        <v>107.01390877415139</v>
      </c>
      <c r="F86" s="4"/>
      <c r="G86" s="2">
        <v>106.938</v>
      </c>
      <c r="H86" s="4">
        <f t="shared" si="14"/>
        <v>-7.5908774151386638E-2</v>
      </c>
      <c r="I86" s="9">
        <f t="shared" si="18"/>
        <v>-1.996738049020921E-2</v>
      </c>
      <c r="J86" s="2"/>
      <c r="K86" s="2">
        <v>30204.400000000001</v>
      </c>
      <c r="L86" s="4">
        <f t="shared" si="15"/>
        <v>204.40000000000509</v>
      </c>
      <c r="M86" s="9">
        <f t="shared" si="16"/>
        <v>0.15567402894135957</v>
      </c>
    </row>
    <row r="87" spans="1:13" x14ac:dyDescent="0.25">
      <c r="A87">
        <f t="shared" si="17"/>
        <v>760</v>
      </c>
      <c r="B87">
        <f>E0+qconv*A87+(D87-M0)*cp*(E86+273.15)</f>
        <v>329809458.33103275</v>
      </c>
      <c r="C87" s="4">
        <f>(gamma-1)*qfire*A87/(Volume/(1-0.0001))</f>
        <v>30399.999999999996</v>
      </c>
      <c r="D87" s="4">
        <f t="shared" si="12"/>
        <v>1196.5082831908285</v>
      </c>
      <c r="E87" s="4">
        <f t="shared" si="13"/>
        <v>108.17468478987007</v>
      </c>
      <c r="F87" s="4"/>
      <c r="G87" s="2">
        <v>108.09699999999999</v>
      </c>
      <c r="H87" s="4">
        <f t="shared" si="14"/>
        <v>-7.7684789870076543E-2</v>
      </c>
      <c r="I87" s="9">
        <f t="shared" si="18"/>
        <v>-2.0372347495123466E-2</v>
      </c>
      <c r="J87" s="2"/>
      <c r="K87" s="2">
        <v>30607.5</v>
      </c>
      <c r="L87" s="4">
        <f t="shared" si="15"/>
        <v>207.50000000000364</v>
      </c>
      <c r="M87" s="9">
        <f t="shared" si="16"/>
        <v>0.15755504935459655</v>
      </c>
    </row>
    <row r="88" spans="1:13" x14ac:dyDescent="0.25">
      <c r="A88">
        <f t="shared" si="17"/>
        <v>770</v>
      </c>
      <c r="B88">
        <f>E0+qconv*A88+(D88-M0)*cp*(E87+273.15)</f>
        <v>330818961.89475131</v>
      </c>
      <c r="C88" s="4">
        <f>(gamma-1)*qfire*A88/(Volume/(1-0.0001))</f>
        <v>30799.999999999993</v>
      </c>
      <c r="D88" s="4">
        <f t="shared" si="12"/>
        <v>1196.5282831908285</v>
      </c>
      <c r="E88" s="4">
        <f t="shared" si="13"/>
        <v>109.33547635479835</v>
      </c>
      <c r="F88" s="4"/>
      <c r="G88" s="2">
        <v>109.255</v>
      </c>
      <c r="H88" s="4">
        <f t="shared" si="14"/>
        <v>-8.0476354798349803E-2</v>
      </c>
      <c r="I88" s="9">
        <f t="shared" si="18"/>
        <v>-2.1040368791336517E-2</v>
      </c>
      <c r="J88" s="2"/>
      <c r="K88" s="2">
        <v>31010.6</v>
      </c>
      <c r="L88" s="4">
        <f t="shared" si="15"/>
        <v>210.60000000000582</v>
      </c>
      <c r="M88" s="9">
        <f t="shared" si="16"/>
        <v>0.15942467827403925</v>
      </c>
    </row>
    <row r="89" spans="1:13" x14ac:dyDescent="0.25">
      <c r="A89">
        <f t="shared" si="17"/>
        <v>780</v>
      </c>
      <c r="B89">
        <f>E0+qconv*A89+(D89-M0)*cp*(E88+273.15)</f>
        <v>331828512.4712308</v>
      </c>
      <c r="C89" s="4">
        <f>(gamma-1)*qfire*A89/(Volume/(1-0.0001))</f>
        <v>31199.999999999993</v>
      </c>
      <c r="D89" s="4">
        <f t="shared" si="12"/>
        <v>1196.5482831908284</v>
      </c>
      <c r="E89" s="4">
        <f t="shared" si="13"/>
        <v>110.4962834692484</v>
      </c>
      <c r="F89" s="4"/>
      <c r="G89" s="2">
        <v>110.414</v>
      </c>
      <c r="H89" s="4">
        <f t="shared" si="14"/>
        <v>-8.2283469248395136E-2</v>
      </c>
      <c r="I89" s="9">
        <f t="shared" si="18"/>
        <v>-2.1447743088847272E-2</v>
      </c>
      <c r="J89" s="2"/>
      <c r="K89" s="2">
        <v>31413.7</v>
      </c>
      <c r="L89" s="4">
        <f t="shared" si="15"/>
        <v>213.700000000008</v>
      </c>
      <c r="M89" s="9">
        <f t="shared" si="16"/>
        <v>0.16128301886793056</v>
      </c>
    </row>
    <row r="90" spans="1:13" x14ac:dyDescent="0.25">
      <c r="A90">
        <f t="shared" si="17"/>
        <v>790</v>
      </c>
      <c r="B90">
        <f>E0+qconv*A90+(D90-M0)*cp*(E89+273.15)</f>
        <v>332838110.06141597</v>
      </c>
      <c r="C90" s="4">
        <f>(gamma-1)*qfire*A90/(Volume/(1-0.0001))</f>
        <v>31599.999999999993</v>
      </c>
      <c r="D90" s="4">
        <f t="shared" si="12"/>
        <v>1196.5682831908284</v>
      </c>
      <c r="E90" s="4">
        <f t="shared" si="13"/>
        <v>111.65710613353292</v>
      </c>
      <c r="F90" s="4"/>
      <c r="G90" s="2">
        <v>111.57299999999999</v>
      </c>
      <c r="H90" s="4">
        <f t="shared" si="14"/>
        <v>-8.4106133532927174E-2</v>
      </c>
      <c r="I90" s="9">
        <f t="shared" si="18"/>
        <v>-2.1856699679485985E-2</v>
      </c>
      <c r="J90" s="2"/>
      <c r="K90" s="2">
        <v>31816.799999999999</v>
      </c>
      <c r="L90" s="4">
        <f t="shared" si="15"/>
        <v>216.80000000000655</v>
      </c>
      <c r="M90" s="9">
        <f t="shared" si="16"/>
        <v>0.16313017306245789</v>
      </c>
    </row>
    <row r="91" spans="1:13" x14ac:dyDescent="0.25">
      <c r="A91">
        <f t="shared" si="17"/>
        <v>800</v>
      </c>
      <c r="B91">
        <f>E0+qconv*A91+(D91-M0)*cp*(E90+273.15)</f>
        <v>333847754.66625136</v>
      </c>
      <c r="C91" s="4">
        <f>(gamma-1)*qfire*A91/(Volume/(1-0.0001))</f>
        <v>31999.999999999993</v>
      </c>
      <c r="D91" s="4">
        <f t="shared" si="12"/>
        <v>1196.5882831908284</v>
      </c>
      <c r="E91" s="4">
        <f t="shared" si="13"/>
        <v>112.81794434796416</v>
      </c>
      <c r="F91" s="4"/>
      <c r="G91" s="2">
        <v>112.73099999999999</v>
      </c>
      <c r="H91" s="4">
        <f t="shared" si="14"/>
        <v>-8.6944347964163171E-2</v>
      </c>
      <c r="I91" s="9">
        <f t="shared" si="18"/>
        <v>-2.252631319190064E-2</v>
      </c>
      <c r="J91" s="2"/>
      <c r="K91" s="2">
        <v>32219.9</v>
      </c>
      <c r="L91" s="4">
        <f t="shared" si="15"/>
        <v>219.90000000000873</v>
      </c>
      <c r="M91" s="9">
        <f t="shared" si="16"/>
        <v>0.16496624156039666</v>
      </c>
    </row>
    <row r="92" spans="1:13" x14ac:dyDescent="0.25">
      <c r="A92">
        <f t="shared" si="17"/>
        <v>810</v>
      </c>
      <c r="B92">
        <f>E0+qconv*A92+(D92-M0)*cp*(E91+273.15)</f>
        <v>334857446.28668177</v>
      </c>
      <c r="C92" s="4">
        <f>(gamma-1)*qfire*A92/(Volume/(1-0.0001))</f>
        <v>32399.999999999993</v>
      </c>
      <c r="D92" s="4">
        <f t="shared" si="12"/>
        <v>1196.6082831908284</v>
      </c>
      <c r="E92" s="4">
        <f t="shared" si="13"/>
        <v>113.97879811285469</v>
      </c>
      <c r="F92" s="4"/>
      <c r="G92" s="2">
        <v>113.89</v>
      </c>
      <c r="H92" s="4">
        <f t="shared" si="14"/>
        <v>-8.8798112854689748E-2</v>
      </c>
      <c r="I92" s="9">
        <f t="shared" si="18"/>
        <v>-2.2937614893946377E-2</v>
      </c>
      <c r="J92" s="2"/>
      <c r="K92" s="2">
        <v>32623</v>
      </c>
      <c r="L92" s="4">
        <f t="shared" si="15"/>
        <v>223.00000000000728</v>
      </c>
      <c r="M92" s="9">
        <f t="shared" si="16"/>
        <v>0.16679132385939213</v>
      </c>
    </row>
    <row r="93" spans="1:13" x14ac:dyDescent="0.25">
      <c r="A93">
        <f t="shared" si="17"/>
        <v>820</v>
      </c>
      <c r="B93">
        <f>E0+qconv*A93+(D93-M0)*cp*(E92+273.15)</f>
        <v>335867184.92365199</v>
      </c>
      <c r="C93" s="4">
        <f>(gamma-1)*qfire*A93/(Volume/(1-0.0001))</f>
        <v>32799.999999999993</v>
      </c>
      <c r="D93" s="4">
        <f t="shared" si="12"/>
        <v>1196.6282831908286</v>
      </c>
      <c r="E93" s="4">
        <f t="shared" si="13"/>
        <v>115.13966742851699</v>
      </c>
      <c r="F93" s="4"/>
      <c r="G93" s="2">
        <v>115.04900000000001</v>
      </c>
      <c r="H93" s="4">
        <f t="shared" si="14"/>
        <v>-9.0667428516979953E-2</v>
      </c>
      <c r="I93" s="9">
        <f t="shared" si="18"/>
        <v>-2.3350461297987429E-2</v>
      </c>
      <c r="J93" s="2"/>
      <c r="K93" s="2">
        <v>33026.199999999997</v>
      </c>
      <c r="L93" s="4">
        <f t="shared" si="15"/>
        <v>226.20000000000437</v>
      </c>
      <c r="M93" s="9">
        <f t="shared" si="16"/>
        <v>0.16868008948546187</v>
      </c>
    </row>
    <row r="94" spans="1:13" x14ac:dyDescent="0.25">
      <c r="A94">
        <f t="shared" si="17"/>
        <v>830</v>
      </c>
      <c r="B94">
        <f>E0+qconv*A94+(D94-M0)*cp*(E93+273.15)</f>
        <v>336876970.57810652</v>
      </c>
      <c r="C94" s="4">
        <f>(gamma-1)*qfire*A94/(Volume/(1-0.0001))</f>
        <v>33199.999999999993</v>
      </c>
      <c r="D94" s="4">
        <f t="shared" si="12"/>
        <v>1196.6482831908286</v>
      </c>
      <c r="E94" s="4">
        <f t="shared" si="13"/>
        <v>116.3005522952634</v>
      </c>
      <c r="F94" s="4"/>
      <c r="G94" s="2">
        <v>116.20699999999999</v>
      </c>
      <c r="H94" s="4">
        <f t="shared" si="14"/>
        <v>-9.3552295263407359E-2</v>
      </c>
      <c r="I94" s="9">
        <f t="shared" si="18"/>
        <v>-2.4021610628627468E-2</v>
      </c>
      <c r="J94" s="2"/>
      <c r="K94" s="2">
        <v>33429.300000000003</v>
      </c>
      <c r="L94" s="4">
        <f t="shared" si="15"/>
        <v>229.30000000001019</v>
      </c>
      <c r="M94" s="9">
        <f t="shared" si="16"/>
        <v>0.17048327137547226</v>
      </c>
    </row>
    <row r="95" spans="1:13" x14ac:dyDescent="0.25">
      <c r="A95">
        <f t="shared" si="17"/>
        <v>840</v>
      </c>
      <c r="B95">
        <f>E0+qconv*A95+(D95-M0)*cp*(E94+273.15)</f>
        <v>337886803.25099033</v>
      </c>
      <c r="C95" s="4">
        <f>(gamma-1)*qfire*A95/(Volume/(1-0.0001))</f>
        <v>33599.999999999993</v>
      </c>
      <c r="D95" s="4">
        <f t="shared" si="12"/>
        <v>1196.6682831908286</v>
      </c>
      <c r="E95" s="4">
        <f t="shared" si="13"/>
        <v>117.46145271340657</v>
      </c>
      <c r="F95" s="4"/>
      <c r="G95" s="2">
        <v>117.366</v>
      </c>
      <c r="H95" s="4">
        <f t="shared" si="14"/>
        <v>-9.5452713406572798E-2</v>
      </c>
      <c r="I95" s="9">
        <f t="shared" si="18"/>
        <v>-2.4436742124047985E-2</v>
      </c>
      <c r="J95" s="2"/>
      <c r="K95" s="2">
        <v>33832.5</v>
      </c>
      <c r="L95" s="4">
        <f t="shared" si="15"/>
        <v>232.50000000000728</v>
      </c>
      <c r="M95" s="9">
        <f t="shared" si="16"/>
        <v>0.17234988880652874</v>
      </c>
    </row>
    <row r="96" spans="1:13" x14ac:dyDescent="0.25">
      <c r="A96">
        <f t="shared" si="17"/>
        <v>850</v>
      </c>
      <c r="B96">
        <f>E0+qconv*A96+(D96-M0)*cp*(E95+273.15)</f>
        <v>338896682.94324815</v>
      </c>
      <c r="C96" s="4">
        <f>(gamma-1)*qfire*A96/(Volume/(1-0.0001))</f>
        <v>33999.999999999993</v>
      </c>
      <c r="D96" s="4">
        <f t="shared" si="12"/>
        <v>1196.6882831908285</v>
      </c>
      <c r="E96" s="4">
        <f t="shared" si="13"/>
        <v>118.62236868325886</v>
      </c>
      <c r="F96" s="4"/>
      <c r="G96" s="2">
        <v>118.52500000000001</v>
      </c>
      <c r="H96" s="4">
        <f t="shared" si="14"/>
        <v>-9.7368683258849842E-2</v>
      </c>
      <c r="I96" s="9">
        <f t="shared" si="18"/>
        <v>-2.4853381974360406E-2</v>
      </c>
      <c r="J96" s="2"/>
      <c r="K96" s="2">
        <v>34235.599999999999</v>
      </c>
      <c r="L96" s="4">
        <f t="shared" si="15"/>
        <v>235.60000000000582</v>
      </c>
      <c r="M96" s="9">
        <f t="shared" si="16"/>
        <v>0.17413155949741746</v>
      </c>
    </row>
    <row r="97" spans="1:13" x14ac:dyDescent="0.25">
      <c r="A97">
        <f t="shared" si="17"/>
        <v>860</v>
      </c>
      <c r="B97">
        <f>E0+qconv*A97+(D97-M0)*cp*(E96+273.15)</f>
        <v>339906609.65582484</v>
      </c>
      <c r="C97" s="4">
        <f>(gamma-1)*qfire*A97/(Volume/(1-0.0001))</f>
        <v>34399.999999999993</v>
      </c>
      <c r="D97" s="4">
        <f t="shared" si="12"/>
        <v>1196.7082831908285</v>
      </c>
      <c r="E97" s="4">
        <f t="shared" si="13"/>
        <v>119.78330020513283</v>
      </c>
      <c r="F97" s="4"/>
      <c r="G97" s="2">
        <v>119.68300000000001</v>
      </c>
      <c r="H97" s="4">
        <f t="shared" si="14"/>
        <v>-0.10030020513282523</v>
      </c>
      <c r="I97" s="9">
        <f t="shared" si="18"/>
        <v>-2.552601295956922E-2</v>
      </c>
      <c r="J97" s="2"/>
      <c r="K97" s="2">
        <v>34638.800000000003</v>
      </c>
      <c r="L97" s="4">
        <f t="shared" si="15"/>
        <v>238.80000000001019</v>
      </c>
      <c r="M97" s="9">
        <f t="shared" si="16"/>
        <v>0.17597641857038335</v>
      </c>
    </row>
    <row r="98" spans="1:13" x14ac:dyDescent="0.25">
      <c r="A98">
        <f t="shared" si="17"/>
        <v>870</v>
      </c>
      <c r="B98">
        <f>E0+qconv*A98+(D98-M0)*cp*(E97+273.15)</f>
        <v>340916583.38966525</v>
      </c>
      <c r="C98" s="4">
        <f>(gamma-1)*qfire*A98/(Volume/(1-0.0001))</f>
        <v>34799.999999999993</v>
      </c>
      <c r="D98" s="4">
        <f t="shared" si="12"/>
        <v>1196.7282831908285</v>
      </c>
      <c r="E98" s="4">
        <f t="shared" si="13"/>
        <v>120.94424727934091</v>
      </c>
      <c r="F98" s="4"/>
      <c r="G98" s="2">
        <v>120.842</v>
      </c>
      <c r="H98" s="4">
        <f t="shared" si="14"/>
        <v>-0.10224727934091504</v>
      </c>
      <c r="I98" s="9">
        <f t="shared" si="18"/>
        <v>-2.5944879948587622E-2</v>
      </c>
      <c r="J98" s="2"/>
      <c r="K98" s="2">
        <v>35042</v>
      </c>
      <c r="L98" s="4">
        <f t="shared" si="15"/>
        <v>242.00000000000728</v>
      </c>
      <c r="M98" s="9">
        <f t="shared" si="16"/>
        <v>0.17781043350478123</v>
      </c>
    </row>
    <row r="99" spans="1:13" x14ac:dyDescent="0.25">
      <c r="A99">
        <f t="shared" si="17"/>
        <v>880</v>
      </c>
      <c r="B99">
        <f>E0+qconv*A99+(D99-M0)*cp*(E98+273.15)</f>
        <v>341926604.14571416</v>
      </c>
      <c r="C99" s="4">
        <f>(gamma-1)*qfire*A99/(Volume/(1-0.0001))</f>
        <v>35199.999999999993</v>
      </c>
      <c r="D99" s="4">
        <f t="shared" si="12"/>
        <v>1196.7482831908285</v>
      </c>
      <c r="E99" s="4">
        <f t="shared" si="13"/>
        <v>122.10520990619568</v>
      </c>
      <c r="F99" s="4"/>
      <c r="G99" s="2">
        <v>122.001</v>
      </c>
      <c r="H99" s="4">
        <f t="shared" si="14"/>
        <v>-0.1042099061956776</v>
      </c>
      <c r="I99" s="9">
        <f t="shared" si="18"/>
        <v>-2.6365220137239766E-2</v>
      </c>
      <c r="J99" s="2"/>
      <c r="K99" s="2">
        <v>35445.199999999997</v>
      </c>
      <c r="L99" s="4">
        <f t="shared" si="15"/>
        <v>245.20000000000437</v>
      </c>
      <c r="M99" s="9">
        <f t="shared" si="16"/>
        <v>0.17963369963370282</v>
      </c>
    </row>
    <row r="100" spans="1:13" x14ac:dyDescent="0.25">
      <c r="A100">
        <f t="shared" si="17"/>
        <v>890</v>
      </c>
      <c r="B100">
        <f>E0+qconv*A100+(D100-M0)*cp*(E99+273.15)</f>
        <v>342936671.92491663</v>
      </c>
      <c r="C100" s="4">
        <f>(gamma-1)*qfire*A100/(Volume/(1-0.0001))</f>
        <v>35599.999999999993</v>
      </c>
      <c r="D100" s="4">
        <f t="shared" si="12"/>
        <v>1196.7682831908285</v>
      </c>
      <c r="E100" s="4">
        <f t="shared" si="13"/>
        <v>123.26618808600966</v>
      </c>
      <c r="F100" s="4"/>
      <c r="G100" s="2">
        <v>123.15900000000001</v>
      </c>
      <c r="H100" s="4">
        <f t="shared" si="14"/>
        <v>-0.10718808600965701</v>
      </c>
      <c r="I100" s="9">
        <f t="shared" si="18"/>
        <v>-2.7039280743600874E-2</v>
      </c>
      <c r="J100" s="2"/>
      <c r="K100" s="2">
        <v>35848.400000000001</v>
      </c>
      <c r="L100" s="4">
        <f t="shared" si="15"/>
        <v>248.40000000000873</v>
      </c>
      <c r="M100" s="9">
        <f t="shared" si="16"/>
        <v>0.18144631117604729</v>
      </c>
    </row>
    <row r="101" spans="1:13" x14ac:dyDescent="0.25">
      <c r="A101">
        <f t="shared" si="17"/>
        <v>900</v>
      </c>
      <c r="B101">
        <f>E0+qconv*A101+(D101-M0)*cp*(E100+273.15)</f>
        <v>343946786.72821748</v>
      </c>
      <c r="C101" s="4">
        <f>(gamma-1)*qfire*A101/(Volume/(1-0.0001))</f>
        <v>35999.999999999993</v>
      </c>
      <c r="D101" s="4">
        <f t="shared" si="12"/>
        <v>1196.7882831908285</v>
      </c>
      <c r="E101" s="4">
        <f t="shared" si="13"/>
        <v>124.42718181909538</v>
      </c>
      <c r="F101" s="4"/>
      <c r="G101" s="2">
        <v>124.318</v>
      </c>
      <c r="H101" s="4">
        <f t="shared" si="14"/>
        <v>-0.10918181909538305</v>
      </c>
      <c r="I101" s="9">
        <f t="shared" si="18"/>
        <v>-2.7461792096776495E-2</v>
      </c>
      <c r="J101" s="2"/>
      <c r="K101" s="2">
        <v>36251.599999999999</v>
      </c>
      <c r="L101" s="4">
        <f t="shared" si="15"/>
        <v>251.60000000000582</v>
      </c>
      <c r="M101" s="9">
        <f t="shared" si="16"/>
        <v>0.18324836125273547</v>
      </c>
    </row>
  </sheetData>
  <mergeCells count="1">
    <mergeCell ref="A7:F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Sheet1</vt:lpstr>
      <vt:lpstr>Sheet2</vt:lpstr>
      <vt:lpstr>Sheet3</vt:lpstr>
      <vt:lpstr>cp</vt:lpstr>
      <vt:lpstr>cv</vt:lpstr>
      <vt:lpstr>dx</vt:lpstr>
      <vt:lpstr>dy</vt:lpstr>
      <vt:lpstr>dz</vt:lpstr>
      <vt:lpstr>E0</vt:lpstr>
      <vt:lpstr>gamma</vt:lpstr>
      <vt:lpstr>lamr</vt:lpstr>
      <vt:lpstr>M0</vt:lpstr>
      <vt:lpstr>mfire</vt:lpstr>
      <vt:lpstr>P0</vt:lpstr>
      <vt:lpstr>qconv</vt:lpstr>
      <vt:lpstr>qfire</vt:lpstr>
      <vt:lpstr>qrad</vt:lpstr>
      <vt:lpstr>Rgas</vt:lpstr>
      <vt:lpstr>rho0</vt:lpstr>
      <vt:lpstr>T0</vt:lpstr>
      <vt:lpstr>Volume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gforney</dc:creator>
  <cp:lastModifiedBy>Peacock, Richard D. Mr.</cp:lastModifiedBy>
  <dcterms:created xsi:type="dcterms:W3CDTF">2014-04-04T16:11:31Z</dcterms:created>
  <dcterms:modified xsi:type="dcterms:W3CDTF">2014-05-29T14:00:34Z</dcterms:modified>
</cp:coreProperties>
</file>