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1720" windowHeight="5250" tabRatio="743" activeTab="11"/>
  </bookViews>
  <sheets>
    <sheet name="CompareList" sheetId="1" r:id="rId1"/>
    <sheet name="Output" sheetId="2" r:id="rId2"/>
    <sheet name="Mod vs Exp" sheetId="13" r:id="rId3"/>
    <sheet name="Rel Diffs" sheetId="16" r:id="rId4"/>
    <sheet name="HGT &amp; HGL" sheetId="5" r:id="rId5"/>
    <sheet name="Plume Temp" sheetId="14" r:id="rId6"/>
    <sheet name="Ceiling Jet" sheetId="12" r:id="rId7"/>
    <sheet name="Gas Concentration" sheetId="6" r:id="rId8"/>
    <sheet name="Smoke Concentration" sheetId="7" r:id="rId9"/>
    <sheet name="Pressure" sheetId="8" r:id="rId10"/>
    <sheet name="Target Flux and Temperature" sheetId="9" r:id="rId11"/>
    <sheet name="Surface Flux and Temperature" sheetId="10" r:id="rId12"/>
  </sheets>
  <calcPr calcId="125725"/>
</workbook>
</file>

<file path=xl/calcChain.xml><?xml version="1.0" encoding="utf-8"?>
<calcChain xmlns="http://schemas.openxmlformats.org/spreadsheetml/2006/main">
  <c r="Q37" i="16"/>
  <c r="Q38"/>
  <c r="Q39"/>
  <c r="Q40"/>
  <c r="Q41"/>
  <c r="Q42"/>
  <c r="Q43"/>
  <c r="Q44"/>
  <c r="Q36"/>
  <c r="H186" i="13"/>
  <c r="I186"/>
  <c r="H187"/>
  <c r="I187"/>
  <c r="H188"/>
  <c r="I188"/>
  <c r="H189"/>
  <c r="I189"/>
  <c r="H190"/>
  <c r="I190"/>
  <c r="H191"/>
  <c r="I191"/>
  <c r="H192"/>
  <c r="I192"/>
  <c r="H193"/>
  <c r="I193"/>
  <c r="I185"/>
  <c r="H185"/>
  <c r="J14" i="14"/>
  <c r="K14"/>
  <c r="H14"/>
  <c r="H15"/>
  <c r="H16"/>
  <c r="H17"/>
  <c r="H18"/>
  <c r="H19"/>
  <c r="H20"/>
  <c r="H21"/>
  <c r="H22"/>
  <c r="F15"/>
  <c r="F16"/>
  <c r="F17"/>
  <c r="F18"/>
  <c r="F19"/>
  <c r="F20"/>
  <c r="F21"/>
  <c r="F22"/>
  <c r="F14"/>
  <c r="V3" i="2"/>
  <c r="BF20" i="16"/>
  <c r="AZ20"/>
  <c r="BF19"/>
  <c r="BE19"/>
  <c r="BB16"/>
  <c r="BF14"/>
  <c r="BE14"/>
  <c r="BF13"/>
  <c r="BE13"/>
  <c r="BD13"/>
  <c r="BC13"/>
  <c r="BB13"/>
  <c r="BA13"/>
  <c r="AZ13"/>
  <c r="AY13"/>
  <c r="BF12"/>
  <c r="BE12"/>
  <c r="BD12"/>
  <c r="BC12"/>
  <c r="BB12"/>
  <c r="BA12"/>
  <c r="AZ12"/>
  <c r="AY12"/>
  <c r="BF11"/>
  <c r="BF7"/>
  <c r="AO22"/>
  <c r="AM22"/>
  <c r="AO8"/>
  <c r="AO6"/>
  <c r="AM6"/>
  <c r="AI20"/>
  <c r="AI19"/>
  <c r="AI18"/>
  <c r="AI15"/>
  <c r="AE20"/>
  <c r="AE14"/>
  <c r="AB14"/>
  <c r="AC14"/>
  <c r="AD14"/>
  <c r="AC6"/>
  <c r="BK7"/>
  <c r="BL7"/>
  <c r="BM7"/>
  <c r="BN7"/>
  <c r="BO7"/>
  <c r="BP7"/>
  <c r="BQ7"/>
  <c r="BR7"/>
  <c r="BK6"/>
  <c r="BL6"/>
  <c r="BM6"/>
  <c r="BN6"/>
  <c r="BO6"/>
  <c r="BP6"/>
  <c r="BQ6"/>
  <c r="BR6"/>
  <c r="BK4"/>
  <c r="BL4"/>
  <c r="BM4"/>
  <c r="BN4"/>
  <c r="BO4"/>
  <c r="BP4"/>
  <c r="BQ4"/>
  <c r="BR4"/>
  <c r="BK3"/>
  <c r="BL3"/>
  <c r="BM3"/>
  <c r="BN3"/>
  <c r="BO3"/>
  <c r="BP3"/>
  <c r="BQ3"/>
  <c r="BR3"/>
  <c r="BJ6"/>
  <c r="BJ4"/>
  <c r="BJ3"/>
  <c r="BJ7"/>
  <c r="BI4"/>
  <c r="BI7" s="1"/>
  <c r="J35"/>
  <c r="I35"/>
  <c r="K29"/>
  <c r="J29"/>
  <c r="I29"/>
  <c r="H35"/>
  <c r="H29"/>
  <c r="H25"/>
  <c r="H24"/>
  <c r="H23"/>
  <c r="H14"/>
  <c r="H13"/>
  <c r="H12"/>
  <c r="H11"/>
  <c r="H10"/>
  <c r="H9"/>
  <c r="H8"/>
  <c r="H7"/>
  <c r="H6"/>
  <c r="H4"/>
  <c r="H3"/>
  <c r="E29"/>
  <c r="E11" i="14"/>
  <c r="I146" i="13" s="1"/>
  <c r="F11" i="14"/>
  <c r="Q23" i="16" s="1"/>
  <c r="E12" i="14"/>
  <c r="I147" i="13" s="1"/>
  <c r="F12" i="14"/>
  <c r="Q24" i="16" s="1"/>
  <c r="E13" i="14"/>
  <c r="I148" i="13" s="1"/>
  <c r="F13" i="14"/>
  <c r="Q25" i="16" s="1"/>
  <c r="D13" i="14"/>
  <c r="H148" i="13" s="1"/>
  <c r="D12" i="14"/>
  <c r="H147" i="13" s="1"/>
  <c r="D11" i="14"/>
  <c r="H146" i="13" s="1"/>
  <c r="E9" i="14"/>
  <c r="I7" i="13" s="1"/>
  <c r="F9" i="14"/>
  <c r="P5" i="16" s="1"/>
  <c r="E10" i="14"/>
  <c r="I8" i="13" s="1"/>
  <c r="F10" i="14"/>
  <c r="Q5" i="16" s="1"/>
  <c r="D10" i="14"/>
  <c r="H8" i="13" s="1"/>
  <c r="D9" i="14"/>
  <c r="H7" i="13" s="1"/>
  <c r="E7" i="14"/>
  <c r="I5" i="13" s="1"/>
  <c r="F7" i="14"/>
  <c r="P4" i="16" s="1"/>
  <c r="E8" i="14"/>
  <c r="I6" i="13" s="1"/>
  <c r="F8" i="14"/>
  <c r="Q4" i="16" s="1"/>
  <c r="D8" i="14"/>
  <c r="H6" i="13" s="1"/>
  <c r="D7" i="14"/>
  <c r="H5" i="13" s="1"/>
  <c r="E5" i="14"/>
  <c r="I3" i="13" s="1"/>
  <c r="F5" i="14"/>
  <c r="E6"/>
  <c r="I4" i="13" s="1"/>
  <c r="F6" i="14"/>
  <c r="H6" s="1"/>
  <c r="D6"/>
  <c r="H4" i="13" s="1"/>
  <c r="D5" i="14"/>
  <c r="H3" i="13" s="1"/>
  <c r="H12" i="14"/>
  <c r="H4"/>
  <c r="K4"/>
  <c r="H3"/>
  <c r="K3"/>
  <c r="K20" i="10"/>
  <c r="K52"/>
  <c r="K53"/>
  <c r="K54"/>
  <c r="K55"/>
  <c r="K56"/>
  <c r="K57"/>
  <c r="K58"/>
  <c r="K59"/>
  <c r="K60"/>
  <c r="K61"/>
  <c r="K62"/>
  <c r="K63"/>
  <c r="K64"/>
  <c r="K65"/>
  <c r="K66"/>
  <c r="K67"/>
  <c r="K68"/>
  <c r="K75"/>
  <c r="K76"/>
  <c r="K88"/>
  <c r="K115"/>
  <c r="K116"/>
  <c r="K118"/>
  <c r="K124"/>
  <c r="K125"/>
  <c r="K126"/>
  <c r="K127"/>
  <c r="K128"/>
  <c r="K129"/>
  <c r="K130"/>
  <c r="K131"/>
  <c r="K132"/>
  <c r="O6" i="9"/>
  <c r="P6"/>
  <c r="O8"/>
  <c r="O16"/>
  <c r="P37"/>
  <c r="P38"/>
  <c r="P39"/>
  <c r="P40"/>
  <c r="N42"/>
  <c r="N54"/>
  <c r="N58"/>
  <c r="N62"/>
  <c r="P64"/>
  <c r="N65"/>
  <c r="N66"/>
  <c r="N67"/>
  <c r="N68"/>
  <c r="N69"/>
  <c r="O69"/>
  <c r="N70"/>
  <c r="N71"/>
  <c r="O71"/>
  <c r="N72"/>
  <c r="N73"/>
  <c r="O73"/>
  <c r="N4"/>
  <c r="N3"/>
  <c r="K23" i="6"/>
  <c r="K24"/>
  <c r="K27"/>
  <c r="K28"/>
  <c r="K29"/>
  <c r="K4"/>
  <c r="K3"/>
  <c r="L4"/>
  <c r="L3"/>
  <c r="O4" i="5"/>
  <c r="O3"/>
  <c r="L3"/>
  <c r="P3"/>
  <c r="L4"/>
  <c r="P4"/>
  <c r="L6"/>
  <c r="L8"/>
  <c r="L9"/>
  <c r="L10"/>
  <c r="L11"/>
  <c r="L12"/>
  <c r="L13"/>
  <c r="L14"/>
  <c r="L15"/>
  <c r="L16"/>
  <c r="L25"/>
  <c r="L26"/>
  <c r="L27"/>
  <c r="L44"/>
  <c r="L45"/>
  <c r="L46"/>
  <c r="K47"/>
  <c r="L47"/>
  <c r="L58"/>
  <c r="L59"/>
  <c r="L60"/>
  <c r="L5"/>
  <c r="K4"/>
  <c r="K3"/>
  <c r="F36"/>
  <c r="K36" s="1"/>
  <c r="E36"/>
  <c r="D36"/>
  <c r="B160" i="13" s="1"/>
  <c r="B3" i="2"/>
  <c r="C3" s="1"/>
  <c r="D3" s="1"/>
  <c r="E3" s="1"/>
  <c r="F3" s="1"/>
  <c r="G3" s="1"/>
  <c r="H3" s="1"/>
  <c r="I3" s="1"/>
  <c r="J3" s="1"/>
  <c r="K3" s="1"/>
  <c r="L3" s="1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AK12" i="13"/>
  <c r="AK9"/>
  <c r="AE4"/>
  <c r="AM7"/>
  <c r="AL7"/>
  <c r="AK7"/>
  <c r="AK13" s="1"/>
  <c r="AJ7"/>
  <c r="AI7"/>
  <c r="AH7"/>
  <c r="AG7"/>
  <c r="AF7"/>
  <c r="AE7"/>
  <c r="AM4"/>
  <c r="AL4"/>
  <c r="AK4"/>
  <c r="AK10" s="1"/>
  <c r="AJ4"/>
  <c r="AI4"/>
  <c r="AH4"/>
  <c r="AG4"/>
  <c r="AF4"/>
  <c r="L154"/>
  <c r="M154"/>
  <c r="L155"/>
  <c r="M155"/>
  <c r="L158"/>
  <c r="M158"/>
  <c r="L159"/>
  <c r="M159"/>
  <c r="H57" i="5"/>
  <c r="E181" i="13" s="1"/>
  <c r="G57" i="5"/>
  <c r="D181" i="13" s="1"/>
  <c r="H56" i="5"/>
  <c r="G56"/>
  <c r="D180" i="13" s="1"/>
  <c r="H55" i="5"/>
  <c r="E179" i="13" s="1"/>
  <c r="G55" i="5"/>
  <c r="D179" i="13" s="1"/>
  <c r="H54" i="5"/>
  <c r="E178" i="13" s="1"/>
  <c r="G54" i="5"/>
  <c r="D178" i="13" s="1"/>
  <c r="H53" i="5"/>
  <c r="E177" i="13" s="1"/>
  <c r="G53" i="5"/>
  <c r="D177" i="13" s="1"/>
  <c r="H52" i="5"/>
  <c r="E176" i="13" s="1"/>
  <c r="G52" i="5"/>
  <c r="D176" i="13" s="1"/>
  <c r="H39" i="5"/>
  <c r="E163" i="13" s="1"/>
  <c r="G39" i="5"/>
  <c r="D163" i="13" s="1"/>
  <c r="H38" i="5"/>
  <c r="E162" i="13" s="1"/>
  <c r="G38" i="5"/>
  <c r="D162" i="13" s="1"/>
  <c r="H37" i="5"/>
  <c r="E161" i="13" s="1"/>
  <c r="G37" i="5"/>
  <c r="D161" i="13" s="1"/>
  <c r="H36" i="5"/>
  <c r="E160" i="13" s="1"/>
  <c r="G36" i="5"/>
  <c r="D160" i="13" s="1"/>
  <c r="H35" i="5"/>
  <c r="E159" i="13" s="1"/>
  <c r="G35" i="5"/>
  <c r="D159" i="13" s="1"/>
  <c r="H34" i="5"/>
  <c r="E158" i="13" s="1"/>
  <c r="G34" i="5"/>
  <c r="D158" i="13" s="1"/>
  <c r="H33" i="5"/>
  <c r="E157" i="13" s="1"/>
  <c r="G33" i="5"/>
  <c r="D157" i="13" s="1"/>
  <c r="H32" i="5"/>
  <c r="E156" i="13" s="1"/>
  <c r="G32" i="5"/>
  <c r="D156" i="13" s="1"/>
  <c r="H31" i="5"/>
  <c r="E155" i="13" s="1"/>
  <c r="G31" i="5"/>
  <c r="D155" i="13" s="1"/>
  <c r="H30" i="5"/>
  <c r="E154" i="13" s="1"/>
  <c r="G30" i="5"/>
  <c r="D154" i="13" s="1"/>
  <c r="H29" i="5"/>
  <c r="E153" i="13" s="1"/>
  <c r="G29" i="5"/>
  <c r="D153" i="13" s="1"/>
  <c r="H28" i="5"/>
  <c r="E152" i="13" s="1"/>
  <c r="G28" i="5"/>
  <c r="D152" i="13" s="1"/>
  <c r="E39" i="5"/>
  <c r="C163" i="13" s="1"/>
  <c r="D39" i="5"/>
  <c r="B163" i="13" s="1"/>
  <c r="J178"/>
  <c r="K178"/>
  <c r="L178"/>
  <c r="M178"/>
  <c r="J179"/>
  <c r="K179"/>
  <c r="L179"/>
  <c r="M179"/>
  <c r="J180"/>
  <c r="K180"/>
  <c r="L180"/>
  <c r="M180"/>
  <c r="J181"/>
  <c r="K181"/>
  <c r="L181"/>
  <c r="M181"/>
  <c r="E25" i="6"/>
  <c r="M156" i="13" s="1"/>
  <c r="E26" i="6"/>
  <c r="M157" i="13" s="1"/>
  <c r="D26" i="6"/>
  <c r="L157" i="13" s="1"/>
  <c r="D25" i="6"/>
  <c r="L156" i="13" s="1"/>
  <c r="E30" i="6"/>
  <c r="K164" i="13" s="1"/>
  <c r="E31" i="6"/>
  <c r="K165" i="13" s="1"/>
  <c r="E32" i="6"/>
  <c r="K166" i="13" s="1"/>
  <c r="E33" i="6"/>
  <c r="K167" i="13" s="1"/>
  <c r="E34" i="6"/>
  <c r="M182" i="13" s="1"/>
  <c r="E21" i="6"/>
  <c r="M152" i="13" s="1"/>
  <c r="E22" i="6"/>
  <c r="M153" i="13" s="1"/>
  <c r="D22" i="6"/>
  <c r="L153" i="13" s="1"/>
  <c r="D21" i="6"/>
  <c r="L152" i="13" s="1"/>
  <c r="D34" i="6"/>
  <c r="L182" i="13" s="1"/>
  <c r="D33" i="6"/>
  <c r="J167" i="13" s="1"/>
  <c r="D32" i="6"/>
  <c r="J166" i="13" s="1"/>
  <c r="D31" i="6"/>
  <c r="J165" i="13" s="1"/>
  <c r="D30" i="6"/>
  <c r="J164" i="13" s="1"/>
  <c r="D168"/>
  <c r="E168"/>
  <c r="D169"/>
  <c r="E169"/>
  <c r="D170"/>
  <c r="E170"/>
  <c r="B171"/>
  <c r="C171"/>
  <c r="D171"/>
  <c r="E171"/>
  <c r="V141"/>
  <c r="W141"/>
  <c r="V143"/>
  <c r="W143"/>
  <c r="V145"/>
  <c r="W145"/>
  <c r="A137"/>
  <c r="Z24"/>
  <c r="AA24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9"/>
  <c r="AA79"/>
  <c r="Z80"/>
  <c r="AA80"/>
  <c r="Z92"/>
  <c r="AA92"/>
  <c r="Z119"/>
  <c r="AA119"/>
  <c r="Z120"/>
  <c r="AA120"/>
  <c r="Z122"/>
  <c r="AA122"/>
  <c r="Z128"/>
  <c r="AA128"/>
  <c r="Z129"/>
  <c r="AA129"/>
  <c r="Z130"/>
  <c r="AA130"/>
  <c r="Z131"/>
  <c r="AA131"/>
  <c r="Z132"/>
  <c r="AA132"/>
  <c r="Z133"/>
  <c r="AA133"/>
  <c r="Z134"/>
  <c r="AA134"/>
  <c r="Z135"/>
  <c r="AA135"/>
  <c r="Z136"/>
  <c r="AA136"/>
  <c r="R78"/>
  <c r="S78"/>
  <c r="T78"/>
  <c r="U78"/>
  <c r="V78"/>
  <c r="W78"/>
  <c r="V10"/>
  <c r="W10"/>
  <c r="V12"/>
  <c r="W12"/>
  <c r="V20"/>
  <c r="W20"/>
  <c r="T46"/>
  <c r="U46"/>
  <c r="T58"/>
  <c r="U58"/>
  <c r="T62"/>
  <c r="U62"/>
  <c r="T66"/>
  <c r="U66"/>
  <c r="T69"/>
  <c r="U69"/>
  <c r="T70"/>
  <c r="U70"/>
  <c r="T71"/>
  <c r="U71"/>
  <c r="T72"/>
  <c r="U72"/>
  <c r="T73"/>
  <c r="U73"/>
  <c r="V73"/>
  <c r="W73"/>
  <c r="T74"/>
  <c r="U74"/>
  <c r="T75"/>
  <c r="U75"/>
  <c r="V75"/>
  <c r="W75"/>
  <c r="T76"/>
  <c r="U76"/>
  <c r="T77"/>
  <c r="U77"/>
  <c r="V77"/>
  <c r="W77"/>
  <c r="R10"/>
  <c r="S10"/>
  <c r="R41"/>
  <c r="S41"/>
  <c r="R42"/>
  <c r="S42"/>
  <c r="R43"/>
  <c r="S43"/>
  <c r="R44"/>
  <c r="S44"/>
  <c r="R68"/>
  <c r="S68"/>
  <c r="D4"/>
  <c r="E4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E3"/>
  <c r="D3"/>
  <c r="D20" i="8"/>
  <c r="Q164" i="13" s="1"/>
  <c r="E20" i="8"/>
  <c r="G20" s="1"/>
  <c r="D21"/>
  <c r="Q165" i="13" s="1"/>
  <c r="E21" i="8"/>
  <c r="C21"/>
  <c r="P165" i="13" s="1"/>
  <c r="C20" i="8"/>
  <c r="P164" i="13" s="1"/>
  <c r="I33" i="6"/>
  <c r="L33" s="1"/>
  <c r="I32"/>
  <c r="I31"/>
  <c r="L31" s="1"/>
  <c r="I30"/>
  <c r="H30"/>
  <c r="M164" i="13" s="1"/>
  <c r="H31" i="6"/>
  <c r="M165" i="13" s="1"/>
  <c r="H32" i="6"/>
  <c r="M166" i="13" s="1"/>
  <c r="H33" i="6"/>
  <c r="M167" i="13" s="1"/>
  <c r="G33" i="6"/>
  <c r="G32"/>
  <c r="G31"/>
  <c r="G30"/>
  <c r="L164" i="13" s="1"/>
  <c r="F33" i="6"/>
  <c r="K33" s="1"/>
  <c r="F32"/>
  <c r="F31"/>
  <c r="K31" s="1"/>
  <c r="F30"/>
  <c r="G27"/>
  <c r="J158" i="13" s="1"/>
  <c r="H27" i="6"/>
  <c r="K158" i="13" s="1"/>
  <c r="I27" i="6"/>
  <c r="L27" s="1"/>
  <c r="I29"/>
  <c r="L29" s="1"/>
  <c r="I28"/>
  <c r="I26"/>
  <c r="I25"/>
  <c r="L25" s="1"/>
  <c r="H25"/>
  <c r="K156" i="13" s="1"/>
  <c r="H26" i="6"/>
  <c r="K157" i="13" s="1"/>
  <c r="H28" i="6"/>
  <c r="K159" i="13" s="1"/>
  <c r="H29" i="6"/>
  <c r="G26"/>
  <c r="J157" i="13" s="1"/>
  <c r="G29" i="6"/>
  <c r="G28"/>
  <c r="J159" i="13" s="1"/>
  <c r="G25" i="6"/>
  <c r="J156" i="13" s="1"/>
  <c r="F26" i="6"/>
  <c r="K26" s="1"/>
  <c r="F25"/>
  <c r="I24"/>
  <c r="I23"/>
  <c r="L23" s="1"/>
  <c r="I22"/>
  <c r="I21"/>
  <c r="L21" s="1"/>
  <c r="H21"/>
  <c r="K152" i="13" s="1"/>
  <c r="H22" i="6"/>
  <c r="K153" i="13" s="1"/>
  <c r="H23" i="6"/>
  <c r="K154" i="13" s="1"/>
  <c r="H24" i="6"/>
  <c r="K155" i="13" s="1"/>
  <c r="F22" i="6"/>
  <c r="K22" s="1"/>
  <c r="F21"/>
  <c r="G24"/>
  <c r="J155" i="13" s="1"/>
  <c r="G23" i="6"/>
  <c r="J154" i="13" s="1"/>
  <c r="G22" i="6"/>
  <c r="J153" i="13" s="1"/>
  <c r="G21" i="6"/>
  <c r="J152" i="13" s="1"/>
  <c r="I34" i="6"/>
  <c r="H34"/>
  <c r="K182" i="13" s="1"/>
  <c r="G34" i="6"/>
  <c r="J182" i="13" s="1"/>
  <c r="F34" i="6"/>
  <c r="E57" i="5"/>
  <c r="C181" i="13" s="1"/>
  <c r="F57" i="5"/>
  <c r="K57" s="1"/>
  <c r="I57"/>
  <c r="L57" s="1"/>
  <c r="D57"/>
  <c r="B181" i="13" s="1"/>
  <c r="E56" i="5"/>
  <c r="C180" i="13" s="1"/>
  <c r="F56" i="5"/>
  <c r="K56" s="1"/>
  <c r="O56" s="1"/>
  <c r="E180" i="13"/>
  <c r="I56" i="5"/>
  <c r="L56" s="1"/>
  <c r="D56"/>
  <c r="B180" i="13" s="1"/>
  <c r="I52" i="5"/>
  <c r="L52" s="1"/>
  <c r="I53"/>
  <c r="L53" s="1"/>
  <c r="I54"/>
  <c r="L54" s="1"/>
  <c r="I55"/>
  <c r="L55" s="1"/>
  <c r="E52"/>
  <c r="C176" i="13" s="1"/>
  <c r="F52" i="5"/>
  <c r="K52" s="1"/>
  <c r="E53"/>
  <c r="C177" i="13" s="1"/>
  <c r="F53" i="5"/>
  <c r="K53" s="1"/>
  <c r="E54"/>
  <c r="C178" i="13" s="1"/>
  <c r="F54" i="5"/>
  <c r="K54" s="1"/>
  <c r="E55"/>
  <c r="C179" i="13" s="1"/>
  <c r="F55" i="5"/>
  <c r="K55" s="1"/>
  <c r="D55"/>
  <c r="B179" i="13" s="1"/>
  <c r="D54" i="5"/>
  <c r="B178" i="13" s="1"/>
  <c r="D53" i="5"/>
  <c r="B177" i="13" s="1"/>
  <c r="D52" i="5"/>
  <c r="B176" i="13" s="1"/>
  <c r="I28" i="5"/>
  <c r="L28" s="1"/>
  <c r="I29"/>
  <c r="L29" s="1"/>
  <c r="I30"/>
  <c r="L30" s="1"/>
  <c r="I31"/>
  <c r="L31" s="1"/>
  <c r="I32"/>
  <c r="L32" s="1"/>
  <c r="I33"/>
  <c r="L33" s="1"/>
  <c r="I34"/>
  <c r="L34" s="1"/>
  <c r="I35"/>
  <c r="L35" s="1"/>
  <c r="I36"/>
  <c r="L36" s="1"/>
  <c r="I37"/>
  <c r="L37" s="1"/>
  <c r="I38"/>
  <c r="L38" s="1"/>
  <c r="I39"/>
  <c r="L39" s="1"/>
  <c r="F39"/>
  <c r="K39" s="1"/>
  <c r="F33"/>
  <c r="K33" s="1"/>
  <c r="E34"/>
  <c r="C158" i="13" s="1"/>
  <c r="F34" i="5"/>
  <c r="K34" s="1"/>
  <c r="E35"/>
  <c r="C159" i="13" s="1"/>
  <c r="F35" i="5"/>
  <c r="K35" s="1"/>
  <c r="C160" i="13"/>
  <c r="E37" i="5"/>
  <c r="C161" i="13" s="1"/>
  <c r="F37" i="5"/>
  <c r="K37" s="1"/>
  <c r="E38"/>
  <c r="C162" i="13" s="1"/>
  <c r="F38" i="5"/>
  <c r="K38" s="1"/>
  <c r="D38"/>
  <c r="B162" i="13" s="1"/>
  <c r="D37" i="5"/>
  <c r="B161" i="13" s="1"/>
  <c r="D35" i="5"/>
  <c r="B159" i="13" s="1"/>
  <c r="D34" i="5"/>
  <c r="B158" i="13" s="1"/>
  <c r="E28" i="5"/>
  <c r="C152" i="13" s="1"/>
  <c r="F28" i="5"/>
  <c r="K28" s="1"/>
  <c r="E29"/>
  <c r="C153" i="13" s="1"/>
  <c r="F29" i="5"/>
  <c r="K29" s="1"/>
  <c r="E30"/>
  <c r="C154" i="13" s="1"/>
  <c r="F30" i="5"/>
  <c r="K30" s="1"/>
  <c r="E31"/>
  <c r="C155" i="13" s="1"/>
  <c r="F31" i="5"/>
  <c r="K31" s="1"/>
  <c r="E32"/>
  <c r="C156" i="13" s="1"/>
  <c r="F32" i="5"/>
  <c r="K32" s="1"/>
  <c r="E33"/>
  <c r="C157" i="13" s="1"/>
  <c r="D33" i="5"/>
  <c r="B157" i="13" s="1"/>
  <c r="D32" i="5"/>
  <c r="B156" i="13" s="1"/>
  <c r="D31" i="5"/>
  <c r="B155" i="13" s="1"/>
  <c r="D30" i="5"/>
  <c r="B154" i="13" s="1"/>
  <c r="D29" i="5"/>
  <c r="B153" i="13" s="1"/>
  <c r="D28" i="5"/>
  <c r="B152" i="13" s="1"/>
  <c r="E58" i="5"/>
  <c r="C182" i="13" s="1"/>
  <c r="F58" i="5"/>
  <c r="K58" s="1"/>
  <c r="E59"/>
  <c r="C183" i="13" s="1"/>
  <c r="F59" i="5"/>
  <c r="K59" s="1"/>
  <c r="E60"/>
  <c r="C184" i="13" s="1"/>
  <c r="F60" i="5"/>
  <c r="K60" s="1"/>
  <c r="D60"/>
  <c r="B184" i="13" s="1"/>
  <c r="D59" i="5"/>
  <c r="B183" i="13" s="1"/>
  <c r="D58" i="5"/>
  <c r="B182" i="13" s="1"/>
  <c r="F48" i="5"/>
  <c r="K48" s="1"/>
  <c r="I70" i="9"/>
  <c r="O70" s="1"/>
  <c r="I68"/>
  <c r="O68" s="1"/>
  <c r="I67"/>
  <c r="F51" i="5"/>
  <c r="K51" s="1"/>
  <c r="H51"/>
  <c r="E175" i="13" s="1"/>
  <c r="I51" i="5"/>
  <c r="L51" s="1"/>
  <c r="G51"/>
  <c r="D175" i="13" s="1"/>
  <c r="E51" i="5"/>
  <c r="C175" i="13" s="1"/>
  <c r="D51" i="5"/>
  <c r="B175" i="13" s="1"/>
  <c r="D7" i="12"/>
  <c r="F10" i="13" s="1"/>
  <c r="D9" i="5"/>
  <c r="B10" i="13" s="1"/>
  <c r="D8" i="12"/>
  <c r="F11" i="13" s="1"/>
  <c r="D10" i="5"/>
  <c r="B11" i="13" s="1"/>
  <c r="D9" i="12"/>
  <c r="F12" i="13" s="1"/>
  <c r="D11" i="5"/>
  <c r="N9" i="12" s="1"/>
  <c r="D10"/>
  <c r="F13" i="13" s="1"/>
  <c r="D12" i="5"/>
  <c r="B13" i="13" s="1"/>
  <c r="D11" i="12"/>
  <c r="F14" i="13" s="1"/>
  <c r="D13" i="5"/>
  <c r="B14" i="13" s="1"/>
  <c r="D12" i="12"/>
  <c r="F15" i="13" s="1"/>
  <c r="D14" i="5"/>
  <c r="B15" i="13" s="1"/>
  <c r="D13" i="12"/>
  <c r="F16" i="13" s="1"/>
  <c r="D15" i="5"/>
  <c r="N13" i="12" s="1"/>
  <c r="D16" i="5"/>
  <c r="B17" i="13" s="1"/>
  <c r="D14" i="12"/>
  <c r="F17" i="13" s="1"/>
  <c r="D15" i="12"/>
  <c r="F18" i="13" s="1"/>
  <c r="D17" i="5"/>
  <c r="N15" i="12" s="1"/>
  <c r="D16"/>
  <c r="F19" i="13" s="1"/>
  <c r="D18" i="5"/>
  <c r="B19" i="13" s="1"/>
  <c r="D17" i="12"/>
  <c r="F20" i="13" s="1"/>
  <c r="D19" i="5"/>
  <c r="N17" i="12" s="1"/>
  <c r="D18"/>
  <c r="F21" i="13" s="1"/>
  <c r="D20" i="5"/>
  <c r="B21" i="13" s="1"/>
  <c r="D19" i="12"/>
  <c r="F22" i="13" s="1"/>
  <c r="D21" i="5"/>
  <c r="N19" i="12" s="1"/>
  <c r="D20"/>
  <c r="F23" i="13" s="1"/>
  <c r="D22" i="5"/>
  <c r="B23" i="13" s="1"/>
  <c r="D21" i="12"/>
  <c r="F146" i="13" s="1"/>
  <c r="D25" i="5"/>
  <c r="B146" i="13" s="1"/>
  <c r="D22" i="12"/>
  <c r="F147" i="13" s="1"/>
  <c r="D23" i="12"/>
  <c r="F148" i="13" s="1"/>
  <c r="D26" i="5"/>
  <c r="B147" i="13" s="1"/>
  <c r="D24" i="12"/>
  <c r="F149" i="13" s="1"/>
  <c r="D25" i="12"/>
  <c r="F150" i="13" s="1"/>
  <c r="D27" i="5"/>
  <c r="B148" i="13" s="1"/>
  <c r="D26" i="12"/>
  <c r="F151" i="13" s="1"/>
  <c r="D6" i="12"/>
  <c r="F9" i="13" s="1"/>
  <c r="D8" i="5"/>
  <c r="B9" i="13" s="1"/>
  <c r="E7" i="12"/>
  <c r="G10" i="13" s="1"/>
  <c r="E8" i="12"/>
  <c r="G11" i="13" s="1"/>
  <c r="E9" i="12"/>
  <c r="G12" i="13" s="1"/>
  <c r="E10" i="12"/>
  <c r="G13" i="13" s="1"/>
  <c r="E11" i="12"/>
  <c r="G14" i="13" s="1"/>
  <c r="E12" i="12"/>
  <c r="G15" i="13" s="1"/>
  <c r="E13" i="12"/>
  <c r="G16" i="13" s="1"/>
  <c r="E14" i="12"/>
  <c r="G17" i="13" s="1"/>
  <c r="E15" i="12"/>
  <c r="G18" i="13" s="1"/>
  <c r="E16" i="12"/>
  <c r="G19" i="13" s="1"/>
  <c r="E17" i="12"/>
  <c r="G20" i="13" s="1"/>
  <c r="E18" i="12"/>
  <c r="G21" i="13" s="1"/>
  <c r="E19" i="12"/>
  <c r="G22" i="13" s="1"/>
  <c r="E20" i="12"/>
  <c r="G23" i="13" s="1"/>
  <c r="E21" i="12"/>
  <c r="G146" i="13" s="1"/>
  <c r="E22" i="12"/>
  <c r="G147" i="13" s="1"/>
  <c r="E23" i="12"/>
  <c r="G148" i="13" s="1"/>
  <c r="E24" i="12"/>
  <c r="G149" i="13" s="1"/>
  <c r="E25" i="12"/>
  <c r="G150" i="13" s="1"/>
  <c r="E26" i="12"/>
  <c r="G151" i="13" s="1"/>
  <c r="E6" i="12"/>
  <c r="G9" i="13" s="1"/>
  <c r="F6" i="12"/>
  <c r="N6" i="16" s="1"/>
  <c r="F7" i="12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E5" i="10"/>
  <c r="AA9" i="13" s="1"/>
  <c r="E6" i="10"/>
  <c r="AA10" i="13" s="1"/>
  <c r="E7" i="10"/>
  <c r="AA11" i="13" s="1"/>
  <c r="E8" i="10"/>
  <c r="AA12" i="13" s="1"/>
  <c r="E9" i="10"/>
  <c r="AA13" i="13" s="1"/>
  <c r="E10" i="10"/>
  <c r="AA14" i="13" s="1"/>
  <c r="E11" i="10"/>
  <c r="AA15" i="13" s="1"/>
  <c r="E12" i="10"/>
  <c r="AA16" i="13" s="1"/>
  <c r="E13" i="10"/>
  <c r="AA17" i="13" s="1"/>
  <c r="E14" i="10"/>
  <c r="AA18" i="13" s="1"/>
  <c r="E15" i="10"/>
  <c r="AA19" i="13" s="1"/>
  <c r="E16" i="10"/>
  <c r="AA20" i="13" s="1"/>
  <c r="E17" i="10"/>
  <c r="AA21" i="13" s="1"/>
  <c r="E18" i="10"/>
  <c r="AA22" i="13" s="1"/>
  <c r="E19" i="10"/>
  <c r="AA23" i="13" s="1"/>
  <c r="E21" i="10"/>
  <c r="AA25" i="13" s="1"/>
  <c r="E22" i="10"/>
  <c r="AA26" i="13" s="1"/>
  <c r="E23" i="10"/>
  <c r="AA27" i="13" s="1"/>
  <c r="E24" i="10"/>
  <c r="AA28" i="13" s="1"/>
  <c r="E25" i="10"/>
  <c r="AA29" i="13" s="1"/>
  <c r="E26" i="10"/>
  <c r="AA30" i="13" s="1"/>
  <c r="E27" i="10"/>
  <c r="AA31" i="13" s="1"/>
  <c r="E28" i="10"/>
  <c r="AA32" i="13" s="1"/>
  <c r="E29" i="10"/>
  <c r="AA33" i="13" s="1"/>
  <c r="E30" i="10"/>
  <c r="AA34" i="13" s="1"/>
  <c r="E31" i="10"/>
  <c r="AA35" i="13" s="1"/>
  <c r="E32" i="10"/>
  <c r="AA36" i="13" s="1"/>
  <c r="E33" i="10"/>
  <c r="AA37" i="13" s="1"/>
  <c r="E34" i="10"/>
  <c r="AA38" i="13" s="1"/>
  <c r="E35" i="10"/>
  <c r="AA39" i="13" s="1"/>
  <c r="E36" i="10"/>
  <c r="AA40" i="13" s="1"/>
  <c r="E37" i="10"/>
  <c r="AA41" i="13" s="1"/>
  <c r="E38" i="10"/>
  <c r="AA42" i="13" s="1"/>
  <c r="E39" i="10"/>
  <c r="AA43" i="13" s="1"/>
  <c r="E40" i="10"/>
  <c r="AA44" i="13" s="1"/>
  <c r="E41" i="10"/>
  <c r="AA45" i="13" s="1"/>
  <c r="E42" i="10"/>
  <c r="AA46" i="13" s="1"/>
  <c r="E43" i="10"/>
  <c r="AA47" i="13" s="1"/>
  <c r="E44" i="10"/>
  <c r="AA48" i="13" s="1"/>
  <c r="E45" i="10"/>
  <c r="AA49" i="13" s="1"/>
  <c r="E46" i="10"/>
  <c r="AA50" i="13" s="1"/>
  <c r="E47" i="10"/>
  <c r="AA51" i="13" s="1"/>
  <c r="E48" i="10"/>
  <c r="AA52" i="13" s="1"/>
  <c r="E49" i="10"/>
  <c r="AA53" i="13" s="1"/>
  <c r="E50" i="10"/>
  <c r="AA54" i="13" s="1"/>
  <c r="E51" i="10"/>
  <c r="AA55" i="13" s="1"/>
  <c r="E69" i="10"/>
  <c r="AA73" i="13" s="1"/>
  <c r="E70" i="10"/>
  <c r="AA74" i="13" s="1"/>
  <c r="E71" i="10"/>
  <c r="AA75" i="13" s="1"/>
  <c r="E72" i="10"/>
  <c r="AA76" i="13" s="1"/>
  <c r="E73" i="10"/>
  <c r="AA77" i="13" s="1"/>
  <c r="E74" i="10"/>
  <c r="AA78" i="13" s="1"/>
  <c r="E77" i="10"/>
  <c r="AA81" i="13" s="1"/>
  <c r="E78" i="10"/>
  <c r="AA82" i="13" s="1"/>
  <c r="E79" i="10"/>
  <c r="AA83" i="13" s="1"/>
  <c r="E80" i="10"/>
  <c r="AA84" i="13" s="1"/>
  <c r="E81" i="10"/>
  <c r="AA85" i="13" s="1"/>
  <c r="E82" i="10"/>
  <c r="AA86" i="13" s="1"/>
  <c r="E83" i="10"/>
  <c r="AA87" i="13" s="1"/>
  <c r="E84" i="10"/>
  <c r="AA88" i="13" s="1"/>
  <c r="E85" i="10"/>
  <c r="AA89" i="13" s="1"/>
  <c r="E86" i="10"/>
  <c r="AA90" i="13" s="1"/>
  <c r="E87" i="10"/>
  <c r="AA91" i="13" s="1"/>
  <c r="E89" i="10"/>
  <c r="AA93" i="13" s="1"/>
  <c r="E90" i="10"/>
  <c r="AA94" i="13" s="1"/>
  <c r="E91" i="10"/>
  <c r="AA95" i="13" s="1"/>
  <c r="E92" i="10"/>
  <c r="AA96" i="13" s="1"/>
  <c r="E93" i="10"/>
  <c r="AA97" i="13" s="1"/>
  <c r="E94" i="10"/>
  <c r="AA98" i="13" s="1"/>
  <c r="E95" i="10"/>
  <c r="AA99" i="13" s="1"/>
  <c r="E96" i="10"/>
  <c r="AA100" i="13" s="1"/>
  <c r="E97" i="10"/>
  <c r="AA101" i="13" s="1"/>
  <c r="E98" i="10"/>
  <c r="AA102" i="13" s="1"/>
  <c r="E99" i="10"/>
  <c r="AA103" i="13" s="1"/>
  <c r="E100" i="10"/>
  <c r="AA104" i="13" s="1"/>
  <c r="E101" i="10"/>
  <c r="AA105" i="13" s="1"/>
  <c r="E102" i="10"/>
  <c r="AA106" i="13" s="1"/>
  <c r="E103" i="10"/>
  <c r="AA107" i="13" s="1"/>
  <c r="E104" i="10"/>
  <c r="AA108" i="13" s="1"/>
  <c r="E105" i="10"/>
  <c r="AA109" i="13" s="1"/>
  <c r="E106" i="10"/>
  <c r="AA110" i="13" s="1"/>
  <c r="E107" i="10"/>
  <c r="AA111" i="13" s="1"/>
  <c r="E108" i="10"/>
  <c r="AA112" i="13" s="1"/>
  <c r="E109" i="10"/>
  <c r="AA113" i="13" s="1"/>
  <c r="E110" i="10"/>
  <c r="AA114" i="13" s="1"/>
  <c r="E111" i="10"/>
  <c r="AA115" i="13" s="1"/>
  <c r="E112" i="10"/>
  <c r="AA116" i="13" s="1"/>
  <c r="E113" i="10"/>
  <c r="AA117" i="13" s="1"/>
  <c r="E114" i="10"/>
  <c r="AA118" i="13" s="1"/>
  <c r="E117" i="10"/>
  <c r="AA121" i="13" s="1"/>
  <c r="E119" i="10"/>
  <c r="AA123" i="13" s="1"/>
  <c r="E120" i="10"/>
  <c r="AA124" i="13" s="1"/>
  <c r="E121" i="10"/>
  <c r="AA125" i="13" s="1"/>
  <c r="E122" i="10"/>
  <c r="AA126" i="13" s="1"/>
  <c r="E123" i="10"/>
  <c r="AA127" i="13" s="1"/>
  <c r="D6" i="10"/>
  <c r="Z10" i="13" s="1"/>
  <c r="D7" i="10"/>
  <c r="Z11" i="13" s="1"/>
  <c r="D8" i="10"/>
  <c r="Z12" i="13" s="1"/>
  <c r="D9" i="10"/>
  <c r="Z13" i="13" s="1"/>
  <c r="D10" i="10"/>
  <c r="Z14" i="13" s="1"/>
  <c r="D11" i="10"/>
  <c r="Z15" i="13" s="1"/>
  <c r="D12" i="10"/>
  <c r="Z16" i="13" s="1"/>
  <c r="D13" i="10"/>
  <c r="Z17" i="13" s="1"/>
  <c r="D14" i="10"/>
  <c r="Z18" i="13" s="1"/>
  <c r="D15" i="10"/>
  <c r="Z19" i="13" s="1"/>
  <c r="D16" i="10"/>
  <c r="Z20" i="13" s="1"/>
  <c r="D17" i="10"/>
  <c r="Z21" i="13" s="1"/>
  <c r="D18" i="10"/>
  <c r="Z22" i="13" s="1"/>
  <c r="D19" i="10"/>
  <c r="Z23" i="13" s="1"/>
  <c r="D21" i="10"/>
  <c r="Z25" i="13" s="1"/>
  <c r="D22" i="10"/>
  <c r="Z26" i="13" s="1"/>
  <c r="D23" i="10"/>
  <c r="Z27" i="13" s="1"/>
  <c r="D24" i="10"/>
  <c r="Z28" i="13" s="1"/>
  <c r="D25" i="10"/>
  <c r="Z29" i="13" s="1"/>
  <c r="D26" i="10"/>
  <c r="Z30" i="13" s="1"/>
  <c r="D27" i="10"/>
  <c r="Z31" i="13" s="1"/>
  <c r="D28" i="10"/>
  <c r="Z32" i="13" s="1"/>
  <c r="D29" i="10"/>
  <c r="Z33" i="13" s="1"/>
  <c r="D30" i="10"/>
  <c r="Z34" i="13" s="1"/>
  <c r="D31" i="10"/>
  <c r="Z35" i="13" s="1"/>
  <c r="D32" i="10"/>
  <c r="Z36" i="13" s="1"/>
  <c r="D33" i="10"/>
  <c r="Z37" i="13" s="1"/>
  <c r="D34" i="10"/>
  <c r="Z38" i="13" s="1"/>
  <c r="D35" i="10"/>
  <c r="Z39" i="13" s="1"/>
  <c r="D36" i="10"/>
  <c r="Z40" i="13" s="1"/>
  <c r="D37" i="10"/>
  <c r="Z41" i="13" s="1"/>
  <c r="D38" i="10"/>
  <c r="Z42" i="13" s="1"/>
  <c r="D39" i="10"/>
  <c r="Z43" i="13" s="1"/>
  <c r="D40" i="10"/>
  <c r="Z44" i="13" s="1"/>
  <c r="D41" i="10"/>
  <c r="Z45" i="13" s="1"/>
  <c r="D42" i="10"/>
  <c r="Z46" i="13" s="1"/>
  <c r="D43" i="10"/>
  <c r="Z47" i="13" s="1"/>
  <c r="D44" i="10"/>
  <c r="Z48" i="13" s="1"/>
  <c r="D45" i="10"/>
  <c r="Z49" i="13" s="1"/>
  <c r="D46" i="10"/>
  <c r="Z50" i="13" s="1"/>
  <c r="D47" i="10"/>
  <c r="Z51" i="13" s="1"/>
  <c r="D48" i="10"/>
  <c r="Z52" i="13" s="1"/>
  <c r="D49" i="10"/>
  <c r="Z53" i="13" s="1"/>
  <c r="D50" i="10"/>
  <c r="Z54" i="13" s="1"/>
  <c r="D51" i="10"/>
  <c r="Z55" i="13" s="1"/>
  <c r="D69" i="10"/>
  <c r="Z73" i="13" s="1"/>
  <c r="D70" i="10"/>
  <c r="Z74" i="13" s="1"/>
  <c r="D71" i="10"/>
  <c r="Z75" i="13" s="1"/>
  <c r="D72" i="10"/>
  <c r="Z76" i="13" s="1"/>
  <c r="D73" i="10"/>
  <c r="Z77" i="13" s="1"/>
  <c r="D74" i="10"/>
  <c r="Z78" i="13" s="1"/>
  <c r="D77" i="10"/>
  <c r="Z81" i="13" s="1"/>
  <c r="D78" i="10"/>
  <c r="Z82" i="13" s="1"/>
  <c r="D79" i="10"/>
  <c r="Z83" i="13" s="1"/>
  <c r="D80" i="10"/>
  <c r="Z84" i="13" s="1"/>
  <c r="D81" i="10"/>
  <c r="Z85" i="13" s="1"/>
  <c r="D82" i="10"/>
  <c r="Z86" i="13" s="1"/>
  <c r="D83" i="10"/>
  <c r="Z87" i="13" s="1"/>
  <c r="D84" i="10"/>
  <c r="Z88" i="13" s="1"/>
  <c r="D85" i="10"/>
  <c r="Z89" i="13" s="1"/>
  <c r="D86" i="10"/>
  <c r="Z90" i="13" s="1"/>
  <c r="D87" i="10"/>
  <c r="Z91" i="13" s="1"/>
  <c r="D89" i="10"/>
  <c r="Z93" i="13" s="1"/>
  <c r="D90" i="10"/>
  <c r="Z94" i="13" s="1"/>
  <c r="D91" i="10"/>
  <c r="Z95" i="13" s="1"/>
  <c r="D92" i="10"/>
  <c r="Z96" i="13" s="1"/>
  <c r="D93" i="10"/>
  <c r="Z97" i="13" s="1"/>
  <c r="D94" i="10"/>
  <c r="Z98" i="13" s="1"/>
  <c r="D95" i="10"/>
  <c r="Z99" i="13" s="1"/>
  <c r="D96" i="10"/>
  <c r="Z100" i="13" s="1"/>
  <c r="D97" i="10"/>
  <c r="Z101" i="13" s="1"/>
  <c r="D98" i="10"/>
  <c r="Z102" i="13" s="1"/>
  <c r="D99" i="10"/>
  <c r="Z103" i="13" s="1"/>
  <c r="D100" i="10"/>
  <c r="Z104" i="13" s="1"/>
  <c r="D101" i="10"/>
  <c r="Z105" i="13" s="1"/>
  <c r="D102" i="10"/>
  <c r="Z106" i="13" s="1"/>
  <c r="D103" i="10"/>
  <c r="Z107" i="13" s="1"/>
  <c r="D104" i="10"/>
  <c r="Z108" i="13" s="1"/>
  <c r="D105" i="10"/>
  <c r="Z109" i="13" s="1"/>
  <c r="D106" i="10"/>
  <c r="Z110" i="13" s="1"/>
  <c r="D107" i="10"/>
  <c r="Z111" i="13" s="1"/>
  <c r="D108" i="10"/>
  <c r="Z112" i="13" s="1"/>
  <c r="D109" i="10"/>
  <c r="Z113" i="13" s="1"/>
  <c r="D110" i="10"/>
  <c r="Z114" i="13" s="1"/>
  <c r="D111" i="10"/>
  <c r="Z115" i="13" s="1"/>
  <c r="D112" i="10"/>
  <c r="Z116" i="13" s="1"/>
  <c r="D113" i="10"/>
  <c r="Z117" i="13" s="1"/>
  <c r="D114" i="10"/>
  <c r="Z118" i="13" s="1"/>
  <c r="D117" i="10"/>
  <c r="Z121" i="13" s="1"/>
  <c r="D119" i="10"/>
  <c r="Z123" i="13" s="1"/>
  <c r="D120" i="10"/>
  <c r="Z124" i="13" s="1"/>
  <c r="D121" i="10"/>
  <c r="Z125" i="13" s="1"/>
  <c r="D122" i="10"/>
  <c r="Z126" i="13" s="1"/>
  <c r="D123" i="10"/>
  <c r="Z127" i="13" s="1"/>
  <c r="D5" i="10"/>
  <c r="Z9" i="13" s="1"/>
  <c r="H5" i="10"/>
  <c r="Y9" i="13" s="1"/>
  <c r="H6" i="10"/>
  <c r="Y10" i="13" s="1"/>
  <c r="H7" i="10"/>
  <c r="Y11" i="13" s="1"/>
  <c r="H8" i="10"/>
  <c r="Y12" i="13" s="1"/>
  <c r="H9" i="10"/>
  <c r="Y13" i="13" s="1"/>
  <c r="H10" i="10"/>
  <c r="Y14" i="13" s="1"/>
  <c r="H11" i="10"/>
  <c r="Y15" i="13" s="1"/>
  <c r="H12" i="10"/>
  <c r="Y16" i="13" s="1"/>
  <c r="H13" i="10"/>
  <c r="Y17" i="13" s="1"/>
  <c r="H14" i="10"/>
  <c r="Y18" i="13" s="1"/>
  <c r="H15" i="10"/>
  <c r="Y19" i="13" s="1"/>
  <c r="H16" i="10"/>
  <c r="Y20" i="13" s="1"/>
  <c r="H17" i="10"/>
  <c r="Y21" i="13" s="1"/>
  <c r="H18" i="10"/>
  <c r="Y22" i="13" s="1"/>
  <c r="H19" i="10"/>
  <c r="Y23" i="13" s="1"/>
  <c r="H20" i="10"/>
  <c r="Y24" i="13" s="1"/>
  <c r="H21" i="10"/>
  <c r="Y25" i="13" s="1"/>
  <c r="H22" i="10"/>
  <c r="Y26" i="13" s="1"/>
  <c r="H23" i="10"/>
  <c r="Y27" i="13" s="1"/>
  <c r="H24" i="10"/>
  <c r="Y28" i="13" s="1"/>
  <c r="H25" i="10"/>
  <c r="Y29" i="13" s="1"/>
  <c r="H26" i="10"/>
  <c r="Y30" i="13" s="1"/>
  <c r="H27" i="10"/>
  <c r="Y31" i="13" s="1"/>
  <c r="H28" i="10"/>
  <c r="Y32" i="13" s="1"/>
  <c r="H29" i="10"/>
  <c r="Y33" i="13" s="1"/>
  <c r="H30" i="10"/>
  <c r="Y34" i="13" s="1"/>
  <c r="H31" i="10"/>
  <c r="Y35" i="13" s="1"/>
  <c r="H32" i="10"/>
  <c r="Y36" i="13" s="1"/>
  <c r="H33" i="10"/>
  <c r="Y37" i="13" s="1"/>
  <c r="H34" i="10"/>
  <c r="Y38" i="13" s="1"/>
  <c r="H35" i="10"/>
  <c r="Y39" i="13" s="1"/>
  <c r="H36" i="10"/>
  <c r="Y40" i="13" s="1"/>
  <c r="H37" i="10"/>
  <c r="Y41" i="13" s="1"/>
  <c r="H38" i="10"/>
  <c r="Y42" i="13" s="1"/>
  <c r="H39" i="10"/>
  <c r="Y43" i="13" s="1"/>
  <c r="H40" i="10"/>
  <c r="Y44" i="13" s="1"/>
  <c r="H41" i="10"/>
  <c r="Y45" i="13" s="1"/>
  <c r="H42" i="10"/>
  <c r="Y46" i="13" s="1"/>
  <c r="H43" i="10"/>
  <c r="Y47" i="13" s="1"/>
  <c r="H44" i="10"/>
  <c r="Y48" i="13" s="1"/>
  <c r="H45" i="10"/>
  <c r="Y49" i="13" s="1"/>
  <c r="H46" i="10"/>
  <c r="Y50" i="13" s="1"/>
  <c r="H47" i="10"/>
  <c r="Y51" i="13" s="1"/>
  <c r="H48" i="10"/>
  <c r="Y52" i="13" s="1"/>
  <c r="H49" i="10"/>
  <c r="Y53" i="13" s="1"/>
  <c r="H50" i="10"/>
  <c r="Y54" i="13" s="1"/>
  <c r="H51" i="10"/>
  <c r="Y55" i="13" s="1"/>
  <c r="H52" i="10"/>
  <c r="Y56" i="13" s="1"/>
  <c r="H53" i="10"/>
  <c r="Y57" i="13" s="1"/>
  <c r="H54" i="10"/>
  <c r="Y58" i="13" s="1"/>
  <c r="H55" i="10"/>
  <c r="Y59" i="13" s="1"/>
  <c r="H56" i="10"/>
  <c r="Y60" i="13" s="1"/>
  <c r="H57" i="10"/>
  <c r="Y61" i="13" s="1"/>
  <c r="H58" i="10"/>
  <c r="Y62" i="13" s="1"/>
  <c r="H59" i="10"/>
  <c r="Y63" i="13" s="1"/>
  <c r="H60" i="10"/>
  <c r="Y64" i="13" s="1"/>
  <c r="H61" i="10"/>
  <c r="Y65" i="13" s="1"/>
  <c r="H62" i="10"/>
  <c r="Y66" i="13" s="1"/>
  <c r="H63" i="10"/>
  <c r="Y67" i="13" s="1"/>
  <c r="H64" i="10"/>
  <c r="Y68" i="13" s="1"/>
  <c r="H65" i="10"/>
  <c r="Y69" i="13" s="1"/>
  <c r="H66" i="10"/>
  <c r="Y70" i="13" s="1"/>
  <c r="H67" i="10"/>
  <c r="Y71" i="13" s="1"/>
  <c r="H68" i="10"/>
  <c r="Y72" i="13" s="1"/>
  <c r="H69" i="10"/>
  <c r="Y73" i="13" s="1"/>
  <c r="H70" i="10"/>
  <c r="Y74" i="13" s="1"/>
  <c r="H71" i="10"/>
  <c r="Y75" i="13" s="1"/>
  <c r="H72" i="10"/>
  <c r="Y76" i="13" s="1"/>
  <c r="H73" i="10"/>
  <c r="Y77" i="13" s="1"/>
  <c r="H74" i="10"/>
  <c r="Y78" i="13" s="1"/>
  <c r="H75" i="10"/>
  <c r="Y79" i="13" s="1"/>
  <c r="H76" i="10"/>
  <c r="Y80" i="13" s="1"/>
  <c r="H77" i="10"/>
  <c r="Y81" i="13" s="1"/>
  <c r="H78" i="10"/>
  <c r="Y82" i="13" s="1"/>
  <c r="H79" i="10"/>
  <c r="Y83" i="13" s="1"/>
  <c r="H80" i="10"/>
  <c r="Y84" i="13" s="1"/>
  <c r="H81" i="10"/>
  <c r="Y85" i="13" s="1"/>
  <c r="H82" i="10"/>
  <c r="Y86" i="13" s="1"/>
  <c r="H83" i="10"/>
  <c r="Y87" i="13" s="1"/>
  <c r="H84" i="10"/>
  <c r="Y88" i="13" s="1"/>
  <c r="H85" i="10"/>
  <c r="Y89" i="13" s="1"/>
  <c r="H86" i="10"/>
  <c r="Y90" i="13" s="1"/>
  <c r="H87" i="10"/>
  <c r="Y91" i="13" s="1"/>
  <c r="H88" i="10"/>
  <c r="Y92" i="13" s="1"/>
  <c r="H89" i="10"/>
  <c r="Y93" i="13" s="1"/>
  <c r="H90" i="10"/>
  <c r="Y94" i="13" s="1"/>
  <c r="H91" i="10"/>
  <c r="Y95" i="13" s="1"/>
  <c r="H92" i="10"/>
  <c r="Y96" i="13" s="1"/>
  <c r="H93" i="10"/>
  <c r="Y97" i="13" s="1"/>
  <c r="H94" i="10"/>
  <c r="Y98" i="13" s="1"/>
  <c r="H95" i="10"/>
  <c r="Y99" i="13" s="1"/>
  <c r="H96" i="10"/>
  <c r="Y100" i="13" s="1"/>
  <c r="H97" i="10"/>
  <c r="Y101" i="13" s="1"/>
  <c r="H98" i="10"/>
  <c r="Y102" i="13" s="1"/>
  <c r="H99" i="10"/>
  <c r="Y103" i="13" s="1"/>
  <c r="H100" i="10"/>
  <c r="Y104" i="13" s="1"/>
  <c r="H101" i="10"/>
  <c r="Y105" i="13" s="1"/>
  <c r="H102" i="10"/>
  <c r="Y106" i="13" s="1"/>
  <c r="H103" i="10"/>
  <c r="Y107" i="13" s="1"/>
  <c r="H104" i="10"/>
  <c r="Y108" i="13" s="1"/>
  <c r="H105" i="10"/>
  <c r="Y109" i="13" s="1"/>
  <c r="H106" i="10"/>
  <c r="Y110" i="13" s="1"/>
  <c r="H107" i="10"/>
  <c r="Y111" i="13" s="1"/>
  <c r="H108" i="10"/>
  <c r="Y112" i="13" s="1"/>
  <c r="H109" i="10"/>
  <c r="Y113" i="13" s="1"/>
  <c r="H110" i="10"/>
  <c r="Y114" i="13" s="1"/>
  <c r="H111" i="10"/>
  <c r="Y115" i="13" s="1"/>
  <c r="H112" i="10"/>
  <c r="Y116" i="13" s="1"/>
  <c r="H113" i="10"/>
  <c r="Y117" i="13" s="1"/>
  <c r="H114" i="10"/>
  <c r="Y118" i="13" s="1"/>
  <c r="H115" i="10"/>
  <c r="Y119" i="13" s="1"/>
  <c r="H116" i="10"/>
  <c r="Y120" i="13" s="1"/>
  <c r="H117" i="10"/>
  <c r="Y121" i="13" s="1"/>
  <c r="H118" i="10"/>
  <c r="Y122" i="13" s="1"/>
  <c r="H119" i="10"/>
  <c r="Y123" i="13" s="1"/>
  <c r="H120" i="10"/>
  <c r="Y124" i="13" s="1"/>
  <c r="H121" i="10"/>
  <c r="Y125" i="13" s="1"/>
  <c r="H122" i="10"/>
  <c r="Y126" i="13" s="1"/>
  <c r="H123" i="10"/>
  <c r="Y127" i="13" s="1"/>
  <c r="H124" i="10"/>
  <c r="Y128" i="13" s="1"/>
  <c r="H125" i="10"/>
  <c r="H126"/>
  <c r="H127"/>
  <c r="Y131" i="13" s="1"/>
  <c r="H128" i="10"/>
  <c r="H129"/>
  <c r="H130"/>
  <c r="H131"/>
  <c r="H132"/>
  <c r="G6"/>
  <c r="X10" i="13" s="1"/>
  <c r="G7" i="10"/>
  <c r="X11" i="13" s="1"/>
  <c r="G8" i="10"/>
  <c r="X12" i="13" s="1"/>
  <c r="G9" i="10"/>
  <c r="X13" i="13" s="1"/>
  <c r="G10" i="10"/>
  <c r="X14" i="13" s="1"/>
  <c r="G11" i="10"/>
  <c r="X15" i="13" s="1"/>
  <c r="G12" i="10"/>
  <c r="X16" i="13" s="1"/>
  <c r="G13" i="10"/>
  <c r="X17" i="13" s="1"/>
  <c r="G14" i="10"/>
  <c r="X18" i="13" s="1"/>
  <c r="G15" i="10"/>
  <c r="X19" i="13" s="1"/>
  <c r="G16" i="10"/>
  <c r="X20" i="13" s="1"/>
  <c r="G17" i="10"/>
  <c r="X21" i="13" s="1"/>
  <c r="G18" i="10"/>
  <c r="X22" i="13" s="1"/>
  <c r="G19" i="10"/>
  <c r="X23" i="13" s="1"/>
  <c r="G20" i="10"/>
  <c r="X24" i="13" s="1"/>
  <c r="G21" i="10"/>
  <c r="X25" i="13" s="1"/>
  <c r="G22" i="10"/>
  <c r="X26" i="13" s="1"/>
  <c r="G23" i="10"/>
  <c r="X27" i="13" s="1"/>
  <c r="G24" i="10"/>
  <c r="X28" i="13" s="1"/>
  <c r="G25" i="10"/>
  <c r="X29" i="13" s="1"/>
  <c r="G26" i="10"/>
  <c r="X30" i="13" s="1"/>
  <c r="G27" i="10"/>
  <c r="X31" i="13" s="1"/>
  <c r="G28" i="10"/>
  <c r="X32" i="13" s="1"/>
  <c r="G29" i="10"/>
  <c r="X33" i="13" s="1"/>
  <c r="G30" i="10"/>
  <c r="X34" i="13" s="1"/>
  <c r="G31" i="10"/>
  <c r="X35" i="13" s="1"/>
  <c r="G32" i="10"/>
  <c r="X36" i="13" s="1"/>
  <c r="G33" i="10"/>
  <c r="X37" i="13" s="1"/>
  <c r="G34" i="10"/>
  <c r="X38" i="13" s="1"/>
  <c r="G35" i="10"/>
  <c r="X39" i="13" s="1"/>
  <c r="G36" i="10"/>
  <c r="X40" i="13" s="1"/>
  <c r="G37" i="10"/>
  <c r="X41" i="13" s="1"/>
  <c r="G38" i="10"/>
  <c r="X42" i="13" s="1"/>
  <c r="G39" i="10"/>
  <c r="X43" i="13" s="1"/>
  <c r="G40" i="10"/>
  <c r="X44" i="13" s="1"/>
  <c r="G41" i="10"/>
  <c r="X45" i="13" s="1"/>
  <c r="G42" i="10"/>
  <c r="X46" i="13" s="1"/>
  <c r="G43" i="10"/>
  <c r="X47" i="13" s="1"/>
  <c r="G44" i="10"/>
  <c r="X48" i="13" s="1"/>
  <c r="G45" i="10"/>
  <c r="X49" i="13" s="1"/>
  <c r="G46" i="10"/>
  <c r="X50" i="13" s="1"/>
  <c r="G47" i="10"/>
  <c r="X51" i="13" s="1"/>
  <c r="G48" i="10"/>
  <c r="X52" i="13" s="1"/>
  <c r="G49" i="10"/>
  <c r="X53" i="13" s="1"/>
  <c r="G50" i="10"/>
  <c r="X54" i="13" s="1"/>
  <c r="G51" i="10"/>
  <c r="X55" i="13" s="1"/>
  <c r="G52" i="10"/>
  <c r="X56" i="13" s="1"/>
  <c r="G53" i="10"/>
  <c r="X57" i="13" s="1"/>
  <c r="G54" i="10"/>
  <c r="X58" i="13" s="1"/>
  <c r="G55" i="10"/>
  <c r="X59" i="13" s="1"/>
  <c r="G56" i="10"/>
  <c r="X60" i="13" s="1"/>
  <c r="G57" i="10"/>
  <c r="X61" i="13" s="1"/>
  <c r="G58" i="10"/>
  <c r="X62" i="13" s="1"/>
  <c r="G59" i="10"/>
  <c r="X63" i="13" s="1"/>
  <c r="G60" i="10"/>
  <c r="X64" i="13" s="1"/>
  <c r="G61" i="10"/>
  <c r="X65" i="13" s="1"/>
  <c r="G62" i="10"/>
  <c r="X66" i="13" s="1"/>
  <c r="G63" i="10"/>
  <c r="X67" i="13" s="1"/>
  <c r="G64" i="10"/>
  <c r="X68" i="13" s="1"/>
  <c r="G65" i="10"/>
  <c r="X69" i="13" s="1"/>
  <c r="G66" i="10"/>
  <c r="X70" i="13" s="1"/>
  <c r="G67" i="10"/>
  <c r="X71" i="13" s="1"/>
  <c r="G68" i="10"/>
  <c r="X72" i="13" s="1"/>
  <c r="G69" i="10"/>
  <c r="X73" i="13" s="1"/>
  <c r="G70" i="10"/>
  <c r="X74" i="13" s="1"/>
  <c r="G71" i="10"/>
  <c r="X75" i="13" s="1"/>
  <c r="G72" i="10"/>
  <c r="X76" i="13" s="1"/>
  <c r="G73" i="10"/>
  <c r="X77" i="13" s="1"/>
  <c r="G74" i="10"/>
  <c r="X78" i="13" s="1"/>
  <c r="G75" i="10"/>
  <c r="X79" i="13" s="1"/>
  <c r="G76" i="10"/>
  <c r="X80" i="13" s="1"/>
  <c r="G77" i="10"/>
  <c r="X81" i="13" s="1"/>
  <c r="G78" i="10"/>
  <c r="X82" i="13" s="1"/>
  <c r="G79" i="10"/>
  <c r="X83" i="13" s="1"/>
  <c r="G80" i="10"/>
  <c r="X84" i="13" s="1"/>
  <c r="G81" i="10"/>
  <c r="X85" i="13" s="1"/>
  <c r="G82" i="10"/>
  <c r="X86" i="13" s="1"/>
  <c r="G83" i="10"/>
  <c r="X87" i="13" s="1"/>
  <c r="G84" i="10"/>
  <c r="X88" i="13" s="1"/>
  <c r="G85" i="10"/>
  <c r="X89" i="13" s="1"/>
  <c r="G86" i="10"/>
  <c r="X90" i="13" s="1"/>
  <c r="G87" i="10"/>
  <c r="X91" i="13" s="1"/>
  <c r="G88" i="10"/>
  <c r="X92" i="13" s="1"/>
  <c r="G89" i="10"/>
  <c r="X93" i="13" s="1"/>
  <c r="G90" i="10"/>
  <c r="X94" i="13" s="1"/>
  <c r="G91" i="10"/>
  <c r="X95" i="13" s="1"/>
  <c r="G92" i="10"/>
  <c r="X96" i="13" s="1"/>
  <c r="G93" i="10"/>
  <c r="X97" i="13" s="1"/>
  <c r="G94" i="10"/>
  <c r="X98" i="13" s="1"/>
  <c r="G95" i="10"/>
  <c r="X99" i="13" s="1"/>
  <c r="G96" i="10"/>
  <c r="X100" i="13" s="1"/>
  <c r="G97" i="10"/>
  <c r="X101" i="13" s="1"/>
  <c r="G98" i="10"/>
  <c r="X102" i="13" s="1"/>
  <c r="G99" i="10"/>
  <c r="X103" i="13" s="1"/>
  <c r="G100" i="10"/>
  <c r="X104" i="13" s="1"/>
  <c r="G101" i="10"/>
  <c r="X105" i="13" s="1"/>
  <c r="G102" i="10"/>
  <c r="X106" i="13" s="1"/>
  <c r="G103" i="10"/>
  <c r="X107" i="13" s="1"/>
  <c r="G104" i="10"/>
  <c r="X108" i="13" s="1"/>
  <c r="G105" i="10"/>
  <c r="X109" i="13" s="1"/>
  <c r="G106" i="10"/>
  <c r="X110" i="13" s="1"/>
  <c r="G107" i="10"/>
  <c r="X111" i="13" s="1"/>
  <c r="G108" i="10"/>
  <c r="X112" i="13" s="1"/>
  <c r="G109" i="10"/>
  <c r="X113" i="13" s="1"/>
  <c r="G110" i="10"/>
  <c r="X114" i="13" s="1"/>
  <c r="G111" i="10"/>
  <c r="X115" i="13" s="1"/>
  <c r="G112" i="10"/>
  <c r="X116" i="13" s="1"/>
  <c r="G113" i="10"/>
  <c r="X117" i="13" s="1"/>
  <c r="G114" i="10"/>
  <c r="X118" i="13" s="1"/>
  <c r="G115" i="10"/>
  <c r="X119" i="13" s="1"/>
  <c r="G116" i="10"/>
  <c r="X120" i="13" s="1"/>
  <c r="G117" i="10"/>
  <c r="X121" i="13" s="1"/>
  <c r="G118" i="10"/>
  <c r="X122" i="13" s="1"/>
  <c r="G119" i="10"/>
  <c r="X123" i="13" s="1"/>
  <c r="G120" i="10"/>
  <c r="X124" i="13" s="1"/>
  <c r="G121" i="10"/>
  <c r="X125" i="13" s="1"/>
  <c r="G122" i="10"/>
  <c r="X126" i="13" s="1"/>
  <c r="G123" i="10"/>
  <c r="X127" i="13" s="1"/>
  <c r="G124" i="10"/>
  <c r="X128" i="13" s="1"/>
  <c r="G125" i="10"/>
  <c r="X137" i="13" s="1"/>
  <c r="G126" i="10"/>
  <c r="X138" i="13" s="1"/>
  <c r="G127" i="10"/>
  <c r="X140" i="13" s="1"/>
  <c r="G128" i="10"/>
  <c r="X141" i="13" s="1"/>
  <c r="G129" i="10"/>
  <c r="X142" i="13" s="1"/>
  <c r="G130" i="10"/>
  <c r="X143" i="13" s="1"/>
  <c r="G131" i="10"/>
  <c r="X135" i="13" s="1"/>
  <c r="G132" i="10"/>
  <c r="X145" i="13" s="1"/>
  <c r="G5" i="10"/>
  <c r="X9" i="13" s="1"/>
  <c r="H5" i="9"/>
  <c r="W9" i="13" s="1"/>
  <c r="H7" i="9"/>
  <c r="W11" i="13" s="1"/>
  <c r="H9" i="9"/>
  <c r="W13" i="13" s="1"/>
  <c r="H10" i="9"/>
  <c r="W14" i="13" s="1"/>
  <c r="H11" i="9"/>
  <c r="W15" i="13" s="1"/>
  <c r="H12" i="9"/>
  <c r="W16" i="13" s="1"/>
  <c r="H13" i="9"/>
  <c r="W17" i="13" s="1"/>
  <c r="H14" i="9"/>
  <c r="W18" i="13" s="1"/>
  <c r="H15" i="9"/>
  <c r="W19" i="13" s="1"/>
  <c r="H17" i="9"/>
  <c r="W21" i="13" s="1"/>
  <c r="H18" i="9"/>
  <c r="W22" i="13" s="1"/>
  <c r="H19" i="9"/>
  <c r="W23" i="13" s="1"/>
  <c r="H20" i="9"/>
  <c r="W24" i="13" s="1"/>
  <c r="H21" i="9"/>
  <c r="W25" i="13" s="1"/>
  <c r="H22" i="9"/>
  <c r="W26" i="13" s="1"/>
  <c r="H23" i="9"/>
  <c r="W27" i="13" s="1"/>
  <c r="H24" i="9"/>
  <c r="W28" i="13" s="1"/>
  <c r="H25" i="9"/>
  <c r="W29" i="13" s="1"/>
  <c r="H26" i="9"/>
  <c r="W30" i="13" s="1"/>
  <c r="H27" i="9"/>
  <c r="W31" i="13" s="1"/>
  <c r="H28" i="9"/>
  <c r="W32" i="13" s="1"/>
  <c r="H29" i="9"/>
  <c r="W33" i="13" s="1"/>
  <c r="H30" i="9"/>
  <c r="W34" i="13" s="1"/>
  <c r="H31" i="9"/>
  <c r="W35" i="13" s="1"/>
  <c r="H32" i="9"/>
  <c r="W36" i="13" s="1"/>
  <c r="H33" i="9"/>
  <c r="W37" i="13" s="1"/>
  <c r="H34" i="9"/>
  <c r="W38" i="13" s="1"/>
  <c r="H35" i="9"/>
  <c r="W39" i="13" s="1"/>
  <c r="H36" i="9"/>
  <c r="W40" i="13" s="1"/>
  <c r="H37" i="9"/>
  <c r="W41" i="13" s="1"/>
  <c r="H38" i="9"/>
  <c r="W42" i="13" s="1"/>
  <c r="H39" i="9"/>
  <c r="W43" i="13" s="1"/>
  <c r="H40" i="9"/>
  <c r="W44" i="13" s="1"/>
  <c r="H41" i="9"/>
  <c r="W45" i="13" s="1"/>
  <c r="H42" i="9"/>
  <c r="W46" i="13" s="1"/>
  <c r="H43" i="9"/>
  <c r="W47" i="13" s="1"/>
  <c r="H44" i="9"/>
  <c r="W48" i="13" s="1"/>
  <c r="H45" i="9"/>
  <c r="W49" i="13" s="1"/>
  <c r="H46" i="9"/>
  <c r="W50" i="13" s="1"/>
  <c r="H47" i="9"/>
  <c r="W51" i="13" s="1"/>
  <c r="H48" i="9"/>
  <c r="W52" i="13" s="1"/>
  <c r="H49" i="9"/>
  <c r="W53" i="13" s="1"/>
  <c r="H50" i="9"/>
  <c r="W54" i="13" s="1"/>
  <c r="H51" i="9"/>
  <c r="W55" i="13" s="1"/>
  <c r="H52" i="9"/>
  <c r="W56" i="13" s="1"/>
  <c r="H53" i="9"/>
  <c r="W57" i="13" s="1"/>
  <c r="H54" i="9"/>
  <c r="W58" i="13" s="1"/>
  <c r="H55" i="9"/>
  <c r="W59" i="13" s="1"/>
  <c r="H56" i="9"/>
  <c r="W60" i="13" s="1"/>
  <c r="H57" i="9"/>
  <c r="W61" i="13" s="1"/>
  <c r="H58" i="9"/>
  <c r="W62" i="13" s="1"/>
  <c r="H59" i="9"/>
  <c r="W63" i="13" s="1"/>
  <c r="H60" i="9"/>
  <c r="W64" i="13" s="1"/>
  <c r="H61" i="9"/>
  <c r="W65" i="13" s="1"/>
  <c r="H62" i="9"/>
  <c r="W66" i="13" s="1"/>
  <c r="H63" i="9"/>
  <c r="W67" i="13" s="1"/>
  <c r="H64" i="9"/>
  <c r="W68" i="13" s="1"/>
  <c r="H65" i="9"/>
  <c r="W69" i="13" s="1"/>
  <c r="H66" i="9"/>
  <c r="W138" i="13" s="1"/>
  <c r="H67" i="9"/>
  <c r="W139" i="13" s="1"/>
  <c r="H68" i="9"/>
  <c r="W140" i="13" s="1"/>
  <c r="H70" i="9"/>
  <c r="W142" i="13" s="1"/>
  <c r="H72" i="9"/>
  <c r="W144" i="13" s="1"/>
  <c r="G7" i="9"/>
  <c r="V11" i="13" s="1"/>
  <c r="G9" i="9"/>
  <c r="V13" i="13" s="1"/>
  <c r="G10" i="9"/>
  <c r="V14" i="13" s="1"/>
  <c r="G11" i="9"/>
  <c r="V15" i="13" s="1"/>
  <c r="G12" i="9"/>
  <c r="V16" i="13" s="1"/>
  <c r="G13" i="9"/>
  <c r="V17" i="13" s="1"/>
  <c r="G14" i="9"/>
  <c r="V18" i="13" s="1"/>
  <c r="G15" i="9"/>
  <c r="V19" i="13" s="1"/>
  <c r="G17" i="9"/>
  <c r="V21" i="13" s="1"/>
  <c r="G18" i="9"/>
  <c r="V22" i="13" s="1"/>
  <c r="G19" i="9"/>
  <c r="V23" i="13" s="1"/>
  <c r="G20" i="9"/>
  <c r="V24" i="13" s="1"/>
  <c r="G21" i="9"/>
  <c r="V25" i="13" s="1"/>
  <c r="G22" i="9"/>
  <c r="V26" i="13" s="1"/>
  <c r="G23" i="9"/>
  <c r="V27" i="13" s="1"/>
  <c r="G24" i="9"/>
  <c r="V28" i="13" s="1"/>
  <c r="G25" i="9"/>
  <c r="V29" i="13" s="1"/>
  <c r="G26" i="9"/>
  <c r="V30" i="13" s="1"/>
  <c r="G27" i="9"/>
  <c r="V31" i="13" s="1"/>
  <c r="G28" i="9"/>
  <c r="V32" i="13" s="1"/>
  <c r="G29" i="9"/>
  <c r="V33" i="13" s="1"/>
  <c r="G30" i="9"/>
  <c r="V34" i="13" s="1"/>
  <c r="G31" i="9"/>
  <c r="V35" i="13" s="1"/>
  <c r="G32" i="9"/>
  <c r="V36" i="13" s="1"/>
  <c r="G33" i="9"/>
  <c r="V37" i="13" s="1"/>
  <c r="G34" i="9"/>
  <c r="V38" i="13" s="1"/>
  <c r="G35" i="9"/>
  <c r="V39" i="13" s="1"/>
  <c r="G36" i="9"/>
  <c r="V40" i="13" s="1"/>
  <c r="G37" i="9"/>
  <c r="V41" i="13" s="1"/>
  <c r="G38" i="9"/>
  <c r="V42" i="13" s="1"/>
  <c r="G39" i="9"/>
  <c r="V43" i="13" s="1"/>
  <c r="G40" i="9"/>
  <c r="V44" i="13" s="1"/>
  <c r="G41" i="9"/>
  <c r="V45" i="13" s="1"/>
  <c r="G42" i="9"/>
  <c r="V46" i="13" s="1"/>
  <c r="G43" i="9"/>
  <c r="V47" i="13" s="1"/>
  <c r="G44" i="9"/>
  <c r="V48" i="13" s="1"/>
  <c r="G45" i="9"/>
  <c r="V49" i="13" s="1"/>
  <c r="G46" i="9"/>
  <c r="V50" i="13" s="1"/>
  <c r="G47" i="9"/>
  <c r="V51" i="13" s="1"/>
  <c r="G48" i="9"/>
  <c r="V52" i="13" s="1"/>
  <c r="G49" i="9"/>
  <c r="V53" i="13" s="1"/>
  <c r="G50" i="9"/>
  <c r="V54" i="13" s="1"/>
  <c r="G51" i="9"/>
  <c r="V55" i="13" s="1"/>
  <c r="G52" i="9"/>
  <c r="V56" i="13" s="1"/>
  <c r="G53" i="9"/>
  <c r="V57" i="13" s="1"/>
  <c r="G54" i="9"/>
  <c r="V58" i="13" s="1"/>
  <c r="G55" i="9"/>
  <c r="V59" i="13" s="1"/>
  <c r="G56" i="9"/>
  <c r="V60" i="13" s="1"/>
  <c r="G57" i="9"/>
  <c r="V61" i="13" s="1"/>
  <c r="G58" i="9"/>
  <c r="V62" i="13" s="1"/>
  <c r="G59" i="9"/>
  <c r="V63" i="13" s="1"/>
  <c r="G60" i="9"/>
  <c r="V64" i="13" s="1"/>
  <c r="G61" i="9"/>
  <c r="V65" i="13" s="1"/>
  <c r="G62" i="9"/>
  <c r="V66" i="13" s="1"/>
  <c r="G63" i="9"/>
  <c r="V67" i="13" s="1"/>
  <c r="G64" i="9"/>
  <c r="V68" i="13" s="1"/>
  <c r="G65" i="9"/>
  <c r="V137" i="13" s="1"/>
  <c r="G66" i="9"/>
  <c r="V138" i="13" s="1"/>
  <c r="G68" i="9"/>
  <c r="V140" i="13" s="1"/>
  <c r="G70" i="9"/>
  <c r="V142" i="13" s="1"/>
  <c r="G72" i="9"/>
  <c r="V144" i="13" s="1"/>
  <c r="G5" i="9"/>
  <c r="V9" i="13" s="1"/>
  <c r="E5" i="9"/>
  <c r="U9" i="13" s="1"/>
  <c r="E6" i="9"/>
  <c r="U10" i="13" s="1"/>
  <c r="E7" i="9"/>
  <c r="U11" i="13" s="1"/>
  <c r="E8" i="9"/>
  <c r="U12" i="13" s="1"/>
  <c r="E9" i="9"/>
  <c r="U13" i="13" s="1"/>
  <c r="E10" i="9"/>
  <c r="U14" i="13" s="1"/>
  <c r="E11" i="9"/>
  <c r="U15" i="13" s="1"/>
  <c r="E12" i="9"/>
  <c r="U16" i="13" s="1"/>
  <c r="E13" i="9"/>
  <c r="U17" i="13" s="1"/>
  <c r="E14" i="9"/>
  <c r="U18" i="13" s="1"/>
  <c r="E15" i="9"/>
  <c r="U19" i="13" s="1"/>
  <c r="E16" i="9"/>
  <c r="U20" i="13" s="1"/>
  <c r="E17" i="9"/>
  <c r="U21" i="13" s="1"/>
  <c r="E18" i="9"/>
  <c r="U22" i="13" s="1"/>
  <c r="E19" i="9"/>
  <c r="U23" i="13" s="1"/>
  <c r="E20" i="9"/>
  <c r="U24" i="13" s="1"/>
  <c r="E21" i="9"/>
  <c r="U25" i="13" s="1"/>
  <c r="E22" i="9"/>
  <c r="U26" i="13" s="1"/>
  <c r="E23" i="9"/>
  <c r="U27" i="13" s="1"/>
  <c r="E24" i="9"/>
  <c r="U28" i="13" s="1"/>
  <c r="E25" i="9"/>
  <c r="U29" i="13" s="1"/>
  <c r="E26" i="9"/>
  <c r="U30" i="13" s="1"/>
  <c r="E27" i="9"/>
  <c r="U31" i="13" s="1"/>
  <c r="E28" i="9"/>
  <c r="U32" i="13" s="1"/>
  <c r="E29" i="9"/>
  <c r="U33" i="13" s="1"/>
  <c r="E30" i="9"/>
  <c r="U34" i="13" s="1"/>
  <c r="E31" i="9"/>
  <c r="U35" i="13" s="1"/>
  <c r="E32" i="9"/>
  <c r="U36" i="13" s="1"/>
  <c r="E33" i="9"/>
  <c r="U37" i="13" s="1"/>
  <c r="E34" i="9"/>
  <c r="U38" i="13" s="1"/>
  <c r="E35" i="9"/>
  <c r="U39" i="13" s="1"/>
  <c r="E36" i="9"/>
  <c r="U40" i="13" s="1"/>
  <c r="E37" i="9"/>
  <c r="U41" i="13" s="1"/>
  <c r="E38" i="9"/>
  <c r="U42" i="13" s="1"/>
  <c r="E39" i="9"/>
  <c r="U43" i="13" s="1"/>
  <c r="E40" i="9"/>
  <c r="U44" i="13" s="1"/>
  <c r="E41" i="9"/>
  <c r="U45" i="13" s="1"/>
  <c r="E43" i="9"/>
  <c r="U47" i="13" s="1"/>
  <c r="E44" i="9"/>
  <c r="U48" i="13" s="1"/>
  <c r="E45" i="9"/>
  <c r="U49" i="13" s="1"/>
  <c r="E46" i="9"/>
  <c r="U50" i="13" s="1"/>
  <c r="E47" i="9"/>
  <c r="U51" i="13" s="1"/>
  <c r="E48" i="9"/>
  <c r="U52" i="13" s="1"/>
  <c r="E49" i="9"/>
  <c r="U53" i="13" s="1"/>
  <c r="E50" i="9"/>
  <c r="U54" i="13" s="1"/>
  <c r="E51" i="9"/>
  <c r="U55" i="13" s="1"/>
  <c r="E52" i="9"/>
  <c r="U56" i="13" s="1"/>
  <c r="E53" i="9"/>
  <c r="U57" i="13" s="1"/>
  <c r="E55" i="9"/>
  <c r="U59" i="13" s="1"/>
  <c r="E56" i="9"/>
  <c r="U60" i="13" s="1"/>
  <c r="E57" i="9"/>
  <c r="U61" i="13" s="1"/>
  <c r="E59" i="9"/>
  <c r="U63" i="13" s="1"/>
  <c r="E60" i="9"/>
  <c r="U64" i="13" s="1"/>
  <c r="E61" i="9"/>
  <c r="U65" i="13" s="1"/>
  <c r="E63" i="9"/>
  <c r="U67" i="13" s="1"/>
  <c r="E64" i="9"/>
  <c r="U68" i="13" s="1"/>
  <c r="D6" i="9"/>
  <c r="T10" i="13" s="1"/>
  <c r="D7" i="9"/>
  <c r="T11" i="13" s="1"/>
  <c r="D8" i="9"/>
  <c r="T12" i="13" s="1"/>
  <c r="D9" i="9"/>
  <c r="T13" i="13" s="1"/>
  <c r="D10" i="9"/>
  <c r="T14" i="13" s="1"/>
  <c r="D11" i="9"/>
  <c r="T15" i="13" s="1"/>
  <c r="D12" i="9"/>
  <c r="T16" i="13" s="1"/>
  <c r="D13" i="9"/>
  <c r="T17" i="13" s="1"/>
  <c r="D14" i="9"/>
  <c r="T18" i="13" s="1"/>
  <c r="D15" i="9"/>
  <c r="T19" i="13" s="1"/>
  <c r="D16" i="9"/>
  <c r="T20" i="13" s="1"/>
  <c r="D17" i="9"/>
  <c r="T21" i="13" s="1"/>
  <c r="D18" i="9"/>
  <c r="T22" i="13" s="1"/>
  <c r="D19" i="9"/>
  <c r="T23" i="13" s="1"/>
  <c r="D20" i="9"/>
  <c r="T24" i="13" s="1"/>
  <c r="D21" i="9"/>
  <c r="T25" i="13" s="1"/>
  <c r="D22" i="9"/>
  <c r="T26" i="13" s="1"/>
  <c r="D23" i="9"/>
  <c r="T27" i="13" s="1"/>
  <c r="D24" i="9"/>
  <c r="T28" i="13" s="1"/>
  <c r="D25" i="9"/>
  <c r="T29" i="13" s="1"/>
  <c r="D26" i="9"/>
  <c r="T30" i="13" s="1"/>
  <c r="D27" i="9"/>
  <c r="T31" i="13" s="1"/>
  <c r="D28" i="9"/>
  <c r="T32" i="13" s="1"/>
  <c r="D29" i="9"/>
  <c r="T33" i="13" s="1"/>
  <c r="D30" i="9"/>
  <c r="T34" i="13" s="1"/>
  <c r="D31" i="9"/>
  <c r="T35" i="13" s="1"/>
  <c r="D32" i="9"/>
  <c r="T36" i="13" s="1"/>
  <c r="D33" i="9"/>
  <c r="T37" i="13" s="1"/>
  <c r="D34" i="9"/>
  <c r="T38" i="13" s="1"/>
  <c r="D35" i="9"/>
  <c r="T39" i="13" s="1"/>
  <c r="D36" i="9"/>
  <c r="T40" i="13" s="1"/>
  <c r="D37" i="9"/>
  <c r="T41" i="13" s="1"/>
  <c r="D38" i="9"/>
  <c r="T42" i="13" s="1"/>
  <c r="D39" i="9"/>
  <c r="T43" i="13" s="1"/>
  <c r="D40" i="9"/>
  <c r="T44" i="13" s="1"/>
  <c r="D41" i="9"/>
  <c r="T45" i="13" s="1"/>
  <c r="D43" i="9"/>
  <c r="T47" i="13" s="1"/>
  <c r="D44" i="9"/>
  <c r="T48" i="13" s="1"/>
  <c r="D45" i="9"/>
  <c r="T49" i="13" s="1"/>
  <c r="D46" i="9"/>
  <c r="T50" i="13" s="1"/>
  <c r="D47" i="9"/>
  <c r="T51" i="13" s="1"/>
  <c r="D48" i="9"/>
  <c r="T52" i="13" s="1"/>
  <c r="D49" i="9"/>
  <c r="T53" i="13" s="1"/>
  <c r="D50" i="9"/>
  <c r="T54" i="13" s="1"/>
  <c r="D51" i="9"/>
  <c r="T55" i="13" s="1"/>
  <c r="D52" i="9"/>
  <c r="T56" i="13" s="1"/>
  <c r="D53" i="9"/>
  <c r="T57" i="13" s="1"/>
  <c r="D55" i="9"/>
  <c r="T59" i="13" s="1"/>
  <c r="D56" i="9"/>
  <c r="T60" i="13" s="1"/>
  <c r="D57" i="9"/>
  <c r="T61" i="13" s="1"/>
  <c r="D59" i="9"/>
  <c r="T63" i="13" s="1"/>
  <c r="D60" i="9"/>
  <c r="T64" i="13" s="1"/>
  <c r="D61" i="9"/>
  <c r="T65" i="13" s="1"/>
  <c r="D63" i="9"/>
  <c r="T67" i="13" s="1"/>
  <c r="D64" i="9"/>
  <c r="T68" i="13" s="1"/>
  <c r="D5" i="9"/>
  <c r="T9" i="13" s="1"/>
  <c r="K5" i="9"/>
  <c r="S9" i="13" s="1"/>
  <c r="K7" i="9"/>
  <c r="S11" i="13" s="1"/>
  <c r="K8" i="9"/>
  <c r="S12" i="13" s="1"/>
  <c r="K9" i="9"/>
  <c r="S13" i="13" s="1"/>
  <c r="K10" i="9"/>
  <c r="S14" i="13" s="1"/>
  <c r="K11" i="9"/>
  <c r="S15" i="13" s="1"/>
  <c r="K12" i="9"/>
  <c r="S16" i="13" s="1"/>
  <c r="K13" i="9"/>
  <c r="S17" i="13" s="1"/>
  <c r="K14" i="9"/>
  <c r="S18" i="13" s="1"/>
  <c r="K15" i="9"/>
  <c r="S19" i="13" s="1"/>
  <c r="K16" i="9"/>
  <c r="S20" i="13" s="1"/>
  <c r="K17" i="9"/>
  <c r="S21" i="13" s="1"/>
  <c r="K18" i="9"/>
  <c r="S22" i="13" s="1"/>
  <c r="K19" i="9"/>
  <c r="S23" i="13" s="1"/>
  <c r="K20" i="9"/>
  <c r="S24" i="13" s="1"/>
  <c r="K21" i="9"/>
  <c r="S25" i="13" s="1"/>
  <c r="K22" i="9"/>
  <c r="S26" i="13" s="1"/>
  <c r="K23" i="9"/>
  <c r="S27" i="13" s="1"/>
  <c r="K24" i="9"/>
  <c r="S28" i="13" s="1"/>
  <c r="K25" i="9"/>
  <c r="S29" i="13" s="1"/>
  <c r="K26" i="9"/>
  <c r="S30" i="13" s="1"/>
  <c r="K27" i="9"/>
  <c r="S31" i="13" s="1"/>
  <c r="K28" i="9"/>
  <c r="S32" i="13" s="1"/>
  <c r="K29" i="9"/>
  <c r="S33" i="13" s="1"/>
  <c r="K30" i="9"/>
  <c r="S34" i="13" s="1"/>
  <c r="K31" i="9"/>
  <c r="S35" i="13" s="1"/>
  <c r="K32" i="9"/>
  <c r="S36" i="13" s="1"/>
  <c r="K33" i="9"/>
  <c r="S37" i="13" s="1"/>
  <c r="K34" i="9"/>
  <c r="S38" i="13" s="1"/>
  <c r="K35" i="9"/>
  <c r="S39" i="13" s="1"/>
  <c r="K36" i="9"/>
  <c r="S40" i="13" s="1"/>
  <c r="K41" i="9"/>
  <c r="S45" i="13" s="1"/>
  <c r="K42" i="9"/>
  <c r="S46" i="13" s="1"/>
  <c r="K43" i="9"/>
  <c r="S47" i="13" s="1"/>
  <c r="K44" i="9"/>
  <c r="S48" i="13" s="1"/>
  <c r="K45" i="9"/>
  <c r="S49" i="13" s="1"/>
  <c r="K46" i="9"/>
  <c r="S50" i="13" s="1"/>
  <c r="K47" i="9"/>
  <c r="S51" i="13" s="1"/>
  <c r="K48" i="9"/>
  <c r="S52" i="13" s="1"/>
  <c r="K49" i="9"/>
  <c r="S53" i="13" s="1"/>
  <c r="K50" i="9"/>
  <c r="S54" i="13" s="1"/>
  <c r="K51" i="9"/>
  <c r="S55" i="13" s="1"/>
  <c r="K52" i="9"/>
  <c r="S56" i="13" s="1"/>
  <c r="K53" i="9"/>
  <c r="S57" i="13" s="1"/>
  <c r="K54" i="9"/>
  <c r="S58" i="13" s="1"/>
  <c r="K55" i="9"/>
  <c r="S59" i="13" s="1"/>
  <c r="K56" i="9"/>
  <c r="S60" i="13" s="1"/>
  <c r="K57" i="9"/>
  <c r="S61" i="13" s="1"/>
  <c r="K58" i="9"/>
  <c r="S62" i="13" s="1"/>
  <c r="K59" i="9"/>
  <c r="S63" i="13" s="1"/>
  <c r="K60" i="9"/>
  <c r="S64" i="13" s="1"/>
  <c r="K61" i="9"/>
  <c r="S65" i="13" s="1"/>
  <c r="K62" i="9"/>
  <c r="S66" i="13" s="1"/>
  <c r="K63" i="9"/>
  <c r="S67" i="13" s="1"/>
  <c r="K65" i="9"/>
  <c r="S137" i="13" s="1"/>
  <c r="K66" i="9"/>
  <c r="S138" i="13" s="1"/>
  <c r="K67" i="9"/>
  <c r="S139" i="13" s="1"/>
  <c r="K68" i="9"/>
  <c r="S140" i="13" s="1"/>
  <c r="K69" i="9"/>
  <c r="S141" i="13" s="1"/>
  <c r="K70" i="9"/>
  <c r="S142" i="13" s="1"/>
  <c r="K71" i="9"/>
  <c r="S143" i="13" s="1"/>
  <c r="K72" i="9"/>
  <c r="S144" i="13" s="1"/>
  <c r="K73" i="9"/>
  <c r="S145" i="13" s="1"/>
  <c r="J7" i="9"/>
  <c r="R11" i="13" s="1"/>
  <c r="J8" i="9"/>
  <c r="R12" i="13" s="1"/>
  <c r="J9" i="9"/>
  <c r="R13" i="13" s="1"/>
  <c r="J10" i="9"/>
  <c r="R14" i="13" s="1"/>
  <c r="J11" i="9"/>
  <c r="R15" i="13" s="1"/>
  <c r="J12" i="9"/>
  <c r="R16" i="13" s="1"/>
  <c r="J13" i="9"/>
  <c r="R17" i="13" s="1"/>
  <c r="J14" i="9"/>
  <c r="R18" i="13" s="1"/>
  <c r="J15" i="9"/>
  <c r="R19" i="13" s="1"/>
  <c r="J16" i="9"/>
  <c r="R20" i="13" s="1"/>
  <c r="J17" i="9"/>
  <c r="R21" i="13" s="1"/>
  <c r="J18" i="9"/>
  <c r="R22" i="13" s="1"/>
  <c r="J19" i="9"/>
  <c r="R23" i="13" s="1"/>
  <c r="J20" i="9"/>
  <c r="R24" i="13" s="1"/>
  <c r="J21" i="9"/>
  <c r="R25" i="13" s="1"/>
  <c r="J22" i="9"/>
  <c r="R26" i="13" s="1"/>
  <c r="J23" i="9"/>
  <c r="R27" i="13" s="1"/>
  <c r="J24" i="9"/>
  <c r="R28" i="13" s="1"/>
  <c r="J25" i="9"/>
  <c r="R29" i="13" s="1"/>
  <c r="J26" i="9"/>
  <c r="R30" i="13" s="1"/>
  <c r="J27" i="9"/>
  <c r="R31" i="13" s="1"/>
  <c r="J28" i="9"/>
  <c r="R32" i="13" s="1"/>
  <c r="J29" i="9"/>
  <c r="R33" i="13" s="1"/>
  <c r="J30" i="9"/>
  <c r="R34" i="13" s="1"/>
  <c r="J31" i="9"/>
  <c r="R35" i="13" s="1"/>
  <c r="J32" i="9"/>
  <c r="R36" i="13" s="1"/>
  <c r="J33" i="9"/>
  <c r="R37" i="13" s="1"/>
  <c r="J34" i="9"/>
  <c r="R38" i="13" s="1"/>
  <c r="J35" i="9"/>
  <c r="R39" i="13" s="1"/>
  <c r="J36" i="9"/>
  <c r="R40" i="13" s="1"/>
  <c r="J41" i="9"/>
  <c r="R45" i="13" s="1"/>
  <c r="J42" i="9"/>
  <c r="R46" i="13" s="1"/>
  <c r="J43" i="9"/>
  <c r="R47" i="13" s="1"/>
  <c r="J44" i="9"/>
  <c r="R48" i="13" s="1"/>
  <c r="J45" i="9"/>
  <c r="R49" i="13" s="1"/>
  <c r="J46" i="9"/>
  <c r="R50" i="13" s="1"/>
  <c r="J47" i="9"/>
  <c r="R51" i="13" s="1"/>
  <c r="J48" i="9"/>
  <c r="R52" i="13" s="1"/>
  <c r="J49" i="9"/>
  <c r="R53" i="13" s="1"/>
  <c r="J50" i="9"/>
  <c r="R54" i="13" s="1"/>
  <c r="J51" i="9"/>
  <c r="R55" i="13" s="1"/>
  <c r="J52" i="9"/>
  <c r="R56" i="13" s="1"/>
  <c r="J53" i="9"/>
  <c r="R57" i="13" s="1"/>
  <c r="J54" i="9"/>
  <c r="R58" i="13" s="1"/>
  <c r="J55" i="9"/>
  <c r="R59" i="13" s="1"/>
  <c r="J56" i="9"/>
  <c r="R60" i="13" s="1"/>
  <c r="J57" i="9"/>
  <c r="R61" i="13" s="1"/>
  <c r="J58" i="9"/>
  <c r="R62" i="13" s="1"/>
  <c r="J59" i="9"/>
  <c r="R63" i="13" s="1"/>
  <c r="J60" i="9"/>
  <c r="R64" i="13" s="1"/>
  <c r="J61" i="9"/>
  <c r="R65" i="13" s="1"/>
  <c r="J62" i="9"/>
  <c r="R66" i="13" s="1"/>
  <c r="J63" i="9"/>
  <c r="R67" i="13" s="1"/>
  <c r="J65" i="9"/>
  <c r="R137" i="13" s="1"/>
  <c r="J66" i="9"/>
  <c r="R138" i="13" s="1"/>
  <c r="J67" i="9"/>
  <c r="R139" i="13" s="1"/>
  <c r="J68" i="9"/>
  <c r="R140" i="13" s="1"/>
  <c r="J69" i="9"/>
  <c r="R141" i="13" s="1"/>
  <c r="J70" i="9"/>
  <c r="R142" i="13" s="1"/>
  <c r="J71" i="9"/>
  <c r="R143" i="13" s="1"/>
  <c r="J72" i="9"/>
  <c r="R144" i="13" s="1"/>
  <c r="J73" i="9"/>
  <c r="R145" i="13" s="1"/>
  <c r="J5" i="9"/>
  <c r="R9" i="13" s="1"/>
  <c r="D5" i="8"/>
  <c r="Q9" i="13" s="1"/>
  <c r="D6" i="8"/>
  <c r="Q10" i="13" s="1"/>
  <c r="D7" i="8"/>
  <c r="Q11" i="13" s="1"/>
  <c r="D8" i="8"/>
  <c r="Q12" i="13" s="1"/>
  <c r="D9" i="8"/>
  <c r="Q13" i="13" s="1"/>
  <c r="D10" i="8"/>
  <c r="Q14" i="13" s="1"/>
  <c r="D11" i="8"/>
  <c r="Q15" i="13" s="1"/>
  <c r="D12" i="8"/>
  <c r="Q16" i="13" s="1"/>
  <c r="D13" i="8"/>
  <c r="Q17" i="13" s="1"/>
  <c r="D14" i="8"/>
  <c r="Q18" i="13" s="1"/>
  <c r="D15" i="8"/>
  <c r="Q19" i="13" s="1"/>
  <c r="D16" i="8"/>
  <c r="Q20" i="13" s="1"/>
  <c r="D17" i="8"/>
  <c r="Q21" i="13" s="1"/>
  <c r="D18" i="8"/>
  <c r="Q22" i="13" s="1"/>
  <c r="D19" i="8"/>
  <c r="Q23" i="13" s="1"/>
  <c r="C6" i="8"/>
  <c r="P10" i="13" s="1"/>
  <c r="C7" i="8"/>
  <c r="P11" i="13" s="1"/>
  <c r="C8" i="8"/>
  <c r="P12" i="13" s="1"/>
  <c r="C9" i="8"/>
  <c r="P13" i="13" s="1"/>
  <c r="C10" i="8"/>
  <c r="P14" i="13" s="1"/>
  <c r="C11" i="8"/>
  <c r="P15" i="13" s="1"/>
  <c r="C12" i="8"/>
  <c r="P16" i="13" s="1"/>
  <c r="C13" i="8"/>
  <c r="P17" i="13" s="1"/>
  <c r="C14" i="8"/>
  <c r="P18" i="13" s="1"/>
  <c r="C15" i="8"/>
  <c r="P19" i="13" s="1"/>
  <c r="C16" i="8"/>
  <c r="P20" i="13" s="1"/>
  <c r="C17" i="8"/>
  <c r="P21" i="13" s="1"/>
  <c r="C18" i="8"/>
  <c r="P22" i="13" s="1"/>
  <c r="C19" i="8"/>
  <c r="P23" i="13" s="1"/>
  <c r="C5" i="8"/>
  <c r="P9" i="13" s="1"/>
  <c r="D5" i="7"/>
  <c r="O9" i="13" s="1"/>
  <c r="D6" i="7"/>
  <c r="O10" i="13" s="1"/>
  <c r="D7" i="7"/>
  <c r="O11" i="13" s="1"/>
  <c r="D8" i="7"/>
  <c r="O12" i="13" s="1"/>
  <c r="D9" i="7"/>
  <c r="O13" i="13" s="1"/>
  <c r="D10" i="7"/>
  <c r="O14" i="13" s="1"/>
  <c r="D11" i="7"/>
  <c r="O15" i="13" s="1"/>
  <c r="D12" i="7"/>
  <c r="O16" i="13" s="1"/>
  <c r="D13" i="7"/>
  <c r="O17" i="13" s="1"/>
  <c r="D14" i="7"/>
  <c r="O18" i="13" s="1"/>
  <c r="D15" i="7"/>
  <c r="O19" i="13" s="1"/>
  <c r="D16" i="7"/>
  <c r="O20" i="13" s="1"/>
  <c r="D17" i="7"/>
  <c r="O21" i="13" s="1"/>
  <c r="D18" i="7"/>
  <c r="O22" i="13" s="1"/>
  <c r="D19" i="7"/>
  <c r="O23" i="13" s="1"/>
  <c r="C6" i="7"/>
  <c r="N10" i="13" s="1"/>
  <c r="C7" i="7"/>
  <c r="N11" i="13" s="1"/>
  <c r="C8" i="7"/>
  <c r="N12" i="13" s="1"/>
  <c r="C9" i="7"/>
  <c r="N13" i="13" s="1"/>
  <c r="C10" i="7"/>
  <c r="N14" i="13" s="1"/>
  <c r="C11" i="7"/>
  <c r="N15" i="13" s="1"/>
  <c r="C12" i="7"/>
  <c r="N16" i="13" s="1"/>
  <c r="C13" i="7"/>
  <c r="N17" i="13" s="1"/>
  <c r="C14" i="7"/>
  <c r="N18" i="13" s="1"/>
  <c r="C15" i="7"/>
  <c r="N19" i="13" s="1"/>
  <c r="C16" i="7"/>
  <c r="N20" i="13" s="1"/>
  <c r="C17" i="7"/>
  <c r="N21" i="13" s="1"/>
  <c r="C18" i="7"/>
  <c r="N22" i="13" s="1"/>
  <c r="C19" i="7"/>
  <c r="N23" i="13" s="1"/>
  <c r="C5" i="7"/>
  <c r="N9" i="13" s="1"/>
  <c r="E5" i="6"/>
  <c r="M9" i="13" s="1"/>
  <c r="E6" i="6"/>
  <c r="M10" i="13" s="1"/>
  <c r="E7" i="6"/>
  <c r="M11" i="13" s="1"/>
  <c r="E8" i="6"/>
  <c r="M12" i="13" s="1"/>
  <c r="E9" i="6"/>
  <c r="M13" i="13" s="1"/>
  <c r="E10" i="6"/>
  <c r="M14" i="13" s="1"/>
  <c r="E11" i="6"/>
  <c r="M15" i="13" s="1"/>
  <c r="E12" i="6"/>
  <c r="M16" i="13" s="1"/>
  <c r="E13" i="6"/>
  <c r="M17" i="13" s="1"/>
  <c r="E14" i="6"/>
  <c r="M18" i="13" s="1"/>
  <c r="E15" i="6"/>
  <c r="M19" i="13" s="1"/>
  <c r="E16" i="6"/>
  <c r="M20" i="13" s="1"/>
  <c r="E17" i="6"/>
  <c r="M21" i="13" s="1"/>
  <c r="E18" i="6"/>
  <c r="M22" i="13" s="1"/>
  <c r="E19" i="6"/>
  <c r="M23" i="13" s="1"/>
  <c r="E20" i="6"/>
  <c r="M140" i="13" s="1"/>
  <c r="D6" i="6"/>
  <c r="L10" i="13" s="1"/>
  <c r="D7" i="6"/>
  <c r="L11" i="13" s="1"/>
  <c r="D8" i="6"/>
  <c r="L12" i="13" s="1"/>
  <c r="D9" i="6"/>
  <c r="L13" i="13" s="1"/>
  <c r="D10" i="6"/>
  <c r="L14" i="13" s="1"/>
  <c r="D11" i="6"/>
  <c r="L15" i="13" s="1"/>
  <c r="D12" i="6"/>
  <c r="L16" i="13" s="1"/>
  <c r="D13" i="6"/>
  <c r="L17" i="13" s="1"/>
  <c r="D14" i="6"/>
  <c r="L18" i="13" s="1"/>
  <c r="D15" i="6"/>
  <c r="L19" i="13" s="1"/>
  <c r="D16" i="6"/>
  <c r="L20" i="13" s="1"/>
  <c r="D17" i="6"/>
  <c r="L21" i="13" s="1"/>
  <c r="D18" i="6"/>
  <c r="L22" i="13" s="1"/>
  <c r="D19" i="6"/>
  <c r="L23" i="13" s="1"/>
  <c r="D20" i="6"/>
  <c r="L140" i="13" s="1"/>
  <c r="D5" i="6"/>
  <c r="L9" i="13" s="1"/>
  <c r="H5" i="6"/>
  <c r="K9" i="13" s="1"/>
  <c r="H6" i="6"/>
  <c r="K10" i="13" s="1"/>
  <c r="H7" i="6"/>
  <c r="K11" i="13" s="1"/>
  <c r="H8" i="6"/>
  <c r="K12" i="13" s="1"/>
  <c r="H9" i="6"/>
  <c r="K13" i="13" s="1"/>
  <c r="H10" i="6"/>
  <c r="K14" i="13" s="1"/>
  <c r="H11" i="6"/>
  <c r="K15" i="13" s="1"/>
  <c r="H12" i="6"/>
  <c r="K16" i="13" s="1"/>
  <c r="H13" i="6"/>
  <c r="K17" i="13" s="1"/>
  <c r="H14" i="6"/>
  <c r="K18" i="13" s="1"/>
  <c r="H15" i="6"/>
  <c r="K19" i="13" s="1"/>
  <c r="H16" i="6"/>
  <c r="K20" i="13" s="1"/>
  <c r="H17" i="6"/>
  <c r="K21" i="13" s="1"/>
  <c r="H18" i="6"/>
  <c r="K22" i="13" s="1"/>
  <c r="H19" i="6"/>
  <c r="K23" i="13" s="1"/>
  <c r="H20" i="6"/>
  <c r="K140" i="13" s="1"/>
  <c r="G20" i="6"/>
  <c r="J140" i="13" s="1"/>
  <c r="G19" i="6"/>
  <c r="J23" i="13" s="1"/>
  <c r="G6" i="6"/>
  <c r="J10" i="13" s="1"/>
  <c r="G7" i="6"/>
  <c r="J11" i="13" s="1"/>
  <c r="G8" i="6"/>
  <c r="J12" i="13" s="1"/>
  <c r="G9" i="6"/>
  <c r="J13" i="13" s="1"/>
  <c r="G10" i="6"/>
  <c r="J14" i="13" s="1"/>
  <c r="G11" i="6"/>
  <c r="J15" i="13" s="1"/>
  <c r="G12" i="6"/>
  <c r="J16" i="13" s="1"/>
  <c r="G13" i="6"/>
  <c r="J17" i="13" s="1"/>
  <c r="G14" i="6"/>
  <c r="J18" i="13" s="1"/>
  <c r="G15" i="6"/>
  <c r="J19" i="13" s="1"/>
  <c r="G16" i="6"/>
  <c r="J20" i="13" s="1"/>
  <c r="G17" i="6"/>
  <c r="J21" i="13" s="1"/>
  <c r="G18" i="6"/>
  <c r="J22" i="13" s="1"/>
  <c r="G5" i="6"/>
  <c r="J9" i="13" s="1"/>
  <c r="E5" i="5"/>
  <c r="C3" i="13" s="1"/>
  <c r="E6" i="5"/>
  <c r="C4" i="13" s="1"/>
  <c r="E7" i="5"/>
  <c r="C8" i="13" s="1"/>
  <c r="E8" i="5"/>
  <c r="C9" i="13" s="1"/>
  <c r="E9" i="5"/>
  <c r="C10" i="13" s="1"/>
  <c r="E10" i="5"/>
  <c r="C11" i="13" s="1"/>
  <c r="E11" i="5"/>
  <c r="C12" i="13" s="1"/>
  <c r="E12" i="5"/>
  <c r="C13" i="13" s="1"/>
  <c r="E13" i="5"/>
  <c r="C14" i="13" s="1"/>
  <c r="E14" i="5"/>
  <c r="C15" i="13" s="1"/>
  <c r="E15" i="5"/>
  <c r="C16" i="13" s="1"/>
  <c r="E16" i="5"/>
  <c r="C17" i="13" s="1"/>
  <c r="E17" i="5"/>
  <c r="C18" i="13" s="1"/>
  <c r="E18" i="5"/>
  <c r="C19" i="13" s="1"/>
  <c r="E19" i="5"/>
  <c r="C20" i="13" s="1"/>
  <c r="E20" i="5"/>
  <c r="C21" i="13" s="1"/>
  <c r="E21" i="5"/>
  <c r="C22" i="13" s="1"/>
  <c r="E22" i="5"/>
  <c r="C23" i="13" s="1"/>
  <c r="E23" i="5"/>
  <c r="C137" i="13" s="1"/>
  <c r="E24" i="5"/>
  <c r="C140" i="13" s="1"/>
  <c r="E25" i="5"/>
  <c r="C146" i="13" s="1"/>
  <c r="E26" i="5"/>
  <c r="C147" i="13" s="1"/>
  <c r="E27" i="5"/>
  <c r="C148" i="13" s="1"/>
  <c r="E40" i="5"/>
  <c r="C164" i="13" s="1"/>
  <c r="E41" i="5"/>
  <c r="C165" i="13" s="1"/>
  <c r="E42" i="5"/>
  <c r="C166" i="13" s="1"/>
  <c r="E43" i="5"/>
  <c r="C167" i="13" s="1"/>
  <c r="E44" i="5"/>
  <c r="C168" i="13" s="1"/>
  <c r="E45" i="5"/>
  <c r="C169" i="13" s="1"/>
  <c r="E46" i="5"/>
  <c r="C170" i="13" s="1"/>
  <c r="E48" i="5"/>
  <c r="C172" i="13" s="1"/>
  <c r="E49" i="5"/>
  <c r="C173" i="13" s="1"/>
  <c r="E50" i="5"/>
  <c r="C174" i="13" s="1"/>
  <c r="D6" i="5"/>
  <c r="B4" i="13" s="1"/>
  <c r="D7" i="5"/>
  <c r="B8" i="13" s="1"/>
  <c r="D23" i="5"/>
  <c r="B137" i="13" s="1"/>
  <c r="D24" i="5"/>
  <c r="B140" i="13" s="1"/>
  <c r="D40" i="5"/>
  <c r="B164" i="13" s="1"/>
  <c r="D41" i="5"/>
  <c r="B165" i="13" s="1"/>
  <c r="D42" i="5"/>
  <c r="B166" i="13" s="1"/>
  <c r="D43" i="5"/>
  <c r="B167" i="13" s="1"/>
  <c r="D44" i="5"/>
  <c r="B168" i="13" s="1"/>
  <c r="D45" i="5"/>
  <c r="B169" i="13" s="1"/>
  <c r="D46" i="5"/>
  <c r="B170" i="13" s="1"/>
  <c r="D48" i="5"/>
  <c r="B172" i="13" s="1"/>
  <c r="D49" i="5"/>
  <c r="B173" i="13" s="1"/>
  <c r="D50" i="5"/>
  <c r="B174" i="13" s="1"/>
  <c r="D5" i="5"/>
  <c r="B3" i="13" s="1"/>
  <c r="H7" i="5"/>
  <c r="E8" i="13" s="1"/>
  <c r="H17" i="5"/>
  <c r="E18" i="13" s="1"/>
  <c r="H18" i="5"/>
  <c r="E19" i="13" s="1"/>
  <c r="H19" i="5"/>
  <c r="E20" i="13" s="1"/>
  <c r="H20" i="5"/>
  <c r="E21" i="13" s="1"/>
  <c r="H21" i="5"/>
  <c r="E22" i="13" s="1"/>
  <c r="H22" i="5"/>
  <c r="E23" i="13" s="1"/>
  <c r="H23" i="5"/>
  <c r="E137" i="13" s="1"/>
  <c r="H24" i="5"/>
  <c r="E140" i="13" s="1"/>
  <c r="H40" i="5"/>
  <c r="E164" i="13" s="1"/>
  <c r="H41" i="5"/>
  <c r="E165" i="13" s="1"/>
  <c r="H42" i="5"/>
  <c r="E166" i="13" s="1"/>
  <c r="H43" i="5"/>
  <c r="E167" i="13" s="1"/>
  <c r="H48" i="5"/>
  <c r="E172" i="13" s="1"/>
  <c r="H49" i="5"/>
  <c r="E173" i="13" s="1"/>
  <c r="H50" i="5"/>
  <c r="E174" i="13" s="1"/>
  <c r="G7" i="5"/>
  <c r="D8" i="13" s="1"/>
  <c r="G17" i="5"/>
  <c r="D18" i="13" s="1"/>
  <c r="G18" i="5"/>
  <c r="D19" i="13" s="1"/>
  <c r="G19" i="5"/>
  <c r="D20" i="13" s="1"/>
  <c r="G20" i="5"/>
  <c r="D21" i="13" s="1"/>
  <c r="G21" i="5"/>
  <c r="D22" i="13" s="1"/>
  <c r="G22" i="5"/>
  <c r="D23" i="13" s="1"/>
  <c r="G23" i="5"/>
  <c r="D137" i="13" s="1"/>
  <c r="G24" i="5"/>
  <c r="D140" i="13" s="1"/>
  <c r="G40" i="5"/>
  <c r="D164" i="13" s="1"/>
  <c r="G41" i="5"/>
  <c r="D165" i="13" s="1"/>
  <c r="G42" i="5"/>
  <c r="D166" i="13" s="1"/>
  <c r="G43" i="5"/>
  <c r="D167" i="13" s="1"/>
  <c r="G48" i="5"/>
  <c r="D172" i="13" s="1"/>
  <c r="G49" i="5"/>
  <c r="D173" i="13" s="1"/>
  <c r="G50" i="5"/>
  <c r="D174" i="13" s="1"/>
  <c r="I127" i="10"/>
  <c r="I128"/>
  <c r="L128" s="1"/>
  <c r="I129"/>
  <c r="I130"/>
  <c r="L130" s="1"/>
  <c r="I131"/>
  <c r="I132"/>
  <c r="L132" s="1"/>
  <c r="F50" i="9"/>
  <c r="N50" s="1"/>
  <c r="L670" i="1"/>
  <c r="I14" i="9"/>
  <c r="O14" s="1"/>
  <c r="I15"/>
  <c r="I13"/>
  <c r="F63"/>
  <c r="F64"/>
  <c r="N64" s="1"/>
  <c r="F61"/>
  <c r="F59"/>
  <c r="F60"/>
  <c r="N60" s="1"/>
  <c r="F57"/>
  <c r="F55"/>
  <c r="F56"/>
  <c r="N56" s="1"/>
  <c r="F53"/>
  <c r="F51"/>
  <c r="F52"/>
  <c r="N52" s="1"/>
  <c r="F49"/>
  <c r="F46"/>
  <c r="N46" s="1"/>
  <c r="F47"/>
  <c r="F48"/>
  <c r="N48" s="1"/>
  <c r="F45"/>
  <c r="F43"/>
  <c r="F44"/>
  <c r="N44" s="1"/>
  <c r="F41"/>
  <c r="F38"/>
  <c r="N38" s="1"/>
  <c r="F39"/>
  <c r="F40"/>
  <c r="N40" s="1"/>
  <c r="F37"/>
  <c r="F34"/>
  <c r="N34" s="1"/>
  <c r="F35"/>
  <c r="F36"/>
  <c r="N36" s="1"/>
  <c r="F33"/>
  <c r="F30"/>
  <c r="N30" s="1"/>
  <c r="F31"/>
  <c r="F32"/>
  <c r="N32" s="1"/>
  <c r="F29"/>
  <c r="F26"/>
  <c r="N26" s="1"/>
  <c r="F27"/>
  <c r="F28"/>
  <c r="N28" s="1"/>
  <c r="F25"/>
  <c r="F22"/>
  <c r="N22" s="1"/>
  <c r="F23"/>
  <c r="F24"/>
  <c r="N24" s="1"/>
  <c r="F21"/>
  <c r="F18"/>
  <c r="N18" s="1"/>
  <c r="F19"/>
  <c r="F20"/>
  <c r="N20" s="1"/>
  <c r="F17"/>
  <c r="F14"/>
  <c r="N14" s="1"/>
  <c r="F15"/>
  <c r="F16"/>
  <c r="N16" s="1"/>
  <c r="F13"/>
  <c r="F10"/>
  <c r="N10" s="1"/>
  <c r="F11"/>
  <c r="F12"/>
  <c r="N12" s="1"/>
  <c r="F9"/>
  <c r="F6"/>
  <c r="N6" s="1"/>
  <c r="F7"/>
  <c r="F8"/>
  <c r="N8" s="1"/>
  <c r="F5"/>
  <c r="AH6" i="16" s="1"/>
  <c r="I125" i="10"/>
  <c r="I126"/>
  <c r="L126" s="1"/>
  <c r="F110"/>
  <c r="K110" s="1"/>
  <c r="I110"/>
  <c r="L110" s="1"/>
  <c r="F111"/>
  <c r="I111"/>
  <c r="F112"/>
  <c r="K112" s="1"/>
  <c r="I112"/>
  <c r="L112" s="1"/>
  <c r="F113"/>
  <c r="I113"/>
  <c r="F114"/>
  <c r="K114" s="1"/>
  <c r="I114"/>
  <c r="L114" s="1"/>
  <c r="I115"/>
  <c r="I116"/>
  <c r="L116" s="1"/>
  <c r="I109"/>
  <c r="F109"/>
  <c r="F102"/>
  <c r="K102" s="1"/>
  <c r="I102"/>
  <c r="L102" s="1"/>
  <c r="F103"/>
  <c r="I103"/>
  <c r="F104"/>
  <c r="K104" s="1"/>
  <c r="I104"/>
  <c r="L104" s="1"/>
  <c r="F105"/>
  <c r="I105"/>
  <c r="F106"/>
  <c r="K106" s="1"/>
  <c r="I106"/>
  <c r="L106" s="1"/>
  <c r="F107"/>
  <c r="I107"/>
  <c r="F108"/>
  <c r="K108" s="1"/>
  <c r="I108"/>
  <c r="L108" s="1"/>
  <c r="I101"/>
  <c r="F101"/>
  <c r="F94"/>
  <c r="K94" s="1"/>
  <c r="I94"/>
  <c r="L94" s="1"/>
  <c r="F95"/>
  <c r="I95"/>
  <c r="F96"/>
  <c r="K96" s="1"/>
  <c r="I96"/>
  <c r="L96" s="1"/>
  <c r="F97"/>
  <c r="I97"/>
  <c r="F98"/>
  <c r="K98" s="1"/>
  <c r="I98"/>
  <c r="L98" s="1"/>
  <c r="F99"/>
  <c r="I99"/>
  <c r="F100"/>
  <c r="K100" s="1"/>
  <c r="I100"/>
  <c r="L100" s="1"/>
  <c r="I93"/>
  <c r="F93"/>
  <c r="F86"/>
  <c r="K86" s="1"/>
  <c r="I86"/>
  <c r="L86" s="1"/>
  <c r="F87"/>
  <c r="I87"/>
  <c r="I88"/>
  <c r="L88" s="1"/>
  <c r="F89"/>
  <c r="I89"/>
  <c r="F90"/>
  <c r="K90" s="1"/>
  <c r="I90"/>
  <c r="L90" s="1"/>
  <c r="F91"/>
  <c r="I91"/>
  <c r="F92"/>
  <c r="K92" s="1"/>
  <c r="I92"/>
  <c r="L92" s="1"/>
  <c r="I85"/>
  <c r="F85"/>
  <c r="F78"/>
  <c r="K78" s="1"/>
  <c r="I78"/>
  <c r="L78" s="1"/>
  <c r="F79"/>
  <c r="I79"/>
  <c r="F80"/>
  <c r="K80" s="1"/>
  <c r="I80"/>
  <c r="L80" s="1"/>
  <c r="F81"/>
  <c r="I81"/>
  <c r="F82"/>
  <c r="K82" s="1"/>
  <c r="I82"/>
  <c r="L82" s="1"/>
  <c r="F83"/>
  <c r="I83"/>
  <c r="F84"/>
  <c r="K84" s="1"/>
  <c r="I84"/>
  <c r="L84" s="1"/>
  <c r="I77"/>
  <c r="F77"/>
  <c r="F70"/>
  <c r="K70" s="1"/>
  <c r="I70"/>
  <c r="L70" s="1"/>
  <c r="F71"/>
  <c r="I71"/>
  <c r="F72"/>
  <c r="K72" s="1"/>
  <c r="I72"/>
  <c r="L72" s="1"/>
  <c r="F73"/>
  <c r="I73"/>
  <c r="F74"/>
  <c r="K74" s="1"/>
  <c r="I74"/>
  <c r="L74" s="1"/>
  <c r="I75"/>
  <c r="I76"/>
  <c r="L76" s="1"/>
  <c r="I69"/>
  <c r="F69"/>
  <c r="I62"/>
  <c r="I63"/>
  <c r="L63" s="1"/>
  <c r="I64"/>
  <c r="I65"/>
  <c r="L65" s="1"/>
  <c r="I66"/>
  <c r="I67"/>
  <c r="L67" s="1"/>
  <c r="I68"/>
  <c r="I61"/>
  <c r="L61" s="1"/>
  <c r="I54"/>
  <c r="L54" s="1"/>
  <c r="I55"/>
  <c r="I56"/>
  <c r="L56" s="1"/>
  <c r="I57"/>
  <c r="I58"/>
  <c r="L58" s="1"/>
  <c r="I59"/>
  <c r="I60"/>
  <c r="L60" s="1"/>
  <c r="I53"/>
  <c r="F46"/>
  <c r="K46" s="1"/>
  <c r="I46"/>
  <c r="L46" s="1"/>
  <c r="F47"/>
  <c r="I47"/>
  <c r="L47" s="1"/>
  <c r="F48"/>
  <c r="K48" s="1"/>
  <c r="I48"/>
  <c r="F49"/>
  <c r="I49"/>
  <c r="F50"/>
  <c r="K50" s="1"/>
  <c r="I50"/>
  <c r="L50" s="1"/>
  <c r="F51"/>
  <c r="I51"/>
  <c r="I52"/>
  <c r="L52" s="1"/>
  <c r="I45"/>
  <c r="F45"/>
  <c r="F38"/>
  <c r="K38" s="1"/>
  <c r="I38"/>
  <c r="L38" s="1"/>
  <c r="F39"/>
  <c r="I39"/>
  <c r="F40"/>
  <c r="K40" s="1"/>
  <c r="I40"/>
  <c r="L40" s="1"/>
  <c r="F41"/>
  <c r="I41"/>
  <c r="F42"/>
  <c r="K42" s="1"/>
  <c r="I42"/>
  <c r="L42" s="1"/>
  <c r="F43"/>
  <c r="I43"/>
  <c r="F44"/>
  <c r="K44" s="1"/>
  <c r="I44"/>
  <c r="L44" s="1"/>
  <c r="I37"/>
  <c r="F37"/>
  <c r="F30"/>
  <c r="K30" s="1"/>
  <c r="I30"/>
  <c r="L30" s="1"/>
  <c r="F31"/>
  <c r="I31"/>
  <c r="F32"/>
  <c r="K32" s="1"/>
  <c r="I32"/>
  <c r="L32" s="1"/>
  <c r="F33"/>
  <c r="I33"/>
  <c r="F34"/>
  <c r="K34" s="1"/>
  <c r="I34"/>
  <c r="L34" s="1"/>
  <c r="F35"/>
  <c r="I35"/>
  <c r="F36"/>
  <c r="K36" s="1"/>
  <c r="I36"/>
  <c r="L36" s="1"/>
  <c r="F29"/>
  <c r="I29"/>
  <c r="F22"/>
  <c r="K22" s="1"/>
  <c r="I22"/>
  <c r="L22" s="1"/>
  <c r="F23"/>
  <c r="I23"/>
  <c r="F24"/>
  <c r="K24" s="1"/>
  <c r="I24"/>
  <c r="L24" s="1"/>
  <c r="F25"/>
  <c r="I25"/>
  <c r="F26"/>
  <c r="K26" s="1"/>
  <c r="I26"/>
  <c r="L26" s="1"/>
  <c r="F27"/>
  <c r="I27"/>
  <c r="F28"/>
  <c r="K28" s="1"/>
  <c r="I28"/>
  <c r="L28" s="1"/>
  <c r="I21"/>
  <c r="F21"/>
  <c r="F14"/>
  <c r="K14" s="1"/>
  <c r="I14"/>
  <c r="L14" s="1"/>
  <c r="F15"/>
  <c r="I15"/>
  <c r="F16"/>
  <c r="K16" s="1"/>
  <c r="I16"/>
  <c r="L16" s="1"/>
  <c r="F17"/>
  <c r="I17"/>
  <c r="F18"/>
  <c r="K18" s="1"/>
  <c r="I18"/>
  <c r="L18" s="1"/>
  <c r="F19"/>
  <c r="I19"/>
  <c r="I20"/>
  <c r="L20" s="1"/>
  <c r="I13"/>
  <c r="F13"/>
  <c r="I58" i="9"/>
  <c r="O58" s="1"/>
  <c r="L58"/>
  <c r="I59"/>
  <c r="L59"/>
  <c r="P59" s="1"/>
  <c r="I60"/>
  <c r="O60" s="1"/>
  <c r="L60"/>
  <c r="L57"/>
  <c r="P57" s="1"/>
  <c r="I57"/>
  <c r="I54"/>
  <c r="O54" s="1"/>
  <c r="L54"/>
  <c r="I55"/>
  <c r="L55"/>
  <c r="P55" s="1"/>
  <c r="I56"/>
  <c r="O56" s="1"/>
  <c r="L56"/>
  <c r="L53"/>
  <c r="P53" s="1"/>
  <c r="I53"/>
  <c r="I50"/>
  <c r="O50" s="1"/>
  <c r="L50"/>
  <c r="I51"/>
  <c r="L51"/>
  <c r="P51" s="1"/>
  <c r="I52"/>
  <c r="O52" s="1"/>
  <c r="L52"/>
  <c r="L49"/>
  <c r="P49" s="1"/>
  <c r="I49"/>
  <c r="I46"/>
  <c r="O46" s="1"/>
  <c r="L46"/>
  <c r="I47"/>
  <c r="L47"/>
  <c r="P47" s="1"/>
  <c r="I48"/>
  <c r="O48" s="1"/>
  <c r="L48"/>
  <c r="L45"/>
  <c r="P45" s="1"/>
  <c r="I45"/>
  <c r="I42"/>
  <c r="O42" s="1"/>
  <c r="L42"/>
  <c r="P42" s="1"/>
  <c r="I43"/>
  <c r="L43"/>
  <c r="I44"/>
  <c r="O44" s="1"/>
  <c r="L44"/>
  <c r="L41"/>
  <c r="I41"/>
  <c r="I38"/>
  <c r="O38" s="1"/>
  <c r="I39"/>
  <c r="I40"/>
  <c r="O40" s="1"/>
  <c r="I37"/>
  <c r="I34"/>
  <c r="O34" s="1"/>
  <c r="I35"/>
  <c r="I36"/>
  <c r="O36" s="1"/>
  <c r="I33"/>
  <c r="L34"/>
  <c r="L35"/>
  <c r="P35" s="1"/>
  <c r="L36"/>
  <c r="L33"/>
  <c r="P33" s="1"/>
  <c r="I30"/>
  <c r="O30" s="1"/>
  <c r="L30"/>
  <c r="I31"/>
  <c r="L31"/>
  <c r="P31" s="1"/>
  <c r="I32"/>
  <c r="O32" s="1"/>
  <c r="L32"/>
  <c r="L29"/>
  <c r="P29" s="1"/>
  <c r="I29"/>
  <c r="I26"/>
  <c r="O26" s="1"/>
  <c r="L26"/>
  <c r="I27"/>
  <c r="L27"/>
  <c r="P27" s="1"/>
  <c r="I28"/>
  <c r="O28" s="1"/>
  <c r="L28"/>
  <c r="L25"/>
  <c r="P25" s="1"/>
  <c r="I25"/>
  <c r="I22"/>
  <c r="O22" s="1"/>
  <c r="L22"/>
  <c r="I23"/>
  <c r="L23"/>
  <c r="P23" s="1"/>
  <c r="I24"/>
  <c r="O24" s="1"/>
  <c r="L24"/>
  <c r="L21"/>
  <c r="P21" s="1"/>
  <c r="I21"/>
  <c r="I18"/>
  <c r="O18" s="1"/>
  <c r="L18"/>
  <c r="I19"/>
  <c r="L19"/>
  <c r="P19" s="1"/>
  <c r="I20"/>
  <c r="O20" s="1"/>
  <c r="L20"/>
  <c r="L17"/>
  <c r="P17" s="1"/>
  <c r="I17"/>
  <c r="L14"/>
  <c r="L15"/>
  <c r="P15" s="1"/>
  <c r="L16"/>
  <c r="L13"/>
  <c r="P13" s="1"/>
  <c r="L10"/>
  <c r="L11"/>
  <c r="P11" s="1"/>
  <c r="L12"/>
  <c r="L9"/>
  <c r="P9" s="1"/>
  <c r="I10"/>
  <c r="O10" s="1"/>
  <c r="I11"/>
  <c r="I12"/>
  <c r="O12" s="1"/>
  <c r="I9"/>
  <c r="E8" i="8"/>
  <c r="E9"/>
  <c r="G9" s="1"/>
  <c r="E10"/>
  <c r="E11"/>
  <c r="G11" s="1"/>
  <c r="E12"/>
  <c r="E13"/>
  <c r="G13" s="1"/>
  <c r="E14"/>
  <c r="E15"/>
  <c r="G15" s="1"/>
  <c r="E16"/>
  <c r="E17"/>
  <c r="G17" s="1"/>
  <c r="E18"/>
  <c r="E19"/>
  <c r="G19" s="1"/>
  <c r="E7"/>
  <c r="G7" s="1"/>
  <c r="E6"/>
  <c r="E18" i="7"/>
  <c r="Z19" i="16" s="1"/>
  <c r="E17" i="7"/>
  <c r="Z18" i="16" s="1"/>
  <c r="E16" i="7"/>
  <c r="Z17" i="16" s="1"/>
  <c r="E14" i="7"/>
  <c r="Z15" i="16" s="1"/>
  <c r="E15" i="7"/>
  <c r="Z16" i="16" s="1"/>
  <c r="E13" i="7"/>
  <c r="Y14" i="16" s="1"/>
  <c r="E12" i="7"/>
  <c r="Y13" i="16" s="1"/>
  <c r="E11" i="7"/>
  <c r="Y12" i="16" s="1"/>
  <c r="E10" i="7"/>
  <c r="Y11" i="16" s="1"/>
  <c r="E9" i="7"/>
  <c r="Y10" i="16" s="1"/>
  <c r="E8" i="7"/>
  <c r="Y9" i="16" s="1"/>
  <c r="E7" i="7"/>
  <c r="Y8" i="16" s="1"/>
  <c r="E6" i="7"/>
  <c r="Y7" i="16" s="1"/>
  <c r="I18" i="6"/>
  <c r="L18" s="1"/>
  <c r="F18"/>
  <c r="I17"/>
  <c r="L17" s="1"/>
  <c r="F17"/>
  <c r="K17" s="1"/>
  <c r="I16"/>
  <c r="L16" s="1"/>
  <c r="F16"/>
  <c r="I15"/>
  <c r="L15" s="1"/>
  <c r="F15"/>
  <c r="K15" s="1"/>
  <c r="I14"/>
  <c r="L14" s="1"/>
  <c r="F14"/>
  <c r="I13"/>
  <c r="L13" s="1"/>
  <c r="F13"/>
  <c r="K13" s="1"/>
  <c r="I12"/>
  <c r="L12" s="1"/>
  <c r="F12"/>
  <c r="I11"/>
  <c r="L11" s="1"/>
  <c r="F11"/>
  <c r="K11" s="1"/>
  <c r="I10"/>
  <c r="L10" s="1"/>
  <c r="F10"/>
  <c r="I9"/>
  <c r="L9" s="1"/>
  <c r="F9"/>
  <c r="K9" s="1"/>
  <c r="I8"/>
  <c r="L8" s="1"/>
  <c r="F8"/>
  <c r="I6"/>
  <c r="L6" s="1"/>
  <c r="I7"/>
  <c r="F7"/>
  <c r="K7" s="1"/>
  <c r="F6"/>
  <c r="I21" i="5"/>
  <c r="L21" s="1"/>
  <c r="F21"/>
  <c r="K21" s="1"/>
  <c r="I20"/>
  <c r="L20" s="1"/>
  <c r="F20"/>
  <c r="K20" s="1"/>
  <c r="I19"/>
  <c r="L19" s="1"/>
  <c r="F19"/>
  <c r="K19" s="1"/>
  <c r="I18"/>
  <c r="L18" s="1"/>
  <c r="F18"/>
  <c r="K18" s="1"/>
  <c r="I17"/>
  <c r="L17" s="1"/>
  <c r="F17"/>
  <c r="K17" s="1"/>
  <c r="F16"/>
  <c r="K16" s="1"/>
  <c r="F15"/>
  <c r="K15" s="1"/>
  <c r="F14"/>
  <c r="K14" s="1"/>
  <c r="F13"/>
  <c r="K13" s="1"/>
  <c r="F12"/>
  <c r="K12" s="1"/>
  <c r="F11"/>
  <c r="K11" s="1"/>
  <c r="F10"/>
  <c r="K10" s="1"/>
  <c r="F9"/>
  <c r="K9" s="1"/>
  <c r="I117" i="10"/>
  <c r="I118"/>
  <c r="L118" s="1"/>
  <c r="I119"/>
  <c r="I120"/>
  <c r="L120" s="1"/>
  <c r="I121"/>
  <c r="I122"/>
  <c r="L122" s="1"/>
  <c r="I123"/>
  <c r="I124"/>
  <c r="L124" s="1"/>
  <c r="F119"/>
  <c r="F120"/>
  <c r="F121"/>
  <c r="F122"/>
  <c r="F123"/>
  <c r="F117"/>
  <c r="I5"/>
  <c r="I6"/>
  <c r="L6" s="1"/>
  <c r="I7"/>
  <c r="I8"/>
  <c r="L8" s="1"/>
  <c r="I9"/>
  <c r="I10"/>
  <c r="L10" s="1"/>
  <c r="I11"/>
  <c r="I12"/>
  <c r="L12" s="1"/>
  <c r="F5"/>
  <c r="F6"/>
  <c r="K6" s="1"/>
  <c r="F7"/>
  <c r="F8"/>
  <c r="K8" s="1"/>
  <c r="F9"/>
  <c r="F10"/>
  <c r="K10" s="1"/>
  <c r="F11"/>
  <c r="F12"/>
  <c r="K12" s="1"/>
  <c r="L68" i="9"/>
  <c r="L69"/>
  <c r="P69" s="1"/>
  <c r="L70"/>
  <c r="L71"/>
  <c r="P71" s="1"/>
  <c r="L72"/>
  <c r="L73"/>
  <c r="P73" s="1"/>
  <c r="I72"/>
  <c r="O72" s="1"/>
  <c r="L65"/>
  <c r="P65" s="1"/>
  <c r="L66"/>
  <c r="L67"/>
  <c r="P67" s="1"/>
  <c r="I65"/>
  <c r="I66"/>
  <c r="O66" s="1"/>
  <c r="I61"/>
  <c r="I62"/>
  <c r="O62" s="1"/>
  <c r="I63"/>
  <c r="I64"/>
  <c r="O64" s="1"/>
  <c r="L61"/>
  <c r="P61" s="1"/>
  <c r="L62"/>
  <c r="L63"/>
  <c r="P63" s="1"/>
  <c r="L7"/>
  <c r="P7" s="1"/>
  <c r="L8"/>
  <c r="I7"/>
  <c r="I5"/>
  <c r="AL6" i="16" s="1"/>
  <c r="L5" i="9"/>
  <c r="AB6" i="16" s="1"/>
  <c r="E5" i="8"/>
  <c r="E5" i="7"/>
  <c r="Y6" i="16" s="1"/>
  <c r="E19" i="7"/>
  <c r="E26" s="1"/>
  <c r="I5" i="6"/>
  <c r="R6" i="16" s="1"/>
  <c r="I19" i="6"/>
  <c r="L19" s="1"/>
  <c r="I20"/>
  <c r="F5"/>
  <c r="K5" s="1"/>
  <c r="F19"/>
  <c r="K19" s="1"/>
  <c r="F20"/>
  <c r="K20" s="1"/>
  <c r="N20" s="1"/>
  <c r="I48" i="5"/>
  <c r="H30" i="16" s="1"/>
  <c r="L48" i="5"/>
  <c r="I49"/>
  <c r="I30" i="16" s="1"/>
  <c r="L49" i="5"/>
  <c r="I50"/>
  <c r="J30" i="16" s="1"/>
  <c r="L50" i="5"/>
  <c r="F40"/>
  <c r="B28" i="16" s="1"/>
  <c r="K40" i="5"/>
  <c r="F41"/>
  <c r="K41" s="1"/>
  <c r="F42"/>
  <c r="K42" s="1"/>
  <c r="F43"/>
  <c r="K43" s="1"/>
  <c r="F44"/>
  <c r="K44" s="1"/>
  <c r="F45"/>
  <c r="K45" s="1"/>
  <c r="F46"/>
  <c r="K46" s="1"/>
  <c r="F49"/>
  <c r="K49" s="1"/>
  <c r="F50"/>
  <c r="K50" s="1"/>
  <c r="I43"/>
  <c r="L43" s="1"/>
  <c r="I40"/>
  <c r="L40" s="1"/>
  <c r="I41"/>
  <c r="I28" i="16" s="1"/>
  <c r="L41" i="5"/>
  <c r="I42"/>
  <c r="J28" i="16" s="1"/>
  <c r="L42" i="5"/>
  <c r="I24"/>
  <c r="H22" i="16" s="1"/>
  <c r="L24" i="5"/>
  <c r="P24" s="1"/>
  <c r="F24"/>
  <c r="K24" s="1"/>
  <c r="O24" s="1"/>
  <c r="F25"/>
  <c r="K25" s="1"/>
  <c r="F26"/>
  <c r="K26" s="1"/>
  <c r="F27"/>
  <c r="K27" s="1"/>
  <c r="I23"/>
  <c r="L23" s="1"/>
  <c r="P23" s="1"/>
  <c r="F23"/>
  <c r="K23" s="1"/>
  <c r="I22"/>
  <c r="H20" i="16" s="1"/>
  <c r="L22" i="5"/>
  <c r="F22"/>
  <c r="B20" i="16" s="1"/>
  <c r="K22" i="5"/>
  <c r="F8"/>
  <c r="B6" i="16" s="1"/>
  <c r="K8" i="5"/>
  <c r="I7"/>
  <c r="H5" i="16" s="1"/>
  <c r="I64" i="5"/>
  <c r="F7"/>
  <c r="B5" i="16" s="1"/>
  <c r="K7" i="5"/>
  <c r="F6"/>
  <c r="B4" i="16" s="1"/>
  <c r="K6" i="5"/>
  <c r="F5"/>
  <c r="B3" i="16" s="1"/>
  <c r="F64" i="5"/>
  <c r="G67" i="9"/>
  <c r="V139" i="13"/>
  <c r="N26" i="12"/>
  <c r="N22"/>
  <c r="L167" i="13"/>
  <c r="L166"/>
  <c r="L165"/>
  <c r="B22"/>
  <c r="B20"/>
  <c r="B18"/>
  <c r="B16"/>
  <c r="B12"/>
  <c r="N18" i="12"/>
  <c r="N14"/>
  <c r="N12"/>
  <c r="N10"/>
  <c r="N8"/>
  <c r="N24"/>
  <c r="N23"/>
  <c r="M23"/>
  <c r="O23" s="1"/>
  <c r="M22"/>
  <c r="O22"/>
  <c r="N20"/>
  <c r="N7"/>
  <c r="N6"/>
  <c r="M15"/>
  <c r="O15" s="1"/>
  <c r="M14"/>
  <c r="N11"/>
  <c r="M6"/>
  <c r="O6"/>
  <c r="M26"/>
  <c r="O26"/>
  <c r="M19"/>
  <c r="O19"/>
  <c r="M18"/>
  <c r="O18"/>
  <c r="N16"/>
  <c r="M9"/>
  <c r="O9" s="1"/>
  <c r="M8"/>
  <c r="O8" s="1"/>
  <c r="M7"/>
  <c r="O7" s="1"/>
  <c r="Y145" i="13"/>
  <c r="Y136"/>
  <c r="Y143"/>
  <c r="Y134"/>
  <c r="Y141"/>
  <c r="Y132"/>
  <c r="Y138"/>
  <c r="Y130"/>
  <c r="N25" i="12"/>
  <c r="M25"/>
  <c r="O25" s="1"/>
  <c r="M24"/>
  <c r="O24"/>
  <c r="N21"/>
  <c r="M21"/>
  <c r="O21" s="1"/>
  <c r="M20"/>
  <c r="O20" s="1"/>
  <c r="M17"/>
  <c r="O17" s="1"/>
  <c r="M16"/>
  <c r="O16" s="1"/>
  <c r="M13"/>
  <c r="O13" s="1"/>
  <c r="M12"/>
  <c r="O12" s="1"/>
  <c r="M11"/>
  <c r="M10"/>
  <c r="V76" i="13"/>
  <c r="V74"/>
  <c r="V72"/>
  <c r="V71"/>
  <c r="V69"/>
  <c r="X136"/>
  <c r="X134"/>
  <c r="X132"/>
  <c r="X130"/>
  <c r="W137"/>
  <c r="X144"/>
  <c r="Y144"/>
  <c r="Y135"/>
  <c r="Y142"/>
  <c r="Y133"/>
  <c r="Y137"/>
  <c r="Y129"/>
  <c r="W76"/>
  <c r="W74"/>
  <c r="W72"/>
  <c r="W71"/>
  <c r="W70"/>
  <c r="X133"/>
  <c r="X131"/>
  <c r="X129"/>
  <c r="Y140"/>
  <c r="O58" i="5"/>
  <c r="O28"/>
  <c r="P28"/>
  <c r="O52"/>
  <c r="P52"/>
  <c r="N5" i="9"/>
  <c r="P5"/>
  <c r="L5" i="6"/>
  <c r="L7" i="5"/>
  <c r="P5" s="1"/>
  <c r="P56"/>
  <c r="F28" i="12"/>
  <c r="H6"/>
  <c r="H31" s="1"/>
  <c r="H5" i="14"/>
  <c r="K5" i="5"/>
  <c r="F29" i="12"/>
  <c r="H11" i="14" l="1"/>
  <c r="F25"/>
  <c r="H8"/>
  <c r="F24"/>
  <c r="F26"/>
  <c r="K11"/>
  <c r="H10"/>
  <c r="H9"/>
  <c r="H7"/>
  <c r="E24" i="8"/>
  <c r="AA6" i="16"/>
  <c r="P8" i="9"/>
  <c r="AE6" i="16"/>
  <c r="O63" i="9"/>
  <c r="AN20" i="16"/>
  <c r="O61" i="9"/>
  <c r="AL20" i="16"/>
  <c r="O65" i="9"/>
  <c r="AL21" i="16"/>
  <c r="P66" i="9"/>
  <c r="AC21" i="16"/>
  <c r="P72" i="9"/>
  <c r="AF22" i="16"/>
  <c r="P70" i="9"/>
  <c r="AD22" i="16"/>
  <c r="P68" i="9"/>
  <c r="AB22" i="16"/>
  <c r="K11" i="10"/>
  <c r="BE6" i="16"/>
  <c r="K9" i="10"/>
  <c r="BC6" i="16"/>
  <c r="K7" i="10"/>
  <c r="BA6" i="16"/>
  <c r="K5" i="10"/>
  <c r="AY6" i="16"/>
  <c r="L11" i="10"/>
  <c r="AW6" i="16"/>
  <c r="L9" i="10"/>
  <c r="AU6" i="16"/>
  <c r="L7" i="10"/>
  <c r="AS6" i="16"/>
  <c r="L5" i="10"/>
  <c r="AQ6" i="16"/>
  <c r="K123" i="10"/>
  <c r="BE20" i="16"/>
  <c r="K121" i="10"/>
  <c r="BC20" i="16"/>
  <c r="K119" i="10"/>
  <c r="BA20" i="16"/>
  <c r="L123" i="10"/>
  <c r="AW20" i="16"/>
  <c r="L121" i="10"/>
  <c r="AU20" i="16"/>
  <c r="L119" i="10"/>
  <c r="AS20" i="16"/>
  <c r="L117" i="10"/>
  <c r="AQ20" i="16"/>
  <c r="G6" i="8"/>
  <c r="AA7" i="16"/>
  <c r="O9" i="9"/>
  <c r="AL7" i="16"/>
  <c r="O11" i="9"/>
  <c r="AN7" i="16"/>
  <c r="O17" i="9"/>
  <c r="AL9" i="16"/>
  <c r="P20" i="9"/>
  <c r="AE9" i="16"/>
  <c r="P18" i="9"/>
  <c r="AC9" i="16"/>
  <c r="O21" i="9"/>
  <c r="AL10" i="16"/>
  <c r="P24" i="9"/>
  <c r="AE10" i="16"/>
  <c r="P22" i="9"/>
  <c r="AC10" i="16"/>
  <c r="O25" i="9"/>
  <c r="AL11" i="16"/>
  <c r="P28" i="9"/>
  <c r="AE11" i="16"/>
  <c r="P26" i="9"/>
  <c r="AC11" i="16"/>
  <c r="O29" i="9"/>
  <c r="AL12" i="16"/>
  <c r="P32" i="9"/>
  <c r="AE12" i="16"/>
  <c r="P30" i="9"/>
  <c r="AC12" i="16"/>
  <c r="O33" i="9"/>
  <c r="AL13" i="16"/>
  <c r="O35" i="9"/>
  <c r="AN13" i="16"/>
  <c r="O37" i="9"/>
  <c r="AL14" i="16"/>
  <c r="O39" i="9"/>
  <c r="AN14" i="16"/>
  <c r="O41" i="9"/>
  <c r="AL15" i="16"/>
  <c r="P44" i="9"/>
  <c r="AE15" i="16"/>
  <c r="P43" i="9"/>
  <c r="AD15" i="16"/>
  <c r="O45" i="9"/>
  <c r="AL16" i="16"/>
  <c r="P48" i="9"/>
  <c r="AE16" i="16"/>
  <c r="P46" i="9"/>
  <c r="AC16" i="16"/>
  <c r="O49" i="9"/>
  <c r="AL17" i="16"/>
  <c r="P52" i="9"/>
  <c r="AE17" i="16"/>
  <c r="P50" i="9"/>
  <c r="AC17" i="16"/>
  <c r="O53" i="9"/>
  <c r="AL18" i="16"/>
  <c r="P56" i="9"/>
  <c r="AE18" i="16"/>
  <c r="P54" i="9"/>
  <c r="AC18" i="16"/>
  <c r="O57" i="9"/>
  <c r="AL19" i="16"/>
  <c r="P60" i="9"/>
  <c r="AE19" i="16"/>
  <c r="P58" i="9"/>
  <c r="AC19" i="16"/>
  <c r="K13" i="10"/>
  <c r="AY7" i="16"/>
  <c r="K19" i="10"/>
  <c r="BE7" i="16"/>
  <c r="K17" i="10"/>
  <c r="BC7" i="16"/>
  <c r="K15" i="10"/>
  <c r="BA7" i="16"/>
  <c r="L21" i="10"/>
  <c r="AQ8" i="16"/>
  <c r="K27" i="10"/>
  <c r="BE8" i="16"/>
  <c r="K25" i="10"/>
  <c r="BC8" i="16"/>
  <c r="K23" i="10"/>
  <c r="BA8" i="16"/>
  <c r="K29" i="10"/>
  <c r="AY9" i="16"/>
  <c r="K35" i="10"/>
  <c r="BE9" i="16"/>
  <c r="K33" i="10"/>
  <c r="BC9" i="16"/>
  <c r="K31" i="10"/>
  <c r="BA9" i="16"/>
  <c r="L37" i="10"/>
  <c r="AQ10" i="16"/>
  <c r="K43" i="10"/>
  <c r="BE10" i="16"/>
  <c r="K41" i="10"/>
  <c r="BC10" i="16"/>
  <c r="K39" i="10"/>
  <c r="BA10" i="16"/>
  <c r="L45" i="10"/>
  <c r="AQ11" i="16"/>
  <c r="L51" i="10"/>
  <c r="AW11" i="16"/>
  <c r="L49" i="10"/>
  <c r="AU11" i="16"/>
  <c r="L48" i="10"/>
  <c r="AT11" i="16"/>
  <c r="L53" i="10"/>
  <c r="AQ12" i="16"/>
  <c r="L59" i="10"/>
  <c r="AW12" i="16"/>
  <c r="L57" i="10"/>
  <c r="AU12" i="16"/>
  <c r="L55" i="10"/>
  <c r="AS12" i="16"/>
  <c r="K69" i="10"/>
  <c r="AY14" i="16"/>
  <c r="L73" i="10"/>
  <c r="AU14" i="16"/>
  <c r="L71" i="10"/>
  <c r="AS14" i="16"/>
  <c r="K77" i="10"/>
  <c r="AY15" i="16"/>
  <c r="L83" i="10"/>
  <c r="AW15" i="16"/>
  <c r="L81" i="10"/>
  <c r="AU15" i="16"/>
  <c r="L79" i="10"/>
  <c r="AS15" i="16"/>
  <c r="K85" i="10"/>
  <c r="AY16" i="16"/>
  <c r="L91" i="10"/>
  <c r="AW16" i="16"/>
  <c r="L89" i="10"/>
  <c r="AU16" i="16"/>
  <c r="K87" i="10"/>
  <c r="BA16" i="16"/>
  <c r="L93" i="10"/>
  <c r="AQ17" i="16"/>
  <c r="K99" i="10"/>
  <c r="BE17" i="16"/>
  <c r="K97" i="10"/>
  <c r="BC17" i="16"/>
  <c r="K95" i="10"/>
  <c r="BA17" i="16"/>
  <c r="L101" i="10"/>
  <c r="AQ18" i="16"/>
  <c r="K107" i="10"/>
  <c r="BE18" i="16"/>
  <c r="K105" i="10"/>
  <c r="BC18" i="16"/>
  <c r="K103" i="10"/>
  <c r="BA18" i="16"/>
  <c r="L109" i="10"/>
  <c r="AQ19" i="16"/>
  <c r="L115" i="10"/>
  <c r="AW19" i="16"/>
  <c r="K113" i="10"/>
  <c r="BC19" i="16"/>
  <c r="K111" i="10"/>
  <c r="BA19" i="16"/>
  <c r="L125" i="10"/>
  <c r="AQ21" i="16"/>
  <c r="N45" i="9"/>
  <c r="AH16" i="16"/>
  <c r="N47" i="9"/>
  <c r="AJ16" i="16"/>
  <c r="N49" i="9"/>
  <c r="AH17" i="16"/>
  <c r="N51" i="9"/>
  <c r="AJ17" i="16"/>
  <c r="N57" i="9"/>
  <c r="AH19" i="16"/>
  <c r="N59" i="9"/>
  <c r="AJ19" i="16"/>
  <c r="O13" i="9"/>
  <c r="AL8" i="16"/>
  <c r="L131" i="10"/>
  <c r="AU22" i="16"/>
  <c r="L129" i="10"/>
  <c r="AS22" i="16"/>
  <c r="L127" i="10"/>
  <c r="AQ22" i="16"/>
  <c r="L34" i="6"/>
  <c r="O34" s="1"/>
  <c r="R35" i="16"/>
  <c r="L22" i="6"/>
  <c r="S26" i="16"/>
  <c r="L24" i="6"/>
  <c r="V26" i="16"/>
  <c r="L26" i="6"/>
  <c r="S27" i="16"/>
  <c r="K30" i="6"/>
  <c r="W31" i="16"/>
  <c r="K32" i="6"/>
  <c r="W32" i="16"/>
  <c r="L30" i="6"/>
  <c r="R31" i="16"/>
  <c r="L32" i="6"/>
  <c r="R32" i="16"/>
  <c r="G21" i="8"/>
  <c r="AA34" i="16"/>
  <c r="B24"/>
  <c r="B22"/>
  <c r="B18"/>
  <c r="B16"/>
  <c r="B14"/>
  <c r="B12"/>
  <c r="B10"/>
  <c r="B8"/>
  <c r="B26"/>
  <c r="D26"/>
  <c r="F26"/>
  <c r="B27"/>
  <c r="D27"/>
  <c r="F27"/>
  <c r="D28"/>
  <c r="B29"/>
  <c r="D29"/>
  <c r="B30"/>
  <c r="D30"/>
  <c r="B31"/>
  <c r="B32"/>
  <c r="B33"/>
  <c r="B34"/>
  <c r="D35"/>
  <c r="H16"/>
  <c r="H18"/>
  <c r="H26"/>
  <c r="H28"/>
  <c r="H32"/>
  <c r="H34"/>
  <c r="I26"/>
  <c r="I32"/>
  <c r="K26"/>
  <c r="M26"/>
  <c r="K27"/>
  <c r="M27"/>
  <c r="K28"/>
  <c r="K30"/>
  <c r="N19"/>
  <c r="N17"/>
  <c r="N15"/>
  <c r="N13"/>
  <c r="N11"/>
  <c r="N9"/>
  <c r="N7"/>
  <c r="O23"/>
  <c r="O24"/>
  <c r="O25"/>
  <c r="Q3"/>
  <c r="R19"/>
  <c r="R17"/>
  <c r="R15"/>
  <c r="R13"/>
  <c r="R11"/>
  <c r="R9"/>
  <c r="R26"/>
  <c r="R27"/>
  <c r="V27"/>
  <c r="S32"/>
  <c r="W8"/>
  <c r="W12"/>
  <c r="W16"/>
  <c r="W20"/>
  <c r="X27"/>
  <c r="X32"/>
  <c r="Z20"/>
  <c r="AA10"/>
  <c r="AA33"/>
  <c r="AB7"/>
  <c r="AB8"/>
  <c r="AB9"/>
  <c r="AB10"/>
  <c r="AB11"/>
  <c r="AB12"/>
  <c r="AA20"/>
  <c r="AA16"/>
  <c r="AB13"/>
  <c r="AD16"/>
  <c r="AD17"/>
  <c r="AD18"/>
  <c r="AD19"/>
  <c r="AD20"/>
  <c r="AB21"/>
  <c r="AC22"/>
  <c r="AG22"/>
  <c r="AK6"/>
  <c r="AK7"/>
  <c r="AK8"/>
  <c r="AK9"/>
  <c r="AK10"/>
  <c r="AK11"/>
  <c r="AK12"/>
  <c r="AK13"/>
  <c r="AK14"/>
  <c r="AK15"/>
  <c r="AK16"/>
  <c r="AK17"/>
  <c r="AK18"/>
  <c r="AK19"/>
  <c r="AK20"/>
  <c r="AO7"/>
  <c r="AO9"/>
  <c r="AO10"/>
  <c r="AO11"/>
  <c r="AO12"/>
  <c r="AO13"/>
  <c r="AO14"/>
  <c r="AO15"/>
  <c r="AO16"/>
  <c r="AO17"/>
  <c r="AO18"/>
  <c r="AO19"/>
  <c r="AO20"/>
  <c r="AL22"/>
  <c r="AN22"/>
  <c r="AP22"/>
  <c r="AT6"/>
  <c r="AX6"/>
  <c r="AT7"/>
  <c r="AX7"/>
  <c r="AT8"/>
  <c r="AX8"/>
  <c r="AT9"/>
  <c r="AX9"/>
  <c r="AT10"/>
  <c r="AX10"/>
  <c r="AS11"/>
  <c r="AX11"/>
  <c r="AT12"/>
  <c r="AX12"/>
  <c r="AU13"/>
  <c r="AQ13"/>
  <c r="AT14"/>
  <c r="AX14"/>
  <c r="AT15"/>
  <c r="AX15"/>
  <c r="AT16"/>
  <c r="AX16"/>
  <c r="AT17"/>
  <c r="AX17"/>
  <c r="AT18"/>
  <c r="AX18"/>
  <c r="AT19"/>
  <c r="AX19"/>
  <c r="AT20"/>
  <c r="AX20"/>
  <c r="AR22"/>
  <c r="AV22"/>
  <c r="BB6"/>
  <c r="BF6"/>
  <c r="BB7"/>
  <c r="BB8"/>
  <c r="BF8"/>
  <c r="BB9"/>
  <c r="BF9"/>
  <c r="BB10"/>
  <c r="BF10"/>
  <c r="BB11"/>
  <c r="BB14"/>
  <c r="AZ15"/>
  <c r="BD15"/>
  <c r="AZ16"/>
  <c r="BD16"/>
  <c r="AZ17"/>
  <c r="BD17"/>
  <c r="AZ18"/>
  <c r="BD18"/>
  <c r="AZ19"/>
  <c r="BD19"/>
  <c r="L20" i="6"/>
  <c r="O20" s="1"/>
  <c r="R22" i="16"/>
  <c r="O7" i="9"/>
  <c r="AN6" i="16"/>
  <c r="P62" i="9"/>
  <c r="AC20" i="16"/>
  <c r="K117" i="10"/>
  <c r="AY20" i="16"/>
  <c r="K122" i="10"/>
  <c r="BD20" i="16"/>
  <c r="K120" i="10"/>
  <c r="BB20" i="16"/>
  <c r="K6" i="6"/>
  <c r="W7" i="16"/>
  <c r="L7" i="6"/>
  <c r="R8" i="16"/>
  <c r="K8" i="6"/>
  <c r="W9" i="16"/>
  <c r="K10" i="6"/>
  <c r="W11" i="16"/>
  <c r="K12" i="6"/>
  <c r="W13" i="16"/>
  <c r="K14" i="6"/>
  <c r="W15" i="16"/>
  <c r="K16" i="6"/>
  <c r="W17" i="16"/>
  <c r="K18" i="6"/>
  <c r="W19" i="16"/>
  <c r="G18" i="8"/>
  <c r="AA19" i="16"/>
  <c r="G16" i="8"/>
  <c r="AA17" i="16"/>
  <c r="G14" i="8"/>
  <c r="AA15" i="16"/>
  <c r="G12" i="8"/>
  <c r="AA13" i="16"/>
  <c r="G10" i="8"/>
  <c r="AA11" i="16"/>
  <c r="G8" i="8"/>
  <c r="AA9" i="16"/>
  <c r="P12" i="9"/>
  <c r="AE7" i="16"/>
  <c r="P10" i="9"/>
  <c r="AC7" i="16"/>
  <c r="P16" i="9"/>
  <c r="AE8" i="16"/>
  <c r="P14" i="9"/>
  <c r="AC8" i="16"/>
  <c r="O19" i="9"/>
  <c r="AN9" i="16"/>
  <c r="O23" i="9"/>
  <c r="AN10" i="16"/>
  <c r="O27" i="9"/>
  <c r="AN11" i="16"/>
  <c r="O31" i="9"/>
  <c r="AN12" i="16"/>
  <c r="P36" i="9"/>
  <c r="AE13" i="16"/>
  <c r="P34" i="9"/>
  <c r="AC13" i="16"/>
  <c r="P41" i="9"/>
  <c r="AB15" i="16"/>
  <c r="O43" i="9"/>
  <c r="AN15" i="16"/>
  <c r="O47" i="9"/>
  <c r="AN16" i="16"/>
  <c r="O51" i="9"/>
  <c r="AN17" i="16"/>
  <c r="O55" i="9"/>
  <c r="AN18" i="16"/>
  <c r="O59" i="9"/>
  <c r="AN19" i="16"/>
  <c r="L13" i="10"/>
  <c r="AQ7" i="16"/>
  <c r="L19" i="10"/>
  <c r="AW7" i="16"/>
  <c r="L17" i="10"/>
  <c r="AU7" i="16"/>
  <c r="L15" i="10"/>
  <c r="AS7" i="16"/>
  <c r="K21" i="10"/>
  <c r="AY8" i="16"/>
  <c r="L27" i="10"/>
  <c r="AW8" i="16"/>
  <c r="L25" i="10"/>
  <c r="AU8" i="16"/>
  <c r="L23" i="10"/>
  <c r="AS8" i="16"/>
  <c r="L29" i="10"/>
  <c r="AQ9" i="16"/>
  <c r="L35" i="10"/>
  <c r="AW9" i="16"/>
  <c r="L33" i="10"/>
  <c r="AU9" i="16"/>
  <c r="L31" i="10"/>
  <c r="AS9" i="16"/>
  <c r="K37" i="10"/>
  <c r="AY10" i="16"/>
  <c r="L43" i="10"/>
  <c r="AW10" i="16"/>
  <c r="L41" i="10"/>
  <c r="AU10" i="16"/>
  <c r="L39" i="10"/>
  <c r="AS10" i="16"/>
  <c r="K45" i="10"/>
  <c r="AY11" i="16"/>
  <c r="K51" i="10"/>
  <c r="BE11" i="16"/>
  <c r="K49" i="10"/>
  <c r="BC11" i="16"/>
  <c r="K47" i="10"/>
  <c r="BA11" i="16"/>
  <c r="L68" i="10"/>
  <c r="AX13" i="16"/>
  <c r="L66" i="10"/>
  <c r="AV13" i="16"/>
  <c r="L64" i="10"/>
  <c r="AT13" i="16"/>
  <c r="L62" i="10"/>
  <c r="AR13" i="16"/>
  <c r="L69" i="10"/>
  <c r="AQ14" i="16"/>
  <c r="L75" i="10"/>
  <c r="AW14" i="16"/>
  <c r="K73" i="10"/>
  <c r="BC14" i="16"/>
  <c r="K71" i="10"/>
  <c r="BA14" i="16"/>
  <c r="L77" i="10"/>
  <c r="AQ15" i="16"/>
  <c r="K83" i="10"/>
  <c r="BE15" i="16"/>
  <c r="K81" i="10"/>
  <c r="BC15" i="16"/>
  <c r="K79" i="10"/>
  <c r="BA15" i="16"/>
  <c r="L85" i="10"/>
  <c r="AQ16" i="16"/>
  <c r="K91" i="10"/>
  <c r="BE16" i="16"/>
  <c r="K89" i="10"/>
  <c r="BC16" i="16"/>
  <c r="L87" i="10"/>
  <c r="AS16" i="16"/>
  <c r="K93" i="10"/>
  <c r="AY17" i="16"/>
  <c r="L99" i="10"/>
  <c r="AW17" i="16"/>
  <c r="L97" i="10"/>
  <c r="AU17" i="16"/>
  <c r="L95" i="10"/>
  <c r="AS17" i="16"/>
  <c r="K101" i="10"/>
  <c r="AY18" i="16"/>
  <c r="L107" i="10"/>
  <c r="AW18" i="16"/>
  <c r="L105" i="10"/>
  <c r="AU18" i="16"/>
  <c r="L103" i="10"/>
  <c r="AS18" i="16"/>
  <c r="K109" i="10"/>
  <c r="AY19" i="16"/>
  <c r="L113" i="10"/>
  <c r="AU19" i="16"/>
  <c r="L111" i="10"/>
  <c r="AS19" i="16"/>
  <c r="N7" i="9"/>
  <c r="AJ6" i="16"/>
  <c r="N9" i="9"/>
  <c r="AH7" i="16"/>
  <c r="N11" i="9"/>
  <c r="AJ7" i="16"/>
  <c r="N13" i="9"/>
  <c r="AH8" i="16"/>
  <c r="N15" i="9"/>
  <c r="AJ8" i="16"/>
  <c r="N17" i="9"/>
  <c r="AH9" i="16"/>
  <c r="N19" i="9"/>
  <c r="AJ9" i="16"/>
  <c r="N21" i="9"/>
  <c r="AH10" i="16"/>
  <c r="N23" i="9"/>
  <c r="AJ10" i="16"/>
  <c r="N25" i="9"/>
  <c r="AH11" i="16"/>
  <c r="N27" i="9"/>
  <c r="AJ11" i="16"/>
  <c r="N29" i="9"/>
  <c r="AH12" i="16"/>
  <c r="N31" i="9"/>
  <c r="AJ12" i="16"/>
  <c r="N33" i="9"/>
  <c r="AH13" i="16"/>
  <c r="N35" i="9"/>
  <c r="AJ13" i="16"/>
  <c r="N37" i="9"/>
  <c r="AH14" i="16"/>
  <c r="N39" i="9"/>
  <c r="AJ14" i="16"/>
  <c r="N41" i="9"/>
  <c r="AH15" i="16"/>
  <c r="N43" i="9"/>
  <c r="AJ15" i="16"/>
  <c r="N53" i="9"/>
  <c r="AH18" i="16"/>
  <c r="N55" i="9"/>
  <c r="AJ18" i="16"/>
  <c r="N61" i="9"/>
  <c r="AH20" i="16"/>
  <c r="N63" i="9"/>
  <c r="AJ20" i="16"/>
  <c r="O15" i="9"/>
  <c r="AN8" i="16"/>
  <c r="O67" i="9"/>
  <c r="AN21" i="16"/>
  <c r="K34" i="6"/>
  <c r="N34" s="1"/>
  <c r="W35" i="16"/>
  <c r="K21" i="6"/>
  <c r="W26" i="16"/>
  <c r="K25" i="6"/>
  <c r="W27" i="16"/>
  <c r="L28" i="6"/>
  <c r="U27" i="16"/>
  <c r="H30" i="12"/>
  <c r="F136" i="10"/>
  <c r="E21" i="7"/>
  <c r="O10" i="12"/>
  <c r="B25" i="16"/>
  <c r="B23"/>
  <c r="B21"/>
  <c r="B19"/>
  <c r="B17"/>
  <c r="B15"/>
  <c r="B13"/>
  <c r="B11"/>
  <c r="B9"/>
  <c r="B7"/>
  <c r="C26"/>
  <c r="E26"/>
  <c r="G26"/>
  <c r="C27"/>
  <c r="E27"/>
  <c r="G27"/>
  <c r="C28"/>
  <c r="E28"/>
  <c r="C29"/>
  <c r="C30"/>
  <c r="E30"/>
  <c r="C31"/>
  <c r="C32"/>
  <c r="B35"/>
  <c r="C35"/>
  <c r="H15"/>
  <c r="H17"/>
  <c r="H19"/>
  <c r="H21"/>
  <c r="H27"/>
  <c r="H31"/>
  <c r="H33"/>
  <c r="I27"/>
  <c r="I31"/>
  <c r="J26"/>
  <c r="L26"/>
  <c r="J27"/>
  <c r="L27"/>
  <c r="N20"/>
  <c r="N18"/>
  <c r="N16"/>
  <c r="N14"/>
  <c r="N12"/>
  <c r="N10"/>
  <c r="N8"/>
  <c r="N23"/>
  <c r="N24"/>
  <c r="N25"/>
  <c r="P3"/>
  <c r="R20"/>
  <c r="R18"/>
  <c r="R16"/>
  <c r="R14"/>
  <c r="R12"/>
  <c r="R10"/>
  <c r="R7"/>
  <c r="U26"/>
  <c r="T27"/>
  <c r="S31"/>
  <c r="W6"/>
  <c r="W10"/>
  <c r="W14"/>
  <c r="W18"/>
  <c r="X26"/>
  <c r="X31"/>
  <c r="AA12"/>
  <c r="AA8"/>
  <c r="AD6"/>
  <c r="AD7"/>
  <c r="AD8"/>
  <c r="AD9"/>
  <c r="AD10"/>
  <c r="AD11"/>
  <c r="AD12"/>
  <c r="AA18"/>
  <c r="AA14"/>
  <c r="AD13"/>
  <c r="AC15"/>
  <c r="AB16"/>
  <c r="AB17"/>
  <c r="AB18"/>
  <c r="AB19"/>
  <c r="AB20"/>
  <c r="AD21"/>
  <c r="AE22"/>
  <c r="AI6"/>
  <c r="AI7"/>
  <c r="AI8"/>
  <c r="AI9"/>
  <c r="AI10"/>
  <c r="AI11"/>
  <c r="AI12"/>
  <c r="AI13"/>
  <c r="AI14"/>
  <c r="AI16"/>
  <c r="AI17"/>
  <c r="AM7"/>
  <c r="AM8"/>
  <c r="AM9"/>
  <c r="AM10"/>
  <c r="AM11"/>
  <c r="AM12"/>
  <c r="AM13"/>
  <c r="AM14"/>
  <c r="AM15"/>
  <c r="AM16"/>
  <c r="AM17"/>
  <c r="AM18"/>
  <c r="AM19"/>
  <c r="AM20"/>
  <c r="AM21"/>
  <c r="AR6"/>
  <c r="AV6"/>
  <c r="AR7"/>
  <c r="AV7"/>
  <c r="AR8"/>
  <c r="AV8"/>
  <c r="AR9"/>
  <c r="AV9"/>
  <c r="AR10"/>
  <c r="AV10"/>
  <c r="AR11"/>
  <c r="AV11"/>
  <c r="AR12"/>
  <c r="AV12"/>
  <c r="AW13"/>
  <c r="AS13"/>
  <c r="AR14"/>
  <c r="AV14"/>
  <c r="AR15"/>
  <c r="AV15"/>
  <c r="AR16"/>
  <c r="AV16"/>
  <c r="AR17"/>
  <c r="AV17"/>
  <c r="AR18"/>
  <c r="AV18"/>
  <c r="AR19"/>
  <c r="AV19"/>
  <c r="AR20"/>
  <c r="AV20"/>
  <c r="AR21"/>
  <c r="AT22"/>
  <c r="AZ6"/>
  <c r="BD6"/>
  <c r="AZ7"/>
  <c r="BD7"/>
  <c r="AZ8"/>
  <c r="BD8"/>
  <c r="AZ9"/>
  <c r="BD9"/>
  <c r="AZ10"/>
  <c r="BD10"/>
  <c r="AZ11"/>
  <c r="BD11"/>
  <c r="AZ14"/>
  <c r="BD14"/>
  <c r="BB15"/>
  <c r="BF15"/>
  <c r="BF16"/>
  <c r="BB17"/>
  <c r="BF17"/>
  <c r="BB18"/>
  <c r="BF18"/>
  <c r="BB19"/>
  <c r="I135" i="10"/>
  <c r="H28" i="12"/>
  <c r="I62" i="5"/>
  <c r="I77" i="9"/>
  <c r="E29" i="7"/>
  <c r="E30"/>
  <c r="F63" i="5"/>
  <c r="L76" i="9"/>
  <c r="E23" i="7"/>
  <c r="V70" i="13"/>
  <c r="H29" i="12"/>
  <c r="F62" i="5"/>
  <c r="I75" i="9"/>
  <c r="L75"/>
  <c r="I136" i="10"/>
  <c r="E23" i="8"/>
  <c r="E25" i="7"/>
  <c r="F76" i="9"/>
  <c r="I63" i="5"/>
  <c r="E22" i="7"/>
  <c r="O5" i="5"/>
  <c r="F134" i="10"/>
  <c r="I134"/>
  <c r="I76" i="9"/>
  <c r="F77"/>
  <c r="F75"/>
  <c r="F135" i="10"/>
  <c r="G5" i="8"/>
  <c r="I36" i="6"/>
  <c r="E24" i="7"/>
  <c r="L77" i="9"/>
  <c r="P8" i="5"/>
  <c r="P77" i="9"/>
  <c r="P79"/>
  <c r="P76"/>
  <c r="P80"/>
  <c r="O25" i="5"/>
  <c r="O8"/>
  <c r="L38" i="6"/>
  <c r="L36"/>
  <c r="L37"/>
  <c r="L39"/>
  <c r="L40"/>
  <c r="O5"/>
  <c r="K40"/>
  <c r="O11" i="12"/>
  <c r="O14"/>
  <c r="E28" i="7"/>
  <c r="P75" i="9"/>
  <c r="F36" i="6"/>
  <c r="L138" i="10"/>
  <c r="L136"/>
  <c r="L135"/>
  <c r="L137"/>
  <c r="K39" i="6"/>
  <c r="K37"/>
  <c r="K36"/>
  <c r="N5"/>
  <c r="K38"/>
  <c r="O23" i="5"/>
  <c r="K64"/>
  <c r="K66"/>
  <c r="K63"/>
  <c r="K65"/>
  <c r="K62"/>
  <c r="P40"/>
  <c r="L64"/>
  <c r="L63"/>
  <c r="L66"/>
  <c r="L65"/>
  <c r="L62"/>
  <c r="K137" i="10"/>
  <c r="K138"/>
  <c r="K136"/>
  <c r="K135"/>
  <c r="K134"/>
  <c r="N75" i="9"/>
  <c r="N76"/>
  <c r="N77"/>
  <c r="N79"/>
  <c r="N80"/>
  <c r="O40" i="5"/>
  <c r="L134" i="10"/>
  <c r="H32" i="12"/>
  <c r="H33"/>
  <c r="O5" i="9"/>
  <c r="H27" i="14" l="1"/>
  <c r="H24"/>
  <c r="H25"/>
  <c r="H28"/>
  <c r="H26"/>
  <c r="K5"/>
  <c r="N21" i="6"/>
  <c r="O30"/>
  <c r="N30"/>
  <c r="O21"/>
  <c r="G25" i="8"/>
  <c r="G28"/>
  <c r="G24"/>
  <c r="G27"/>
  <c r="G23"/>
  <c r="G26"/>
  <c r="O79" i="9"/>
  <c r="O75"/>
  <c r="O77"/>
  <c r="O80"/>
  <c r="O76"/>
</calcChain>
</file>

<file path=xl/sharedStrings.xml><?xml version="1.0" encoding="utf-8"?>
<sst xmlns="http://schemas.openxmlformats.org/spreadsheetml/2006/main" count="7640" uniqueCount="409">
  <si>
    <t>Test</t>
  </si>
  <si>
    <t>Compare</t>
  </si>
  <si>
    <t>Exp Time</t>
  </si>
  <si>
    <t>Exp Meas</t>
  </si>
  <si>
    <t>Mod Time</t>
  </si>
  <si>
    <t>Mod Meas</t>
  </si>
  <si>
    <t>Beg Time</t>
  </si>
  <si>
    <t>End Time</t>
  </si>
  <si>
    <t>HGL Temperature</t>
  </si>
  <si>
    <t>HGL Height</t>
  </si>
  <si>
    <t>NRC Comparisons</t>
  </si>
  <si>
    <t>Oxygen</t>
  </si>
  <si>
    <t>Carbon Dioxide</t>
  </si>
  <si>
    <t>Smoke Concentration</t>
  </si>
  <si>
    <t>Pressure</t>
  </si>
  <si>
    <t>Cable B Temperature</t>
  </si>
  <si>
    <t>Cable D Temperature</t>
  </si>
  <si>
    <t>No experimental measurement</t>
  </si>
  <si>
    <t>Cable F Temperature</t>
  </si>
  <si>
    <t>Long Wall 1 Temperature</t>
  </si>
  <si>
    <t>Long Wall 2 Temperature</t>
  </si>
  <si>
    <t>Short Wall 1 Temperature</t>
  </si>
  <si>
    <t>Short Wall 2 Temperature</t>
  </si>
  <si>
    <t>Floor 1 Temperature</t>
  </si>
  <si>
    <t>Floor 2 Temperature</t>
  </si>
  <si>
    <t>Ceiling 1 Temperature</t>
  </si>
  <si>
    <t>Ceiling 2 Temperature</t>
  </si>
  <si>
    <t>Cable B Flux</t>
  </si>
  <si>
    <t>Cable D Flux</t>
  </si>
  <si>
    <t>Cable F Flux</t>
  </si>
  <si>
    <t>Long Wall 1 Flux</t>
  </si>
  <si>
    <t>Long Wall 2 Flux</t>
  </si>
  <si>
    <t>Short Wall 1 Flux</t>
  </si>
  <si>
    <t>Short Wall 2 Flux</t>
  </si>
  <si>
    <t>Floor 1 Flux</t>
  </si>
  <si>
    <t>Floor 2 Flux</t>
  </si>
  <si>
    <t>Ceiling 1 Flux</t>
  </si>
  <si>
    <t>Ceiling 2 Flux</t>
  </si>
  <si>
    <t>End</t>
  </si>
  <si>
    <t>Min or Max</t>
  </si>
  <si>
    <t>Max</t>
  </si>
  <si>
    <t>Min</t>
  </si>
  <si>
    <t>Steel Heat Flux</t>
  </si>
  <si>
    <t>Concrete Heat Flux</t>
  </si>
  <si>
    <t>Light Concrete Heat Flux</t>
  </si>
  <si>
    <t>Steel Heat Temperature</t>
  </si>
  <si>
    <t>Concrete Heat Temperature</t>
  </si>
  <si>
    <t>Light Concrete Heat Temperature</t>
  </si>
  <si>
    <t>WS2 Flux</t>
  </si>
  <si>
    <t>WS 3 Flux</t>
  </si>
  <si>
    <t>WS 4 Flux</t>
  </si>
  <si>
    <t>TCO 1-3 Temperature</t>
  </si>
  <si>
    <t>TCO 1-5 Temperature</t>
  </si>
  <si>
    <t>TCO 1-7 Temperature</t>
  </si>
  <si>
    <t>TCO 3-3 Temperature</t>
  </si>
  <si>
    <t>TCO 3-5 Temperature</t>
  </si>
  <si>
    <t>TCO 3-7 Temperature</t>
  </si>
  <si>
    <t>MV100A</t>
  </si>
  <si>
    <t>Tree 1 HGL Temperature</t>
  </si>
  <si>
    <t>Tree 1 HGL Height</t>
  </si>
  <si>
    <t>Tree 4 HGL Temperature</t>
  </si>
  <si>
    <t>Tree 4 HGL Height</t>
  </si>
  <si>
    <t>Tree 5 HGL Temperature</t>
  </si>
  <si>
    <t>Tree 5 HGL Height</t>
  </si>
  <si>
    <t>Tree 6 HGL Temperature</t>
  </si>
  <si>
    <t>Tree 6 HGL Height</t>
  </si>
  <si>
    <t>MV100O</t>
  </si>
  <si>
    <t>Tree 7 HGL Temperature</t>
  </si>
  <si>
    <t>Tree 7 HGL Height</t>
  </si>
  <si>
    <t>MV100Z</t>
  </si>
  <si>
    <t>Exp Zero</t>
  </si>
  <si>
    <t>Mod Zero</t>
  </si>
  <si>
    <t>Cable Temperature</t>
  </si>
  <si>
    <t>Surface Temperature</t>
  </si>
  <si>
    <t>Cable Flux</t>
  </si>
  <si>
    <t>Surface Flux</t>
  </si>
  <si>
    <t>Exp Peak</t>
  </si>
  <si>
    <t>Mod Peak</t>
  </si>
  <si>
    <t>Rel Diff</t>
  </si>
  <si>
    <t>Opening</t>
  </si>
  <si>
    <t>Closed</t>
  </si>
  <si>
    <t>Peak Time</t>
  </si>
  <si>
    <t>DeltaE</t>
  </si>
  <si>
    <t>DeltaM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</si>
  <si>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</si>
  <si>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</si>
  <si>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</si>
  <si>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</si>
  <si>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</si>
  <si>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</si>
  <si>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</si>
  <si>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</si>
  <si>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</si>
  <si>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</si>
  <si>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</si>
  <si>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</si>
  <si>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</si>
  <si>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</si>
  <si>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</si>
  <si>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</si>
  <si>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</si>
  <si>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</si>
  <si>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</si>
  <si>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</si>
  <si>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</si>
  <si>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</si>
  <si>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</si>
  <si>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</si>
  <si>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</si>
  <si>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</si>
  <si>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</si>
  <si>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</si>
  <si>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</si>
  <si>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</si>
  <si>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</si>
  <si>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</si>
  <si>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</si>
  <si>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</si>
  <si>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</si>
  <si>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</si>
  <si>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</si>
  <si>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</si>
  <si>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</si>
  <si>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</si>
  <si>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</si>
  <si>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</si>
  <si>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M 19</t>
  </si>
  <si>
    <t>M 20</t>
  </si>
  <si>
    <t>TW 1-1</t>
  </si>
  <si>
    <t>TW 1-4</t>
  </si>
  <si>
    <t>TW 1-7</t>
  </si>
  <si>
    <t>TW 2-1</t>
  </si>
  <si>
    <t>TW 2-4</t>
  </si>
  <si>
    <t>TW 2-7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</si>
  <si>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</si>
  <si>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</si>
  <si>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</si>
  <si>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</si>
  <si>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</si>
  <si>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</si>
  <si>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</si>
  <si>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</si>
  <si>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</si>
  <si>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</si>
  <si>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</si>
  <si>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B</t>
  </si>
  <si>
    <t>D</t>
  </si>
  <si>
    <t>F</t>
  </si>
  <si>
    <t>WS 2</t>
  </si>
  <si>
    <t>WS 3</t>
  </si>
  <si>
    <t>WS 4</t>
  </si>
  <si>
    <t>WS 2 / TCO 1-3</t>
  </si>
  <si>
    <t xml:space="preserve">           TCO 2-3</t>
  </si>
  <si>
    <t>WS 3 / TCO 1-5</t>
  </si>
  <si>
    <t xml:space="preserve">           TCO 2-5</t>
  </si>
  <si>
    <t>WS 4 / TCO 1-7</t>
  </si>
  <si>
    <t xml:space="preserve">           TCO 2-7</t>
  </si>
  <si>
    <t>G33 Temperature</t>
  </si>
  <si>
    <t>G33 Flux</t>
  </si>
  <si>
    <t>G33</t>
  </si>
  <si>
    <t>M19 Temperature</t>
  </si>
  <si>
    <t>M20 Temperature</t>
  </si>
  <si>
    <t>Cable B Radiant Flux</t>
  </si>
  <si>
    <t>Cable D Radiant Flux</t>
  </si>
  <si>
    <t>Cable F Radiant Flux</t>
  </si>
  <si>
    <t>G33 Radiant Flux</t>
  </si>
  <si>
    <t>Cable Radiant Flux</t>
  </si>
  <si>
    <t>Experimental Peak = 1.0</t>
  </si>
  <si>
    <t>Experimental Peak = 282</t>
  </si>
  <si>
    <t>Radiant Heat Flux to Targets</t>
  </si>
  <si>
    <t>TW 1-1 Temperature</t>
  </si>
  <si>
    <t>TW 1-4 Temperature</t>
  </si>
  <si>
    <t>TW 1-7 Temperature</t>
  </si>
  <si>
    <t>TW 2-1 Temperature</t>
  </si>
  <si>
    <t>TW 2-4 Temperature</t>
  </si>
  <si>
    <t>TW 2-7 Temperature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</si>
  <si>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</si>
  <si>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</si>
  <si>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</si>
  <si>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</si>
  <si>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</si>
  <si>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</si>
  <si>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</si>
  <si>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</si>
  <si>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</si>
  <si>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</si>
  <si>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</si>
  <si>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</si>
  <si>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</si>
  <si>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</si>
  <si>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</si>
  <si>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</si>
  <si>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</si>
  <si>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</si>
  <si>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</si>
  <si>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</si>
  <si>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</si>
  <si>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</si>
  <si>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</si>
  <si>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</si>
  <si>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</si>
  <si>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</si>
  <si>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</si>
  <si>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</si>
  <si>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</si>
  <si>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</si>
  <si>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</si>
  <si>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</si>
  <si>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</si>
  <si>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</si>
  <si>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</si>
  <si>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</si>
  <si>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</si>
  <si>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</si>
  <si>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</si>
  <si>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</si>
  <si>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Tree 7 3.50 m height</t>
  </si>
  <si>
    <t>Temperature 1/0.98H</t>
  </si>
  <si>
    <t>Temperature 11/0.98H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</si>
  <si>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</si>
  <si>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</si>
  <si>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</si>
  <si>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</si>
  <si>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</si>
  <si>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</si>
  <si>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</si>
  <si>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NIST_Plaza</t>
  </si>
  <si>
    <t>Room 1 HGL Temperature</t>
  </si>
  <si>
    <t>Room 1 HGL Height</t>
  </si>
  <si>
    <t>Room 2 HGL Temperature</t>
  </si>
  <si>
    <t>Room 2 HGL Height</t>
  </si>
  <si>
    <t>Room 2 Oxygen</t>
  </si>
  <si>
    <t>Room 2 Carbon Dioxide</t>
  </si>
  <si>
    <t>Burn Room HGL Temperature</t>
  </si>
  <si>
    <t>Corridor HGL Temperature</t>
  </si>
  <si>
    <t>Corridor HGL Height</t>
  </si>
  <si>
    <t>Floor 7 HGL Temperature</t>
  </si>
  <si>
    <t>Floor 7 HGL Height</t>
  </si>
  <si>
    <t>Corridor 7 Pressure</t>
  </si>
  <si>
    <t>Corridor Oxygen</t>
  </si>
  <si>
    <t>Corridor Carbon Dioxide</t>
  </si>
  <si>
    <t>fm19</t>
  </si>
  <si>
    <t>Burn Room HGL Height</t>
  </si>
  <si>
    <t>Room 1 Oxygen</t>
  </si>
  <si>
    <t>Room 1 Carbon Dioxide</t>
  </si>
  <si>
    <t>Room 1 Pressure</t>
  </si>
  <si>
    <t>Room 2 Pressure</t>
  </si>
  <si>
    <t>Room 3 HGL Temperature</t>
  </si>
  <si>
    <t>Room 3 HGL Height</t>
  </si>
  <si>
    <t>Room 3 Carbon Dioxide</t>
  </si>
  <si>
    <t>Room 3 Pressure</t>
  </si>
  <si>
    <t>Room 4 HGL Temperature</t>
  </si>
  <si>
    <t>Room 4 HGL Height</t>
  </si>
  <si>
    <t>Room 4 Carbon Dioxide</t>
  </si>
  <si>
    <t>Room 4 Pressure</t>
  </si>
  <si>
    <t>fm21</t>
  </si>
  <si>
    <t>1Room1</t>
  </si>
  <si>
    <t>Room 1 HGL Temperature A</t>
  </si>
  <si>
    <t>Room 1 HGL Height A</t>
  </si>
  <si>
    <t>Room 1 HGL Temperature B</t>
  </si>
  <si>
    <t>Room 1 HGL Height B</t>
  </si>
  <si>
    <t>Room 1 Oxygen A</t>
  </si>
  <si>
    <t>Room 1 Carbon Dioxide B</t>
  </si>
  <si>
    <t>Room 1 Carbon Dioxide A</t>
  </si>
  <si>
    <t>Room 1 Oxygen B</t>
  </si>
  <si>
    <t>1Room6</t>
  </si>
  <si>
    <t>1RWall1</t>
  </si>
  <si>
    <t>1RWall2</t>
  </si>
  <si>
    <t>No experimental measureme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</si>
  <si>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</si>
  <si>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</si>
  <si>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</si>
  <si>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</si>
  <si>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</si>
  <si>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</si>
  <si>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</si>
  <si>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</si>
  <si>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</si>
  <si>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</si>
  <si>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</si>
  <si>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</si>
  <si>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</si>
  <si>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</si>
  <si>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Experiment</t>
  </si>
  <si>
    <t>Model</t>
  </si>
  <si>
    <t>FM_SNL_Test_5</t>
  </si>
  <si>
    <t>FM_SNL_Test_21</t>
  </si>
  <si>
    <t>ICFMP2_Case_1</t>
  </si>
  <si>
    <t>ICFMP2_Case_2</t>
  </si>
  <si>
    <t>ICFMP2_Case_3</t>
  </si>
  <si>
    <t>ICFMP3_Test_1</t>
  </si>
  <si>
    <t>ICFMP3_Test_2</t>
  </si>
  <si>
    <t>ICFMP3_Test_3</t>
  </si>
  <si>
    <t>ICFMP3_Test_4</t>
  </si>
  <si>
    <t>ICFMP3_Test_5</t>
  </si>
  <si>
    <t>ICFMP3_Test_7</t>
  </si>
  <si>
    <t>ICFMP3_Test_8</t>
  </si>
  <si>
    <t>ICFMP3_Test_9</t>
  </si>
  <si>
    <t>ICFMP3_Test_10</t>
  </si>
  <si>
    <t>ICFMP3_Test_13</t>
  </si>
  <si>
    <t>ICFMP3_Test_14</t>
  </si>
  <si>
    <t>ICFMP3_Test_15</t>
  </si>
  <si>
    <t>ICFMP3_Test_16</t>
  </si>
  <si>
    <t>ICFMP3_Test_17</t>
  </si>
  <si>
    <t>ICFMP3_Test_18</t>
  </si>
  <si>
    <t>ICFMP4_Test_1</t>
  </si>
  <si>
    <t>ICFMP5_Test_4</t>
  </si>
  <si>
    <t>FM_SNL_Test_4_Exp</t>
  </si>
  <si>
    <t>FM_SNL_Test_4_Mod</t>
  </si>
  <si>
    <t>FM_SNL_Test_5_Exp</t>
  </si>
  <si>
    <t>FM_SNL_Test_5_Mod</t>
  </si>
  <si>
    <t>FM_SNL_Test_21_Exp</t>
  </si>
  <si>
    <t>FM_SNL_Test_21_Mod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</si>
  <si>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</si>
  <si>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</si>
  <si>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</si>
  <si>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</si>
  <si>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</si>
  <si>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</si>
  <si>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</si>
  <si>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</si>
  <si>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</si>
  <si>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</si>
  <si>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</si>
  <si>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</si>
  <si>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</si>
  <si>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</si>
  <si>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</si>
  <si>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</si>
  <si>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</si>
  <si>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</si>
  <si>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</si>
  <si>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</si>
  <si>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</si>
  <si>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</si>
  <si>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</si>
  <si>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</si>
  <si>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</si>
  <si>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</si>
  <si>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</si>
  <si>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</si>
  <si>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iBMB Cable</t>
  </si>
  <si>
    <t>iBMB Pool</t>
  </si>
  <si>
    <t>Plume Temperature Rise</t>
  </si>
  <si>
    <t>Plume Temperature</t>
  </si>
  <si>
    <t>Temperature 28/0.98H</t>
  </si>
  <si>
    <t>Temperature 6/0.98H</t>
  </si>
  <si>
    <t>Temperature TG.1</t>
  </si>
  <si>
    <t>Temperature TG.2</t>
  </si>
  <si>
    <t>T G.1</t>
  </si>
  <si>
    <t>T G.2</t>
  </si>
  <si>
    <t>Ch 28</t>
  </si>
  <si>
    <t>Ch 6</t>
  </si>
  <si>
    <t>Pred Surface Flux</t>
  </si>
  <si>
    <t>HGL Temp</t>
  </si>
  <si>
    <t>Plume Temp</t>
  </si>
  <si>
    <t>Smoke</t>
  </si>
  <si>
    <t>Press</t>
  </si>
  <si>
    <t>Cable Temp</t>
  </si>
  <si>
    <t>Cable Rad</t>
  </si>
  <si>
    <t>Surface Temp</t>
  </si>
  <si>
    <t>NIST/NRC</t>
  </si>
  <si>
    <t>Ceiling Jet Temp</t>
  </si>
  <si>
    <t>VTT 1</t>
  </si>
  <si>
    <t>VTT 2</t>
  </si>
  <si>
    <t>VTT 3</t>
  </si>
  <si>
    <t>NIST/NRC 1</t>
  </si>
  <si>
    <t>NIST/NRC 7</t>
  </si>
  <si>
    <t>NIST/NRC 2</t>
  </si>
  <si>
    <t>NIST/NRC 8</t>
  </si>
  <si>
    <t>NIST/NRC 4</t>
  </si>
  <si>
    <t>NIST/NRC 10</t>
  </si>
  <si>
    <t>NIST/NRC 13</t>
  </si>
  <si>
    <t>NIST/NRC 16</t>
  </si>
  <si>
    <t>NIST/NRC 17</t>
  </si>
  <si>
    <t>NIST/NRC 3</t>
  </si>
  <si>
    <t>NIST/NRC 9</t>
  </si>
  <si>
    <t>NIST/NRC 5</t>
  </si>
  <si>
    <t>NIST/NRC 14</t>
  </si>
  <si>
    <t>NIST/NRC 15</t>
  </si>
  <si>
    <t>NIST/NRC 18</t>
  </si>
  <si>
    <t>iBMB Pool 1</t>
  </si>
  <si>
    <t>iBMB Cable 4</t>
  </si>
  <si>
    <t>FM/SNL 4</t>
  </si>
  <si>
    <t>FM/SNL 5</t>
  </si>
  <si>
    <t>FM/SNL 21</t>
  </si>
  <si>
    <t>FM/NBS 19</t>
  </si>
  <si>
    <t>FM/NBS 21</t>
  </si>
  <si>
    <t>NBS 100A</t>
  </si>
  <si>
    <t>NBS 100O</t>
  </si>
  <si>
    <t>NBS 100Z</t>
  </si>
  <si>
    <t>NBS F1</t>
  </si>
  <si>
    <t>NBS F2</t>
  </si>
  <si>
    <t>NBS W1</t>
  </si>
  <si>
    <t>NBS W2</t>
  </si>
  <si>
    <t>For Category Axis</t>
  </si>
  <si>
    <t>NIST High Bay</t>
  </si>
  <si>
    <t>Test 6</t>
  </si>
  <si>
    <t>Test 20</t>
  </si>
  <si>
    <t>22 m</t>
  </si>
  <si>
    <t>NIST HB 5</t>
  </si>
  <si>
    <t>NIST HB 6</t>
  </si>
  <si>
    <t>NIST HB 7</t>
  </si>
  <si>
    <t>NIST HB 14</t>
  </si>
  <si>
    <t>NIST HB 15</t>
  </si>
  <si>
    <t>NIST HB 17</t>
  </si>
  <si>
    <t>NIST HB 18</t>
  </si>
  <si>
    <t>NIST HB 20</t>
  </si>
  <si>
    <t>NIST HB 21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</si>
</sst>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/>
    <xf numFmtId="0" fontId="3" fillId="0" borderId="0" xfId="0" applyFont="1" applyFill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5" fillId="0" borderId="0" xfId="0" applyNumberFormat="1" applyFont="1" applyFill="1"/>
    <xf numFmtId="165" fontId="0" fillId="4" borderId="0" xfId="0" applyNumberFormat="1" applyFill="1" applyBorder="1"/>
    <xf numFmtId="0" fontId="0" fillId="4" borderId="0" xfId="0" applyNumberFormat="1" applyFill="1" applyBorder="1"/>
    <xf numFmtId="165" fontId="0" fillId="4" borderId="0" xfId="0" applyNumberFormat="1" applyFill="1"/>
    <xf numFmtId="0" fontId="5" fillId="0" borderId="7" xfId="0" applyFont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5" borderId="5" xfId="0" applyNumberFormat="1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8" xfId="0" applyNumberFormat="1" applyFont="1" applyBorder="1" applyAlignment="1">
      <alignment horizontal="center" vertical="center" textRotation="90"/>
    </xf>
    <xf numFmtId="0" fontId="0" fillId="0" borderId="0" xfId="0" applyNumberFormat="1" applyBorder="1" applyAlignment="1">
      <alignment horizontal="center" vertical="center" textRotation="90"/>
    </xf>
    <xf numFmtId="0" fontId="0" fillId="0" borderId="7" xfId="0" applyNumberFormat="1" applyBorder="1" applyAlignment="1">
      <alignment horizontal="center" vertical="center" textRotation="90"/>
    </xf>
    <xf numFmtId="0" fontId="3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3" fillId="0" borderId="13" xfId="0" applyNumberFormat="1" applyFont="1" applyFill="1" applyBorder="1" applyAlignment="1">
      <alignment horizontal="center" vertical="center" textRotation="90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2" xfId="0" applyFont="1" applyFill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Border="1" applyAlignment="1"/>
    <xf numFmtId="0" fontId="0" fillId="0" borderId="5" xfId="0" applyBorder="1" applyAlignment="1"/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3" fillId="0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24"/>
  <sheetViews>
    <sheetView workbookViewId="0">
      <selection activeCell="G37" sqref="G37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3" max="13" width="9.140625" style="2"/>
    <col min="21" max="21" width="11" style="3" bestFit="1" customWidth="1"/>
  </cols>
  <sheetData>
    <row r="1" spans="1:22" ht="15.75">
      <c r="A1" s="1" t="s">
        <v>10</v>
      </c>
      <c r="B1" s="5"/>
      <c r="U1" s="7"/>
    </row>
    <row r="2" spans="1:22">
      <c r="B2" s="5"/>
      <c r="J2" s="2"/>
      <c r="K2" s="2"/>
      <c r="U2" s="7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V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</row>
    <row r="4" spans="1:22">
      <c r="B4" s="5"/>
      <c r="J4" s="2"/>
      <c r="K4" s="2"/>
      <c r="U4" s="7"/>
    </row>
    <row r="5" spans="1:22">
      <c r="A5" t="s">
        <v>283</v>
      </c>
      <c r="B5" s="5" t="s">
        <v>307</v>
      </c>
      <c r="C5" s="98">
        <v>2</v>
      </c>
      <c r="U5" s="7"/>
    </row>
    <row r="6" spans="1:22">
      <c r="A6" t="s">
        <v>284</v>
      </c>
      <c r="B6" s="5" t="s">
        <v>308</v>
      </c>
      <c r="C6" s="98">
        <v>2</v>
      </c>
      <c r="U6" s="7"/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2" t="s">
        <v>70</v>
      </c>
      <c r="N7" s="2" t="s">
        <v>76</v>
      </c>
      <c r="O7" s="2" t="s">
        <v>81</v>
      </c>
      <c r="P7" s="2" t="s">
        <v>71</v>
      </c>
      <c r="Q7" s="2" t="s">
        <v>77</v>
      </c>
      <c r="R7" s="2" t="s">
        <v>81</v>
      </c>
      <c r="S7" s="2" t="s">
        <v>82</v>
      </c>
      <c r="T7" s="2" t="s">
        <v>83</v>
      </c>
      <c r="U7" s="7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U8" s="7"/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2">
        <v>6.1</v>
      </c>
      <c r="N9" s="2"/>
      <c r="O9" s="2"/>
      <c r="P9" s="2">
        <v>6.1</v>
      </c>
      <c r="U9" s="7"/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U10" s="7"/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N11" s="2"/>
      <c r="O11" s="2"/>
      <c r="P11" s="2"/>
      <c r="U11" s="7"/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0" t="s">
        <v>40</v>
      </c>
      <c r="K12" s="2"/>
      <c r="N12" s="2"/>
      <c r="O12" s="2"/>
      <c r="P12" s="2"/>
      <c r="U12" s="7"/>
    </row>
    <row r="13" spans="1:22">
      <c r="B13" s="5"/>
      <c r="U13" s="7"/>
    </row>
    <row r="14" spans="1:22">
      <c r="A14" t="s">
        <v>283</v>
      </c>
      <c r="B14" s="5" t="s">
        <v>309</v>
      </c>
      <c r="C14" s="98">
        <v>2</v>
      </c>
      <c r="U14" s="7"/>
    </row>
    <row r="15" spans="1:22">
      <c r="A15" t="s">
        <v>284</v>
      </c>
      <c r="B15" s="5" t="s">
        <v>310</v>
      </c>
      <c r="C15" s="98">
        <v>2</v>
      </c>
      <c r="U15" s="7"/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2" t="s">
        <v>70</v>
      </c>
      <c r="N16" s="2" t="s">
        <v>76</v>
      </c>
      <c r="O16" s="2" t="s">
        <v>81</v>
      </c>
      <c r="P16" s="2" t="s">
        <v>71</v>
      </c>
      <c r="Q16" s="2" t="s">
        <v>77</v>
      </c>
      <c r="R16" s="2" t="s">
        <v>81</v>
      </c>
      <c r="S16" s="2" t="s">
        <v>82</v>
      </c>
      <c r="T16" s="2" t="s">
        <v>83</v>
      </c>
      <c r="U16" s="7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</v>
      </c>
      <c r="E17" s="2">
        <v>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U17" s="7"/>
    </row>
    <row r="18" spans="1:21">
      <c r="A18" t="s">
        <v>1</v>
      </c>
      <c r="B18" s="5" t="s">
        <v>9</v>
      </c>
      <c r="C18" s="98" t="s">
        <v>9</v>
      </c>
      <c r="D18" s="2">
        <v>1</v>
      </c>
      <c r="E18" s="2">
        <v>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2">
        <v>6.1</v>
      </c>
      <c r="N18" s="2"/>
      <c r="O18" s="2"/>
      <c r="P18" s="2">
        <v>6.1</v>
      </c>
      <c r="U18" s="7"/>
    </row>
    <row r="19" spans="1:21">
      <c r="A19" s="3" t="s">
        <v>1</v>
      </c>
      <c r="B19" s="100" t="s">
        <v>217</v>
      </c>
      <c r="C19" s="99" t="s">
        <v>215</v>
      </c>
      <c r="D19" s="2">
        <v>5</v>
      </c>
      <c r="E19" s="2">
        <v>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U19" s="7"/>
    </row>
    <row r="20" spans="1:21">
      <c r="A20" s="3" t="s">
        <v>1</v>
      </c>
      <c r="B20" s="100" t="s">
        <v>218</v>
      </c>
      <c r="C20" s="99" t="s">
        <v>215</v>
      </c>
      <c r="D20" s="2">
        <v>5</v>
      </c>
      <c r="E20" s="2">
        <v>16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N20" s="2"/>
      <c r="O20" s="2"/>
      <c r="P20" s="2"/>
      <c r="U20" s="7"/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0" t="s">
        <v>40</v>
      </c>
      <c r="K21" s="2"/>
      <c r="N21" s="2"/>
      <c r="O21" s="2"/>
      <c r="P21" s="2"/>
      <c r="U21" s="7"/>
    </row>
    <row r="22" spans="1:21">
      <c r="B22" s="5"/>
      <c r="U22" s="7"/>
    </row>
    <row r="23" spans="1:21">
      <c r="A23" t="s">
        <v>283</v>
      </c>
      <c r="B23" s="5" t="s">
        <v>311</v>
      </c>
      <c r="C23" s="98">
        <v>2</v>
      </c>
      <c r="U23" s="7"/>
    </row>
    <row r="24" spans="1:21">
      <c r="A24" t="s">
        <v>284</v>
      </c>
      <c r="B24" s="5" t="s">
        <v>312</v>
      </c>
      <c r="C24" s="98">
        <v>2</v>
      </c>
      <c r="U24" s="7"/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2" t="s">
        <v>70</v>
      </c>
      <c r="N25" s="2" t="s">
        <v>76</v>
      </c>
      <c r="O25" s="2" t="s">
        <v>81</v>
      </c>
      <c r="P25" s="2" t="s">
        <v>71</v>
      </c>
      <c r="Q25" s="2" t="s">
        <v>77</v>
      </c>
      <c r="R25" s="2" t="s">
        <v>81</v>
      </c>
      <c r="S25" s="2" t="s">
        <v>82</v>
      </c>
      <c r="T25" s="2" t="s">
        <v>83</v>
      </c>
      <c r="U25" s="7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</v>
      </c>
      <c r="E26" s="2">
        <v>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U26" s="7"/>
    </row>
    <row r="27" spans="1:21">
      <c r="A27" t="s">
        <v>1</v>
      </c>
      <c r="B27" s="5" t="s">
        <v>9</v>
      </c>
      <c r="C27" s="98" t="s">
        <v>9</v>
      </c>
      <c r="D27" s="2">
        <v>1</v>
      </c>
      <c r="E27" s="2">
        <v>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2">
        <v>6.1</v>
      </c>
      <c r="N27" s="2"/>
      <c r="O27" s="2"/>
      <c r="P27" s="2">
        <v>6.1</v>
      </c>
      <c r="U27" s="7"/>
    </row>
    <row r="28" spans="1:21">
      <c r="A28" s="3" t="s">
        <v>1</v>
      </c>
      <c r="B28" s="100" t="s">
        <v>217</v>
      </c>
      <c r="C28" s="99" t="s">
        <v>215</v>
      </c>
      <c r="D28" s="2">
        <v>5</v>
      </c>
      <c r="E28" s="2">
        <v>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U28" s="7"/>
    </row>
    <row r="29" spans="1:21">
      <c r="A29" s="3" t="s">
        <v>1</v>
      </c>
      <c r="B29" s="100" t="s">
        <v>218</v>
      </c>
      <c r="C29" s="99" t="s">
        <v>215</v>
      </c>
      <c r="D29" s="2">
        <v>5</v>
      </c>
      <c r="E29" s="2">
        <v>16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N29" s="2"/>
      <c r="O29" s="2"/>
      <c r="P29" s="2"/>
      <c r="U29" s="7"/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0" t="s">
        <v>40</v>
      </c>
      <c r="K30" s="2"/>
      <c r="N30" s="2"/>
      <c r="O30" s="2"/>
      <c r="P30" s="2"/>
      <c r="U30" s="7"/>
    </row>
    <row r="31" spans="1:21">
      <c r="B31" s="5"/>
      <c r="U31" s="7"/>
    </row>
    <row r="32" spans="1:21">
      <c r="A32" t="s">
        <v>283</v>
      </c>
      <c r="B32" s="5" t="s">
        <v>287</v>
      </c>
      <c r="C32" s="98">
        <v>2</v>
      </c>
      <c r="U32" s="7"/>
    </row>
    <row r="33" spans="1:21">
      <c r="A33" t="s">
        <v>284</v>
      </c>
      <c r="B33" s="5" t="s">
        <v>287</v>
      </c>
      <c r="C33" s="98">
        <v>2</v>
      </c>
      <c r="U33" s="7"/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2" t="s">
        <v>70</v>
      </c>
      <c r="N34" s="2" t="s">
        <v>76</v>
      </c>
      <c r="O34" s="2" t="s">
        <v>81</v>
      </c>
      <c r="P34" s="2" t="s">
        <v>71</v>
      </c>
      <c r="Q34" s="2" t="s">
        <v>77</v>
      </c>
      <c r="R34" s="2" t="s">
        <v>81</v>
      </c>
      <c r="S34" s="2" t="s">
        <v>82</v>
      </c>
      <c r="T34" s="2" t="s">
        <v>83</v>
      </c>
      <c r="U34" s="7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U35" s="7"/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2">
        <v>19</v>
      </c>
      <c r="N36" s="2"/>
      <c r="O36" s="2"/>
      <c r="P36" s="2">
        <v>19</v>
      </c>
      <c r="U36" s="7"/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5" t="s">
        <v>40</v>
      </c>
      <c r="K37" s="2"/>
      <c r="N37" s="2"/>
      <c r="O37" s="2"/>
      <c r="P37" s="2"/>
      <c r="U37" s="7"/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5" t="s">
        <v>40</v>
      </c>
      <c r="K38" s="2"/>
      <c r="N38" s="2"/>
      <c r="O38" s="2"/>
      <c r="P38" s="2"/>
      <c r="U38" s="7"/>
    </row>
    <row r="39" spans="1:21">
      <c r="B39" s="5"/>
      <c r="U39" s="7"/>
    </row>
    <row r="40" spans="1:21">
      <c r="A40" t="s">
        <v>283</v>
      </c>
      <c r="B40" s="5" t="s">
        <v>288</v>
      </c>
      <c r="C40" s="98">
        <v>3</v>
      </c>
      <c r="U40" s="7"/>
    </row>
    <row r="41" spans="1:21">
      <c r="A41" t="s">
        <v>284</v>
      </c>
      <c r="B41" s="5" t="s">
        <v>288</v>
      </c>
      <c r="C41" s="98">
        <v>3</v>
      </c>
      <c r="U41" s="7"/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2" t="s">
        <v>70</v>
      </c>
      <c r="N42" s="2" t="s">
        <v>76</v>
      </c>
      <c r="O42" s="2" t="s">
        <v>81</v>
      </c>
      <c r="P42" s="2" t="s">
        <v>71</v>
      </c>
      <c r="Q42" s="2" t="s">
        <v>77</v>
      </c>
      <c r="R42" s="2" t="s">
        <v>81</v>
      </c>
      <c r="S42" s="2" t="s">
        <v>82</v>
      </c>
      <c r="T42" s="2" t="s">
        <v>83</v>
      </c>
      <c r="U42" s="7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8</v>
      </c>
      <c r="G43" s="2">
        <v>9</v>
      </c>
      <c r="H43" s="2">
        <v>0</v>
      </c>
      <c r="I43" s="2">
        <v>8</v>
      </c>
      <c r="J43" s="2" t="s">
        <v>40</v>
      </c>
      <c r="K43" s="2"/>
      <c r="U43" s="7"/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8</v>
      </c>
      <c r="G44" s="2">
        <v>10</v>
      </c>
      <c r="H44" s="2">
        <v>0</v>
      </c>
      <c r="I44" s="2">
        <v>8</v>
      </c>
      <c r="J44" s="2" t="s">
        <v>41</v>
      </c>
      <c r="K44" s="2" t="s">
        <v>80</v>
      </c>
      <c r="M44" s="2">
        <v>19</v>
      </c>
      <c r="N44" s="2"/>
      <c r="O44" s="2"/>
      <c r="P44" s="2">
        <v>19</v>
      </c>
      <c r="U44" s="7"/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6" t="s">
        <v>40</v>
      </c>
      <c r="K45" s="2"/>
      <c r="N45" s="2"/>
      <c r="O45" s="2"/>
      <c r="P45" s="2"/>
      <c r="U45" s="7"/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6" t="s">
        <v>40</v>
      </c>
      <c r="K46" s="2"/>
      <c r="N46" s="2"/>
      <c r="O46" s="2"/>
      <c r="P46" s="2"/>
      <c r="U46" s="7"/>
    </row>
    <row r="47" spans="1:21">
      <c r="B47" s="5"/>
      <c r="U47" s="7"/>
    </row>
    <row r="48" spans="1:21">
      <c r="A48" t="s">
        <v>283</v>
      </c>
      <c r="B48" s="5" t="s">
        <v>289</v>
      </c>
      <c r="C48" s="98">
        <v>2</v>
      </c>
      <c r="U48" s="7"/>
    </row>
    <row r="49" spans="1:21">
      <c r="A49" t="s">
        <v>284</v>
      </c>
      <c r="B49" s="5" t="s">
        <v>289</v>
      </c>
      <c r="C49" s="98">
        <v>2</v>
      </c>
      <c r="U49" s="7"/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2" t="s">
        <v>70</v>
      </c>
      <c r="N50" s="2" t="s">
        <v>76</v>
      </c>
      <c r="O50" s="2" t="s">
        <v>81</v>
      </c>
      <c r="P50" s="2" t="s">
        <v>71</v>
      </c>
      <c r="Q50" s="2" t="s">
        <v>77</v>
      </c>
      <c r="R50" s="2" t="s">
        <v>81</v>
      </c>
      <c r="S50" s="2" t="s">
        <v>82</v>
      </c>
      <c r="T50" s="2" t="s">
        <v>83</v>
      </c>
      <c r="U50" s="7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48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U51" s="7"/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46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2">
        <v>19</v>
      </c>
      <c r="N52" s="2"/>
      <c r="O52" s="2"/>
      <c r="P52" s="2">
        <v>19</v>
      </c>
      <c r="U52" s="7"/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7" t="s">
        <v>40</v>
      </c>
      <c r="K53" s="2"/>
      <c r="N53" s="2"/>
      <c r="O53" s="2"/>
      <c r="P53" s="2"/>
      <c r="U53" s="7"/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7" t="s">
        <v>40</v>
      </c>
      <c r="K54" s="2"/>
      <c r="N54" s="2"/>
      <c r="O54" s="2"/>
      <c r="P54" s="2"/>
      <c r="U54" s="7"/>
    </row>
    <row r="55" spans="1:21">
      <c r="B55" s="5"/>
      <c r="U55" s="7"/>
    </row>
    <row r="56" spans="1:21">
      <c r="A56" t="s">
        <v>283</v>
      </c>
      <c r="B56" s="5" t="s">
        <v>290</v>
      </c>
      <c r="C56" s="98">
        <v>1</v>
      </c>
      <c r="U56" s="7"/>
    </row>
    <row r="57" spans="1:21">
      <c r="A57" t="s">
        <v>284</v>
      </c>
      <c r="B57" s="5" t="s">
        <v>290</v>
      </c>
      <c r="C57" s="98">
        <v>1</v>
      </c>
      <c r="U57" s="7"/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2" t="s">
        <v>70</v>
      </c>
      <c r="N58" s="2" t="s">
        <v>76</v>
      </c>
      <c r="O58" s="2" t="s">
        <v>81</v>
      </c>
      <c r="P58" s="2" t="s">
        <v>71</v>
      </c>
      <c r="Q58" s="2" t="s">
        <v>77</v>
      </c>
      <c r="R58" s="2" t="s">
        <v>81</v>
      </c>
      <c r="S58" s="2" t="s">
        <v>82</v>
      </c>
      <c r="T58" s="2" t="s">
        <v>83</v>
      </c>
      <c r="U58" s="7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U59" s="7"/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2">
        <v>3.82</v>
      </c>
      <c r="N60" s="2"/>
      <c r="O60" s="2"/>
      <c r="P60" s="2">
        <v>3.82</v>
      </c>
      <c r="U60" s="7"/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U61" s="7"/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U62" s="7"/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2">
        <v>0</v>
      </c>
      <c r="N63" s="2"/>
      <c r="O63" s="2"/>
      <c r="P63" s="2">
        <v>0</v>
      </c>
      <c r="U63" s="7"/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2">
        <v>0</v>
      </c>
      <c r="N64" s="2"/>
      <c r="O64" s="2"/>
      <c r="P64" s="2">
        <v>0</v>
      </c>
      <c r="U64" s="7"/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2">
        <v>0</v>
      </c>
      <c r="N65" s="2"/>
      <c r="O65" s="2"/>
      <c r="P65" s="2">
        <v>0</v>
      </c>
      <c r="U65" s="7"/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U66" s="7"/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U67" s="7"/>
      <c r="V67" t="s">
        <v>17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U68" s="7"/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U69" s="7"/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U70" s="7"/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U71" s="7"/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U72" s="7"/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U73" s="7"/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U74" s="7"/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U75" s="7"/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U76" s="7"/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U77" s="7"/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N78" s="2"/>
      <c r="O78" s="2"/>
      <c r="P78" s="2"/>
      <c r="U78" s="7"/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N79" s="2"/>
      <c r="O79" s="2"/>
      <c r="P79" s="2"/>
      <c r="U79" s="7"/>
      <c r="V79" t="s">
        <v>17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N80" s="2"/>
      <c r="O80" s="2"/>
      <c r="P80" s="2"/>
      <c r="U80" s="7"/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N81" s="2"/>
      <c r="O81" s="2"/>
      <c r="P81" s="2"/>
      <c r="U81" s="7"/>
      <c r="V81" t="s">
        <v>17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N82" s="2"/>
      <c r="O82" s="2"/>
      <c r="P82" s="2"/>
      <c r="U82" s="7"/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N83" s="2"/>
      <c r="O83" s="2"/>
      <c r="P83" s="2"/>
      <c r="U83" s="7"/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N84" s="2"/>
      <c r="O84" s="2"/>
      <c r="P84" s="2"/>
      <c r="U84" s="7"/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N85" s="2"/>
      <c r="O85" s="2"/>
      <c r="P85" s="2"/>
      <c r="U85" s="7"/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N86" s="2"/>
      <c r="O86" s="2"/>
      <c r="P86" s="2"/>
      <c r="U86" s="7"/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N87" s="2"/>
      <c r="O87" s="2"/>
      <c r="P87" s="2"/>
      <c r="U87" s="7"/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N88" s="2"/>
      <c r="O88" s="2"/>
      <c r="P88" s="2"/>
      <c r="U88" s="7"/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N89" s="2"/>
      <c r="O89" s="2"/>
      <c r="P89" s="2"/>
      <c r="U89" s="7"/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N90" s="2"/>
      <c r="O90" s="2"/>
      <c r="P90" s="2"/>
      <c r="U90" s="7"/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N91" s="2"/>
      <c r="O91" s="2"/>
      <c r="P91" s="2"/>
      <c r="U91" s="7"/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N92" s="2"/>
      <c r="O92" s="2"/>
      <c r="P92" s="2"/>
      <c r="U92" s="7"/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N93" s="2"/>
      <c r="O93" s="2"/>
      <c r="P93" s="2"/>
      <c r="U93" s="7"/>
    </row>
    <row r="94" spans="1:22">
      <c r="B94" s="5"/>
      <c r="U94" s="7"/>
    </row>
    <row r="95" spans="1:22">
      <c r="A95" t="s">
        <v>283</v>
      </c>
      <c r="B95" s="5" t="s">
        <v>291</v>
      </c>
      <c r="C95" s="98">
        <v>1</v>
      </c>
      <c r="U95" s="7"/>
    </row>
    <row r="96" spans="1:22">
      <c r="A96" t="s">
        <v>284</v>
      </c>
      <c r="B96" s="5" t="s">
        <v>291</v>
      </c>
      <c r="C96" s="98">
        <v>1</v>
      </c>
      <c r="U96" s="7"/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2" t="s">
        <v>70</v>
      </c>
      <c r="N97" s="2" t="s">
        <v>76</v>
      </c>
      <c r="O97" s="2" t="s">
        <v>81</v>
      </c>
      <c r="P97" s="2" t="s">
        <v>71</v>
      </c>
      <c r="Q97" s="2" t="s">
        <v>77</v>
      </c>
      <c r="R97" s="2" t="s">
        <v>81</v>
      </c>
      <c r="S97" s="2" t="s">
        <v>82</v>
      </c>
      <c r="T97" s="2" t="s">
        <v>83</v>
      </c>
      <c r="U97" s="7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U98" s="7"/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2">
        <v>3.82</v>
      </c>
      <c r="N99" s="2"/>
      <c r="O99" s="2"/>
      <c r="P99" s="2">
        <v>3.82</v>
      </c>
      <c r="U99" s="7"/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U100" s="7"/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U101" s="7"/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2">
        <v>0</v>
      </c>
      <c r="N102" s="2"/>
      <c r="O102" s="2"/>
      <c r="P102" s="2">
        <v>0</v>
      </c>
      <c r="U102" s="7"/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2">
        <v>0</v>
      </c>
      <c r="N103" s="2"/>
      <c r="O103" s="2"/>
      <c r="P103" s="2">
        <v>0</v>
      </c>
      <c r="U103" s="7"/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2">
        <v>0</v>
      </c>
      <c r="N104" s="2"/>
      <c r="O104" s="2"/>
      <c r="P104" s="2">
        <v>0</v>
      </c>
      <c r="U104" s="7"/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U105" s="7"/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U106" s="7"/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U107" s="7"/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U108" s="7"/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U109" s="7"/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U110" s="7"/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U111" s="7"/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U112" s="7"/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U113" s="7"/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U114" s="7"/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U115" s="7"/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U116" s="7"/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U117" s="7"/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U118" s="7"/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U119" s="7"/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U120" s="7"/>
      <c r="V120" t="s">
        <v>17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N121" s="2"/>
      <c r="O121" s="2"/>
      <c r="P121" s="2"/>
      <c r="U121" s="7"/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N122" s="2"/>
      <c r="O122" s="2"/>
      <c r="P122" s="2"/>
      <c r="U122" s="7"/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N123" s="2"/>
      <c r="O123" s="2"/>
      <c r="P123" s="2"/>
      <c r="U123" s="7"/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N124" s="2"/>
      <c r="O124" s="2"/>
      <c r="P124" s="2"/>
      <c r="U124" s="7"/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U125" s="7"/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U126" s="7"/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U127" s="7"/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U128" s="7"/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U129" s="7"/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U130" s="7"/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U131" s="7"/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U132" s="7"/>
    </row>
    <row r="133" spans="1:21">
      <c r="B133" s="5"/>
      <c r="U133" s="7"/>
    </row>
    <row r="134" spans="1:21">
      <c r="A134" t="s">
        <v>283</v>
      </c>
      <c r="B134" s="5" t="s">
        <v>292</v>
      </c>
      <c r="C134" s="98">
        <v>1</v>
      </c>
      <c r="U134" s="7"/>
    </row>
    <row r="135" spans="1:21">
      <c r="A135" t="s">
        <v>284</v>
      </c>
      <c r="B135" s="5" t="s">
        <v>292</v>
      </c>
      <c r="C135" s="98">
        <v>1</v>
      </c>
      <c r="U135" s="7"/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2" t="s">
        <v>70</v>
      </c>
      <c r="N136" s="2" t="s">
        <v>76</v>
      </c>
      <c r="O136" s="2" t="s">
        <v>81</v>
      </c>
      <c r="P136" s="2" t="s">
        <v>71</v>
      </c>
      <c r="Q136" s="2" t="s">
        <v>77</v>
      </c>
      <c r="R136" s="2" t="s">
        <v>81</v>
      </c>
      <c r="S136" s="2" t="s">
        <v>82</v>
      </c>
      <c r="T136" s="2" t="s">
        <v>83</v>
      </c>
      <c r="U136" s="7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U137" s="7"/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2">
        <v>3.82</v>
      </c>
      <c r="N138" s="2"/>
      <c r="O138" s="2"/>
      <c r="P138" s="2">
        <v>3.82</v>
      </c>
      <c r="U138" s="7"/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U139" s="7"/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U140" s="7"/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2">
        <v>0</v>
      </c>
      <c r="N141" s="2"/>
      <c r="O141" s="2"/>
      <c r="P141" s="2">
        <v>0</v>
      </c>
      <c r="U141" s="7"/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2">
        <v>0</v>
      </c>
      <c r="N142" s="2"/>
      <c r="O142" s="2"/>
      <c r="P142" s="2">
        <v>0</v>
      </c>
      <c r="U142" s="7"/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2">
        <v>0</v>
      </c>
      <c r="N143" s="2"/>
      <c r="O143" s="2"/>
      <c r="P143" s="2">
        <v>0</v>
      </c>
      <c r="U143" s="7"/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U144" s="7"/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U145" s="7"/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U146" s="7"/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U147" s="7"/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U148" s="7"/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U149" s="7"/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U150" s="7"/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U151" s="7"/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U152" s="7"/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U153" s="7"/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U154" s="7"/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U155" s="7"/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U156" s="7"/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U157" s="7"/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U158" s="7"/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U159" s="7"/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N160" s="2"/>
      <c r="O160" s="2"/>
      <c r="P160" s="2"/>
      <c r="U160" s="7"/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N161" s="2"/>
      <c r="O161" s="2"/>
      <c r="P161" s="2"/>
      <c r="U161" s="7"/>
      <c r="V161" t="s">
        <v>17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N162" s="2"/>
      <c r="O162" s="2"/>
      <c r="P162" s="2"/>
      <c r="U162" s="7"/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N163" s="2"/>
      <c r="O163" s="2"/>
      <c r="P163" s="2"/>
      <c r="U163" s="7"/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U164" s="7"/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U165" s="7"/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U166" s="7"/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U167" s="7"/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U168" s="7"/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U169" s="7"/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U170" s="7"/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U171" s="7"/>
    </row>
    <row r="172" spans="1:22">
      <c r="B172" s="5"/>
      <c r="U172" s="7"/>
    </row>
    <row r="173" spans="1:22">
      <c r="A173" t="s">
        <v>283</v>
      </c>
      <c r="B173" s="5" t="s">
        <v>293</v>
      </c>
      <c r="C173" s="98">
        <v>1</v>
      </c>
      <c r="U173" s="7"/>
    </row>
    <row r="174" spans="1:22">
      <c r="A174" t="s">
        <v>284</v>
      </c>
      <c r="B174" s="5" t="s">
        <v>293</v>
      </c>
      <c r="C174" s="98">
        <v>1</v>
      </c>
      <c r="U174" s="7"/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2" t="s">
        <v>70</v>
      </c>
      <c r="N175" s="2" t="s">
        <v>76</v>
      </c>
      <c r="O175" s="2" t="s">
        <v>81</v>
      </c>
      <c r="P175" s="2" t="s">
        <v>71</v>
      </c>
      <c r="Q175" s="2" t="s">
        <v>77</v>
      </c>
      <c r="R175" s="2" t="s">
        <v>81</v>
      </c>
      <c r="S175" s="2" t="s">
        <v>82</v>
      </c>
      <c r="T175" s="2" t="s">
        <v>83</v>
      </c>
      <c r="U175" s="7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U176" s="7"/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2">
        <v>3.82</v>
      </c>
      <c r="N177" s="2"/>
      <c r="O177" s="2"/>
      <c r="P177" s="2">
        <v>3.82</v>
      </c>
      <c r="U177" s="7"/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U178" s="7"/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U179" s="7"/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2">
        <v>0</v>
      </c>
      <c r="N180" s="2"/>
      <c r="O180" s="2"/>
      <c r="P180" s="2">
        <v>0</v>
      </c>
      <c r="U180" s="7"/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2">
        <v>0</v>
      </c>
      <c r="N181" s="2"/>
      <c r="O181" s="2"/>
      <c r="P181" s="2">
        <v>0</v>
      </c>
      <c r="U181" s="7"/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2">
        <v>0</v>
      </c>
      <c r="N182" s="2"/>
      <c r="O182" s="2"/>
      <c r="P182" s="2">
        <v>0</v>
      </c>
      <c r="U182" s="7"/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U183" s="7"/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U184" s="7"/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U185" s="7"/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U186" s="7"/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U187" s="7"/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U188" s="7"/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U189" s="7"/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U190" s="7"/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U191" s="7"/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U192" s="7"/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U193" s="7"/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U194" s="7"/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U195" s="7"/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U196" s="7"/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U197" s="7"/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U198" s="7"/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N199" s="2"/>
      <c r="O199" s="2"/>
      <c r="P199" s="2"/>
      <c r="U199" s="7"/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N200" s="2"/>
      <c r="O200" s="2"/>
      <c r="P200" s="2"/>
      <c r="U200" s="7"/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N201" s="2"/>
      <c r="O201" s="2"/>
      <c r="P201" s="2"/>
      <c r="U201" s="7"/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N202" s="2"/>
      <c r="O202" s="2"/>
      <c r="P202" s="2"/>
      <c r="U202" s="7"/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U203" s="7"/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U204" s="7"/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U205" s="7"/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U206" s="7"/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U207" s="7"/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U208" s="7"/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U209" s="7"/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U210" s="7"/>
    </row>
    <row r="211" spans="1:21">
      <c r="B211" s="5"/>
      <c r="U211" s="7"/>
    </row>
    <row r="212" spans="1:21">
      <c r="A212" t="s">
        <v>283</v>
      </c>
      <c r="B212" s="5" t="s">
        <v>294</v>
      </c>
      <c r="C212" s="98">
        <v>1</v>
      </c>
      <c r="U212" s="7"/>
    </row>
    <row r="213" spans="1:21">
      <c r="A213" t="s">
        <v>284</v>
      </c>
      <c r="B213" s="5" t="s">
        <v>294</v>
      </c>
      <c r="C213" s="98">
        <v>1</v>
      </c>
      <c r="U213" s="7"/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2" t="s">
        <v>70</v>
      </c>
      <c r="N214" s="2" t="s">
        <v>76</v>
      </c>
      <c r="O214" s="2" t="s">
        <v>81</v>
      </c>
      <c r="P214" s="2" t="s">
        <v>71</v>
      </c>
      <c r="Q214" s="2" t="s">
        <v>77</v>
      </c>
      <c r="R214" s="2" t="s">
        <v>81</v>
      </c>
      <c r="S214" s="2" t="s">
        <v>82</v>
      </c>
      <c r="T214" s="2" t="s">
        <v>83</v>
      </c>
      <c r="U214" s="7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U215" s="7"/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2">
        <v>3.82</v>
      </c>
      <c r="N216" s="2"/>
      <c r="O216" s="2"/>
      <c r="P216" s="2">
        <v>3.82</v>
      </c>
      <c r="U216" s="7"/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U217" s="7"/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U218" s="7"/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2">
        <v>0</v>
      </c>
      <c r="N219" s="2"/>
      <c r="O219" s="2"/>
      <c r="P219" s="2">
        <v>0</v>
      </c>
      <c r="U219" s="7"/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2">
        <v>0</v>
      </c>
      <c r="N220" s="2"/>
      <c r="O220" s="2"/>
      <c r="P220" s="2">
        <v>0</v>
      </c>
      <c r="U220" s="7"/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2">
        <v>0</v>
      </c>
      <c r="N221" s="2"/>
      <c r="O221" s="2"/>
      <c r="P221" s="2">
        <v>0</v>
      </c>
      <c r="U221" s="7"/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U222" s="7"/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U223" s="7"/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U224" s="7"/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U225" s="7"/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U226" s="7"/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U227" s="7"/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U228" s="7"/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U229" s="7"/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U230" s="7"/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U231" s="7"/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U232" s="7"/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U233" s="7"/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U234" s="7"/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U235" s="7"/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U236" s="7"/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U237" s="7"/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N238" s="2"/>
      <c r="O238" s="2"/>
      <c r="P238" s="2"/>
      <c r="U238" s="7"/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N239" s="2"/>
      <c r="O239" s="2"/>
      <c r="P239" s="2"/>
      <c r="U239" s="7"/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N240" s="2"/>
      <c r="O240" s="2"/>
      <c r="P240" s="2"/>
      <c r="U240" s="7"/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N241" s="2"/>
      <c r="O241" s="2"/>
      <c r="P241" s="2"/>
      <c r="U241" s="7"/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U242" s="7"/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U243" s="7"/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U244" s="7"/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U245" s="7"/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U246" s="7"/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U247" s="7"/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U248" s="7"/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U249" s="7"/>
    </row>
    <row r="250" spans="1:21">
      <c r="B250" s="5"/>
      <c r="U250" s="7"/>
    </row>
    <row r="251" spans="1:21">
      <c r="A251" t="s">
        <v>283</v>
      </c>
      <c r="B251" s="5" t="s">
        <v>295</v>
      </c>
      <c r="C251" s="98">
        <v>1</v>
      </c>
      <c r="U251" s="7"/>
    </row>
    <row r="252" spans="1:21">
      <c r="A252" t="s">
        <v>284</v>
      </c>
      <c r="B252" s="5" t="s">
        <v>295</v>
      </c>
      <c r="C252" s="98">
        <v>1</v>
      </c>
      <c r="U252" s="7"/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2" t="s">
        <v>70</v>
      </c>
      <c r="N253" s="2" t="s">
        <v>76</v>
      </c>
      <c r="O253" s="2" t="s">
        <v>81</v>
      </c>
      <c r="P253" s="2" t="s">
        <v>71</v>
      </c>
      <c r="Q253" s="2" t="s">
        <v>77</v>
      </c>
      <c r="R253" s="2" t="s">
        <v>81</v>
      </c>
      <c r="S253" s="2" t="s">
        <v>82</v>
      </c>
      <c r="T253" s="2" t="s">
        <v>83</v>
      </c>
      <c r="U253" s="7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U254" s="7"/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2">
        <v>3.82</v>
      </c>
      <c r="N255" s="2"/>
      <c r="O255" s="2"/>
      <c r="P255" s="2">
        <v>3.82</v>
      </c>
      <c r="U255" s="7"/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U256" s="7"/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U257" s="7"/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2">
        <v>0</v>
      </c>
      <c r="N258" s="2"/>
      <c r="O258" s="2"/>
      <c r="P258" s="2">
        <v>0</v>
      </c>
      <c r="U258" s="7"/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2">
        <v>0</v>
      </c>
      <c r="N259" s="2"/>
      <c r="O259" s="2"/>
      <c r="P259" s="2">
        <v>0</v>
      </c>
      <c r="U259" s="7"/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2">
        <v>0</v>
      </c>
      <c r="N260" s="2"/>
      <c r="O260" s="2"/>
      <c r="P260" s="2">
        <v>0</v>
      </c>
      <c r="U260" s="7"/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U261" s="7"/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U262" s="7"/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U263" s="7"/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U264" s="7"/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U265" s="7"/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U266" s="7"/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U267" s="7"/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U268" s="7"/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U269" s="7"/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U270" s="7"/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U271" s="7"/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U272" s="7"/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U273" s="7"/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U274" s="7"/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U275" s="7"/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U276" s="7"/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N277" s="2"/>
      <c r="O277" s="2"/>
      <c r="P277" s="2"/>
      <c r="U277" s="7"/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N278" s="2"/>
      <c r="O278" s="2"/>
      <c r="P278" s="2"/>
      <c r="U278" s="7"/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N279" s="2"/>
      <c r="O279" s="2"/>
      <c r="P279" s="2"/>
      <c r="U279" s="7"/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N280" s="2"/>
      <c r="O280" s="2"/>
      <c r="P280" s="2"/>
      <c r="U280" s="7"/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U281" s="7"/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U282" s="7"/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U283" s="7"/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U284" s="7"/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U285" s="7"/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U286" s="7"/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U287" s="7"/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  <c r="U288" s="7"/>
    </row>
    <row r="289" spans="1:21">
      <c r="B289" s="5"/>
      <c r="U289" s="7"/>
    </row>
    <row r="290" spans="1:21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M290" s="6"/>
      <c r="U290" s="7"/>
    </row>
    <row r="291" spans="1:21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M291" s="6"/>
      <c r="U291" s="7"/>
    </row>
    <row r="292" spans="1:21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2" t="s">
        <v>70</v>
      </c>
      <c r="N292" s="2" t="s">
        <v>76</v>
      </c>
      <c r="O292" s="2" t="s">
        <v>81</v>
      </c>
      <c r="P292" s="2" t="s">
        <v>71</v>
      </c>
      <c r="Q292" s="2" t="s">
        <v>77</v>
      </c>
      <c r="R292" s="2" t="s">
        <v>81</v>
      </c>
      <c r="S292" s="2" t="s">
        <v>82</v>
      </c>
      <c r="T292" s="2" t="s">
        <v>83</v>
      </c>
      <c r="U292" s="7" t="s">
        <v>78</v>
      </c>
    </row>
    <row r="293" spans="1:21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U293" s="7"/>
    </row>
    <row r="294" spans="1:21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2">
        <v>3.82</v>
      </c>
      <c r="N294" s="2"/>
      <c r="O294" s="2"/>
      <c r="P294" s="2">
        <v>3.82</v>
      </c>
      <c r="U294" s="7"/>
    </row>
    <row r="295" spans="1:21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U295" s="7"/>
    </row>
    <row r="296" spans="1:21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U296" s="7"/>
    </row>
    <row r="297" spans="1:21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2">
        <v>0</v>
      </c>
      <c r="N297" s="2"/>
      <c r="O297" s="2"/>
      <c r="P297" s="2">
        <v>0</v>
      </c>
      <c r="U297" s="7"/>
    </row>
    <row r="298" spans="1:21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2">
        <v>0</v>
      </c>
      <c r="N298" s="2"/>
      <c r="O298" s="2"/>
      <c r="P298" s="2">
        <v>0</v>
      </c>
      <c r="U298" s="7"/>
    </row>
    <row r="299" spans="1:21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2">
        <v>0</v>
      </c>
      <c r="N299" s="2"/>
      <c r="O299" s="2"/>
      <c r="P299" s="2">
        <v>0</v>
      </c>
      <c r="U299" s="7"/>
    </row>
    <row r="300" spans="1:21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U300" s="7"/>
    </row>
    <row r="301" spans="1:21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U301" s="7"/>
    </row>
    <row r="302" spans="1:21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U302" s="7"/>
    </row>
    <row r="303" spans="1:21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U303" s="7"/>
    </row>
    <row r="304" spans="1:21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U304" s="7"/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U305" s="7"/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U306" s="7"/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U307" s="7"/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U308" s="7"/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U309" s="7"/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U310" s="7"/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U311" s="7"/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U312" s="7"/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U313" s="7"/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U314" s="7"/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U315" s="7"/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N316" s="2"/>
      <c r="O316" s="2"/>
      <c r="P316" s="2"/>
      <c r="U316" s="7"/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N317" s="2"/>
      <c r="O317" s="2"/>
      <c r="P317" s="2"/>
      <c r="U317" s="7"/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N318" s="2"/>
      <c r="O318" s="2"/>
      <c r="P318" s="2"/>
      <c r="U318" s="7"/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N319" s="2"/>
      <c r="O319" s="2"/>
      <c r="P319" s="2"/>
      <c r="U319" s="7"/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U320" s="7"/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U321" s="7"/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U322" s="7"/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U323" s="7"/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U324" s="7"/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U325" s="7"/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U326" s="7"/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U327" s="7"/>
    </row>
    <row r="328" spans="1:21">
      <c r="B328" s="5"/>
      <c r="U328" s="7"/>
    </row>
    <row r="329" spans="1:21">
      <c r="A329" t="s">
        <v>283</v>
      </c>
      <c r="B329" s="5" t="s">
        <v>297</v>
      </c>
      <c r="C329" s="98">
        <v>1</v>
      </c>
      <c r="U329" s="7"/>
    </row>
    <row r="330" spans="1:21">
      <c r="A330" t="s">
        <v>284</v>
      </c>
      <c r="B330" s="5" t="s">
        <v>297</v>
      </c>
      <c r="C330" s="98">
        <v>1</v>
      </c>
      <c r="U330" s="7"/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2" t="s">
        <v>70</v>
      </c>
      <c r="N331" s="2" t="s">
        <v>76</v>
      </c>
      <c r="O331" s="2" t="s">
        <v>81</v>
      </c>
      <c r="P331" s="2" t="s">
        <v>71</v>
      </c>
      <c r="Q331" s="2" t="s">
        <v>77</v>
      </c>
      <c r="R331" s="2" t="s">
        <v>81</v>
      </c>
      <c r="S331" s="2" t="s">
        <v>82</v>
      </c>
      <c r="T331" s="2" t="s">
        <v>83</v>
      </c>
      <c r="U331" s="7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U332" s="7"/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2">
        <v>3.82</v>
      </c>
      <c r="N333" s="2"/>
      <c r="O333" s="2"/>
      <c r="P333" s="2">
        <v>3.82</v>
      </c>
      <c r="U333" s="7"/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U334" s="7"/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U335" s="7"/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2">
        <v>0</v>
      </c>
      <c r="N336" s="2"/>
      <c r="O336" s="2"/>
      <c r="P336" s="2">
        <v>0</v>
      </c>
      <c r="U336" s="7"/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2">
        <v>0</v>
      </c>
      <c r="N337" s="2"/>
      <c r="O337" s="2"/>
      <c r="P337" s="2">
        <v>0</v>
      </c>
      <c r="U337" s="7"/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2">
        <v>0</v>
      </c>
      <c r="N338" s="2"/>
      <c r="O338" s="2"/>
      <c r="P338" s="2">
        <v>0</v>
      </c>
      <c r="U338" s="7"/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U339" s="7"/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U340" s="7"/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U341" s="7"/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U342" s="7"/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U343" s="7"/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U344" s="7"/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U345" s="7"/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U346" s="7"/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U347" s="7"/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U348" s="7"/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U349" s="7"/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U350" s="7"/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U351" s="7"/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U352" s="7"/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U353" s="7"/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U354" s="7"/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N355" s="2"/>
      <c r="O355" s="2"/>
      <c r="P355" s="2"/>
      <c r="U355" s="7"/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N356" s="2"/>
      <c r="O356" s="2"/>
      <c r="P356" s="2"/>
      <c r="U356" s="7"/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N357" s="2"/>
      <c r="O357" s="2"/>
      <c r="P357" s="2"/>
      <c r="U357" s="7"/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N358" s="2"/>
      <c r="O358" s="2"/>
      <c r="P358" s="2"/>
      <c r="U358" s="7"/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U359" s="7"/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U360" s="7"/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U361" s="7"/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U362" s="7"/>
      <c r="V362" t="s">
        <v>17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U363" s="7"/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U364" s="7"/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U365" s="7"/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U366" s="7"/>
    </row>
    <row r="367" spans="1:22">
      <c r="B367" s="5"/>
      <c r="U367" s="7"/>
    </row>
    <row r="368" spans="1:22">
      <c r="A368" t="s">
        <v>283</v>
      </c>
      <c r="B368" s="5" t="s">
        <v>298</v>
      </c>
      <c r="C368" s="98">
        <v>1</v>
      </c>
      <c r="U368" s="7"/>
    </row>
    <row r="369" spans="1:21">
      <c r="A369" t="s">
        <v>284</v>
      </c>
      <c r="B369" s="5" t="s">
        <v>298</v>
      </c>
      <c r="C369" s="98">
        <v>1</v>
      </c>
      <c r="U369" s="7"/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2" t="s">
        <v>70</v>
      </c>
      <c r="N370" s="2" t="s">
        <v>76</v>
      </c>
      <c r="O370" s="2" t="s">
        <v>81</v>
      </c>
      <c r="P370" s="2" t="s">
        <v>71</v>
      </c>
      <c r="Q370" s="2" t="s">
        <v>77</v>
      </c>
      <c r="R370" s="2" t="s">
        <v>81</v>
      </c>
      <c r="S370" s="2" t="s">
        <v>82</v>
      </c>
      <c r="T370" s="2" t="s">
        <v>83</v>
      </c>
      <c r="U370" s="7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U371" s="7"/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2">
        <v>3.82</v>
      </c>
      <c r="N372" s="2"/>
      <c r="O372" s="2"/>
      <c r="P372" s="2">
        <v>3.82</v>
      </c>
      <c r="U372" s="7"/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U373" s="7"/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U374" s="7"/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2">
        <v>0</v>
      </c>
      <c r="N375" s="2"/>
      <c r="O375" s="2"/>
      <c r="P375" s="2">
        <v>0</v>
      </c>
      <c r="U375" s="7"/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2">
        <v>0</v>
      </c>
      <c r="N376" s="2"/>
      <c r="O376" s="2"/>
      <c r="P376" s="2">
        <v>0</v>
      </c>
      <c r="U376" s="7"/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2">
        <v>0</v>
      </c>
      <c r="N377" s="2"/>
      <c r="O377" s="2"/>
      <c r="P377" s="2">
        <v>0</v>
      </c>
      <c r="U377" s="7"/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U378" s="7"/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U379" s="7"/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U380" s="7"/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U381" s="7"/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U382" s="7"/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U383" s="7"/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U384" s="7"/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U385" s="7"/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U386" s="7"/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U387" s="7"/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U388" s="7"/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U389" s="7"/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U390" s="7"/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U391" s="7"/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U392" s="7"/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U393" s="7"/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N394" s="2"/>
      <c r="O394" s="2"/>
      <c r="P394" s="2"/>
      <c r="U394" s="7"/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N395" s="2"/>
      <c r="O395" s="2"/>
      <c r="P395" s="2"/>
      <c r="U395" s="7"/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N396" s="2"/>
      <c r="O396" s="2"/>
      <c r="P396" s="2"/>
      <c r="U396" s="7"/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N397" s="2"/>
      <c r="O397" s="2"/>
      <c r="P397" s="2"/>
      <c r="U397" s="7"/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U398" s="7"/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U399" s="7"/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U400" s="7"/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U401" s="7"/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U402" s="7"/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U403" s="7"/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U404" s="7"/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  <c r="U405" s="7"/>
    </row>
    <row r="406" spans="1:21">
      <c r="B406" s="5"/>
      <c r="U406" s="7"/>
    </row>
    <row r="407" spans="1:21">
      <c r="A407" t="s">
        <v>283</v>
      </c>
      <c r="B407" s="5" t="s">
        <v>299</v>
      </c>
      <c r="C407" s="98">
        <v>1</v>
      </c>
      <c r="U407" s="7"/>
    </row>
    <row r="408" spans="1:21">
      <c r="A408" t="s">
        <v>284</v>
      </c>
      <c r="B408" s="5" t="s">
        <v>299</v>
      </c>
      <c r="C408" s="98">
        <v>1</v>
      </c>
      <c r="U408" s="7"/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2" t="s">
        <v>70</v>
      </c>
      <c r="N409" s="2" t="s">
        <v>76</v>
      </c>
      <c r="O409" s="2" t="s">
        <v>81</v>
      </c>
      <c r="P409" s="2" t="s">
        <v>71</v>
      </c>
      <c r="Q409" s="2" t="s">
        <v>77</v>
      </c>
      <c r="R409" s="2" t="s">
        <v>81</v>
      </c>
      <c r="S409" s="2" t="s">
        <v>82</v>
      </c>
      <c r="T409" s="2" t="s">
        <v>83</v>
      </c>
      <c r="U409" s="7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U410" s="7"/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2">
        <v>3.82</v>
      </c>
      <c r="N411" s="2"/>
      <c r="O411" s="2"/>
      <c r="P411" s="2">
        <v>3.82</v>
      </c>
      <c r="U411" s="7"/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U412" s="7"/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U413" s="7"/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2">
        <v>0</v>
      </c>
      <c r="N414" s="2"/>
      <c r="O414" s="2"/>
      <c r="P414" s="2">
        <v>0</v>
      </c>
      <c r="U414" s="7"/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2">
        <v>0</v>
      </c>
      <c r="N415" s="2"/>
      <c r="O415" s="2"/>
      <c r="P415" s="2">
        <v>0</v>
      </c>
      <c r="U415" s="7"/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2">
        <v>0</v>
      </c>
      <c r="N416" s="2"/>
      <c r="O416" s="2"/>
      <c r="P416" s="2">
        <v>0</v>
      </c>
      <c r="U416" s="7"/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U417" s="7"/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U418" s="7"/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U419" s="7"/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U420" s="7"/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U421" s="7"/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U422" s="7"/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U423" s="7"/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U424" s="7"/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U425" s="7"/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U426" s="7"/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U427" s="7"/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U428" s="7"/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U429" s="7"/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U430" s="7"/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U431" s="7"/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U432" s="7"/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N433" s="2"/>
      <c r="O433" s="2"/>
      <c r="P433" s="2"/>
      <c r="U433" s="7"/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N434" s="2"/>
      <c r="O434" s="2"/>
      <c r="P434" s="2"/>
      <c r="U434" s="7"/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N435" s="2"/>
      <c r="O435" s="2"/>
      <c r="P435" s="2"/>
      <c r="U435" s="7"/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N436" s="2"/>
      <c r="O436" s="2"/>
      <c r="P436" s="2"/>
      <c r="U436" s="7"/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U437" s="7"/>
      <c r="V437" t="s">
        <v>17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U438" s="7"/>
      <c r="V438" t="s">
        <v>17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U439" s="7"/>
      <c r="V439" t="s">
        <v>17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U440" s="7"/>
      <c r="V440" t="s">
        <v>17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U441" s="7"/>
      <c r="V441" t="s">
        <v>17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U442" s="7"/>
      <c r="V442" t="s">
        <v>17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U443" s="7"/>
      <c r="V443" t="s">
        <v>17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U444" s="7"/>
      <c r="V444" t="s">
        <v>17</v>
      </c>
    </row>
    <row r="445" spans="1:22">
      <c r="B445" s="5"/>
      <c r="U445" s="7"/>
    </row>
    <row r="446" spans="1:22">
      <c r="A446" t="s">
        <v>283</v>
      </c>
      <c r="B446" s="5" t="s">
        <v>300</v>
      </c>
      <c r="C446" s="98">
        <v>1</v>
      </c>
      <c r="U446" s="7"/>
    </row>
    <row r="447" spans="1:22">
      <c r="A447" t="s">
        <v>284</v>
      </c>
      <c r="B447" s="5" t="s">
        <v>300</v>
      </c>
      <c r="C447" s="98">
        <v>1</v>
      </c>
      <c r="U447" s="7"/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2" t="s">
        <v>70</v>
      </c>
      <c r="N448" s="2" t="s">
        <v>76</v>
      </c>
      <c r="O448" s="2" t="s">
        <v>81</v>
      </c>
      <c r="P448" s="2" t="s">
        <v>71</v>
      </c>
      <c r="Q448" s="2" t="s">
        <v>77</v>
      </c>
      <c r="R448" s="2" t="s">
        <v>81</v>
      </c>
      <c r="S448" s="2" t="s">
        <v>82</v>
      </c>
      <c r="T448" s="2" t="s">
        <v>83</v>
      </c>
      <c r="U448" s="7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U449" s="7"/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2">
        <v>3.82</v>
      </c>
      <c r="N450" s="2"/>
      <c r="O450" s="2"/>
      <c r="P450" s="2">
        <v>3.82</v>
      </c>
      <c r="U450" s="7"/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U451" s="7"/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U452" s="7"/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2">
        <v>0</v>
      </c>
      <c r="N453" s="2"/>
      <c r="O453" s="2"/>
      <c r="P453" s="2">
        <v>0</v>
      </c>
      <c r="U453" s="7"/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2">
        <v>0</v>
      </c>
      <c r="N454" s="2"/>
      <c r="O454" s="2"/>
      <c r="P454" s="2">
        <v>0</v>
      </c>
      <c r="U454" s="7"/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2">
        <v>0</v>
      </c>
      <c r="N455" s="2"/>
      <c r="O455" s="2"/>
      <c r="P455" s="2">
        <v>0</v>
      </c>
      <c r="U455" s="7"/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U456" s="7"/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U457" s="7"/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U458" s="7"/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U459" s="7"/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U460" s="7"/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U461" s="7"/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U462" s="7"/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U463" s="7"/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U464" s="7"/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U465" s="7"/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U466" s="7"/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U467" s="7"/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U468" s="7"/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U469" s="7"/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U470" s="7"/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U471" s="7"/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N472" s="2"/>
      <c r="O472" s="2"/>
      <c r="P472" s="2"/>
      <c r="U472" s="7"/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N473" s="2"/>
      <c r="O473" s="2"/>
      <c r="P473" s="2"/>
      <c r="U473" s="7"/>
      <c r="V473" t="s">
        <v>17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N474" s="2"/>
      <c r="O474" s="2"/>
      <c r="P474" s="2"/>
      <c r="U474" s="7"/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N475" s="2"/>
      <c r="O475" s="2"/>
      <c r="P475" s="2"/>
      <c r="U475" s="7"/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U476" s="7"/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U477" s="7"/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U478" s="7"/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U479" s="7"/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U480" s="7"/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U481" s="7"/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U482" s="7"/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U483" s="7"/>
    </row>
    <row r="484" spans="1:21">
      <c r="B484" s="5"/>
      <c r="U484" s="7"/>
    </row>
    <row r="485" spans="1:21">
      <c r="A485" t="s">
        <v>283</v>
      </c>
      <c r="B485" s="5" t="s">
        <v>301</v>
      </c>
      <c r="C485" s="98">
        <v>1</v>
      </c>
      <c r="U485" s="7"/>
    </row>
    <row r="486" spans="1:21">
      <c r="A486" t="s">
        <v>284</v>
      </c>
      <c r="B486" s="5" t="s">
        <v>301</v>
      </c>
      <c r="C486" s="98">
        <v>1</v>
      </c>
      <c r="U486" s="7"/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2" t="s">
        <v>70</v>
      </c>
      <c r="N487" s="2" t="s">
        <v>76</v>
      </c>
      <c r="O487" s="2" t="s">
        <v>81</v>
      </c>
      <c r="P487" s="2" t="s">
        <v>71</v>
      </c>
      <c r="Q487" s="2" t="s">
        <v>77</v>
      </c>
      <c r="R487" s="2" t="s">
        <v>81</v>
      </c>
      <c r="S487" s="2" t="s">
        <v>82</v>
      </c>
      <c r="T487" s="2" t="s">
        <v>83</v>
      </c>
      <c r="U487" s="7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U488" s="7"/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2">
        <v>3.82</v>
      </c>
      <c r="N489" s="2"/>
      <c r="O489" s="2"/>
      <c r="P489" s="2">
        <v>3.82</v>
      </c>
      <c r="U489" s="7"/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U490" s="7"/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U491" s="7"/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2">
        <v>0</v>
      </c>
      <c r="N492" s="2"/>
      <c r="O492" s="2"/>
      <c r="P492" s="2">
        <v>0</v>
      </c>
      <c r="U492" s="7"/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2">
        <v>0</v>
      </c>
      <c r="N493" s="2"/>
      <c r="O493" s="2"/>
      <c r="P493" s="2">
        <v>0</v>
      </c>
      <c r="U493" s="7"/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2">
        <v>0</v>
      </c>
      <c r="N494" s="2"/>
      <c r="O494" s="2"/>
      <c r="P494" s="2">
        <v>0</v>
      </c>
      <c r="U494" s="7"/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U495" s="7"/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U496" s="7"/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U497" s="7"/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U498" s="7"/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U499" s="7"/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U500" s="7"/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U501" s="7"/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U502" s="7"/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U503" s="7"/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U504" s="7"/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U505" s="7"/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U506" s="7"/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U507" s="7"/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U508" s="7"/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U509" s="7"/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U510" s="7"/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N511" s="2"/>
      <c r="O511" s="2"/>
      <c r="P511" s="2"/>
      <c r="U511" s="7"/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N512" s="2"/>
      <c r="O512" s="2"/>
      <c r="P512" s="2"/>
      <c r="U512" s="7"/>
      <c r="V512" t="s">
        <v>17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N513" s="2"/>
      <c r="O513" s="2"/>
      <c r="P513" s="2"/>
      <c r="U513" s="7"/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N514" s="2"/>
      <c r="O514" s="2"/>
      <c r="P514" s="2"/>
      <c r="U514" s="7"/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U515" s="7"/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U516" s="7"/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U517" s="7"/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U518" s="7"/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U519" s="7"/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U520" s="7"/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  <c r="U521" s="7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  <c r="U522" s="7"/>
    </row>
    <row r="523" spans="1:21">
      <c r="B523" s="5"/>
      <c r="U523" s="7"/>
    </row>
    <row r="524" spans="1:21">
      <c r="A524" t="s">
        <v>283</v>
      </c>
      <c r="B524" s="5" t="s">
        <v>302</v>
      </c>
      <c r="C524" s="98">
        <v>1</v>
      </c>
      <c r="U524" s="7"/>
    </row>
    <row r="525" spans="1:21">
      <c r="A525" t="s">
        <v>284</v>
      </c>
      <c r="B525" s="5" t="s">
        <v>302</v>
      </c>
      <c r="C525" s="98">
        <v>1</v>
      </c>
      <c r="U525" s="7"/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2" t="s">
        <v>70</v>
      </c>
      <c r="N526" s="2" t="s">
        <v>76</v>
      </c>
      <c r="O526" s="2" t="s">
        <v>81</v>
      </c>
      <c r="P526" s="2" t="s">
        <v>71</v>
      </c>
      <c r="Q526" s="2" t="s">
        <v>77</v>
      </c>
      <c r="R526" s="2" t="s">
        <v>81</v>
      </c>
      <c r="S526" s="2" t="s">
        <v>82</v>
      </c>
      <c r="T526" s="2" t="s">
        <v>83</v>
      </c>
      <c r="U526" s="7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U527" s="7"/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2">
        <v>3.82</v>
      </c>
      <c r="N528" s="2"/>
      <c r="O528" s="2"/>
      <c r="P528" s="2">
        <v>3.82</v>
      </c>
      <c r="U528" s="7"/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U529" s="7"/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U530" s="7"/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2">
        <v>0</v>
      </c>
      <c r="N531" s="2"/>
      <c r="O531" s="2"/>
      <c r="P531" s="2">
        <v>0</v>
      </c>
      <c r="U531" s="7"/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2">
        <v>0</v>
      </c>
      <c r="N532" s="2"/>
      <c r="O532" s="2"/>
      <c r="P532" s="2">
        <v>0</v>
      </c>
      <c r="U532" s="7"/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2">
        <v>0</v>
      </c>
      <c r="N533" s="2"/>
      <c r="O533" s="2"/>
      <c r="P533" s="2">
        <v>0</v>
      </c>
      <c r="U533" s="7"/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U534" s="7"/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U535" s="7"/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U536" s="7"/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U537" s="7"/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U538" s="7"/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U539" s="7"/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U540" s="7"/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U541" s="7"/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U542" s="7"/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U543" s="7"/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U544" s="7"/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U545" s="7"/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U546" s="7"/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U547" s="7"/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U548" s="7"/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U549" s="7"/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N550" s="2"/>
      <c r="O550" s="2"/>
      <c r="P550" s="2"/>
      <c r="U550" s="7"/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N551" s="2"/>
      <c r="O551" s="2"/>
      <c r="P551" s="2"/>
      <c r="U551" s="7"/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N552" s="2"/>
      <c r="O552" s="2"/>
      <c r="P552" s="2"/>
      <c r="U552" s="7"/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N553" s="2"/>
      <c r="O553" s="2"/>
      <c r="P553" s="2"/>
      <c r="U553" s="7"/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U554" s="7"/>
      <c r="V554" t="s">
        <v>17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U555" s="7"/>
      <c r="V555" t="s">
        <v>17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U556" s="7"/>
      <c r="V556" t="s">
        <v>17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U557" s="7"/>
      <c r="V557" t="s">
        <v>17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U558" s="7"/>
      <c r="V558" t="s">
        <v>17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U559" s="7"/>
      <c r="V559" t="s">
        <v>17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U560" s="7"/>
      <c r="V560" t="s">
        <v>17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U561" s="7"/>
      <c r="V561" t="s">
        <v>17</v>
      </c>
    </row>
    <row r="562" spans="1:22">
      <c r="B562" s="5"/>
      <c r="U562" s="7"/>
    </row>
    <row r="563" spans="1:22">
      <c r="A563" t="s">
        <v>283</v>
      </c>
      <c r="B563" s="5" t="s">
        <v>303</v>
      </c>
      <c r="C563" s="98">
        <v>1</v>
      </c>
      <c r="U563" s="7"/>
    </row>
    <row r="564" spans="1:22">
      <c r="A564" t="s">
        <v>284</v>
      </c>
      <c r="B564" s="5" t="s">
        <v>303</v>
      </c>
      <c r="C564" s="98">
        <v>1</v>
      </c>
      <c r="U564" s="7"/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2" t="s">
        <v>70</v>
      </c>
      <c r="N565" s="2" t="s">
        <v>76</v>
      </c>
      <c r="O565" s="2" t="s">
        <v>81</v>
      </c>
      <c r="P565" s="2" t="s">
        <v>71</v>
      </c>
      <c r="Q565" s="2" t="s">
        <v>77</v>
      </c>
      <c r="R565" s="2" t="s">
        <v>81</v>
      </c>
      <c r="S565" s="2" t="s">
        <v>82</v>
      </c>
      <c r="T565" s="2" t="s">
        <v>83</v>
      </c>
      <c r="U565" s="7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U566" s="7"/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2">
        <v>3.82</v>
      </c>
      <c r="N567" s="2"/>
      <c r="O567" s="2"/>
      <c r="P567" s="2">
        <v>3.82</v>
      </c>
      <c r="U567" s="7"/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U568" s="7"/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U569" s="7"/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2">
        <v>0</v>
      </c>
      <c r="N570" s="2"/>
      <c r="O570" s="2"/>
      <c r="P570" s="2">
        <v>0</v>
      </c>
      <c r="U570" s="7"/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2">
        <v>0</v>
      </c>
      <c r="N571" s="2"/>
      <c r="O571" s="2"/>
      <c r="P571" s="2">
        <v>0</v>
      </c>
      <c r="U571" s="7"/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2">
        <v>0</v>
      </c>
      <c r="N572" s="2"/>
      <c r="O572" s="2"/>
      <c r="P572" s="2">
        <v>0</v>
      </c>
      <c r="U572" s="7"/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U573" s="7"/>
      <c r="V573" t="s">
        <v>17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U574" s="7"/>
      <c r="V574" t="s">
        <v>17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U575" s="7"/>
      <c r="V575" t="s">
        <v>17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U576" s="7"/>
      <c r="V576" t="s">
        <v>17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U577" s="7"/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U578" s="7"/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U579" s="7"/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U580" s="7"/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U581" s="7"/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U582" s="7"/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U583" s="7"/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U584" s="7"/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U585" s="7"/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U586" s="7"/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U587" s="7"/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U588" s="7"/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N589" s="2"/>
      <c r="O589" s="2"/>
      <c r="P589" s="2"/>
      <c r="U589" s="7"/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N590" s="2"/>
      <c r="O590" s="2"/>
      <c r="P590" s="2"/>
      <c r="U590" s="7"/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N591" s="2"/>
      <c r="O591" s="2"/>
      <c r="P591" s="2"/>
      <c r="U591" s="7"/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N592" s="2"/>
      <c r="O592" s="2"/>
      <c r="P592" s="2"/>
      <c r="U592" s="7"/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U593" s="7"/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U594" s="7"/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U595" s="7"/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U596" s="7"/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U597" s="7"/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U598" s="7"/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U599" s="7"/>
      <c r="V599" t="s">
        <v>17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U600" s="7"/>
      <c r="V600" t="s">
        <v>17</v>
      </c>
    </row>
    <row r="601" spans="1:22">
      <c r="B601" s="5"/>
      <c r="U601" s="7"/>
    </row>
    <row r="602" spans="1:22">
      <c r="A602" t="s">
        <v>283</v>
      </c>
      <c r="B602" s="5" t="s">
        <v>304</v>
      </c>
      <c r="C602" s="98">
        <v>1</v>
      </c>
      <c r="U602" s="7"/>
    </row>
    <row r="603" spans="1:22">
      <c r="A603" t="s">
        <v>284</v>
      </c>
      <c r="B603" s="5" t="s">
        <v>304</v>
      </c>
      <c r="C603" s="98">
        <v>1</v>
      </c>
      <c r="U603" s="7"/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2" t="s">
        <v>70</v>
      </c>
      <c r="N604" s="2" t="s">
        <v>76</v>
      </c>
      <c r="O604" s="2" t="s">
        <v>81</v>
      </c>
      <c r="P604" s="2" t="s">
        <v>71</v>
      </c>
      <c r="Q604" s="2" t="s">
        <v>77</v>
      </c>
      <c r="R604" s="2" t="s">
        <v>81</v>
      </c>
      <c r="S604" s="2" t="s">
        <v>82</v>
      </c>
      <c r="T604" s="2" t="s">
        <v>83</v>
      </c>
      <c r="U604" s="7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U605" s="7"/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2">
        <v>3.82</v>
      </c>
      <c r="N606" s="2"/>
      <c r="O606" s="2"/>
      <c r="P606" s="2">
        <v>3.82</v>
      </c>
      <c r="U606" s="7"/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U607" s="7"/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U608" s="7"/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2">
        <v>0</v>
      </c>
      <c r="N609" s="2"/>
      <c r="O609" s="2"/>
      <c r="P609" s="2">
        <v>0</v>
      </c>
      <c r="U609" s="7"/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2">
        <v>0</v>
      </c>
      <c r="N610" s="2"/>
      <c r="O610" s="2"/>
      <c r="P610" s="2">
        <v>0</v>
      </c>
      <c r="U610" s="7"/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2">
        <v>0</v>
      </c>
      <c r="N611" s="2"/>
      <c r="O611" s="2"/>
      <c r="P611" s="2">
        <v>0</v>
      </c>
      <c r="U611" s="7"/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U612" s="7"/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U613" s="7"/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U614" s="7"/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U615" s="7"/>
      <c r="V615" t="s">
        <v>17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U616" s="7"/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U617" s="7"/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U618" s="7"/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U619" s="7"/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U620" s="7"/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U621" s="7"/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U622" s="7"/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U623" s="7"/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U624" s="7"/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U625" s="7"/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U626" s="7"/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U627" s="7"/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N628" s="2"/>
      <c r="O628" s="2"/>
      <c r="P628" s="2"/>
      <c r="U628" s="7"/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N629" s="2"/>
      <c r="O629" s="2"/>
      <c r="P629" s="2"/>
      <c r="U629" s="7"/>
      <c r="V629" t="s">
        <v>17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N630" s="2"/>
      <c r="O630" s="2"/>
      <c r="P630" s="2"/>
      <c r="U630" s="7"/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N631" s="2"/>
      <c r="O631" s="2"/>
      <c r="P631" s="2"/>
      <c r="U631" s="7"/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U632" s="7"/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U633" s="7"/>
      <c r="V633" t="s">
        <v>17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U634" s="7"/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U635" s="7"/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U636" s="7"/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U637" s="7"/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U638" s="7"/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U639" s="7"/>
      <c r="V639" t="s">
        <v>17</v>
      </c>
    </row>
    <row r="640" spans="1:22">
      <c r="B640" s="5"/>
      <c r="J640" s="2"/>
      <c r="K640" s="2"/>
      <c r="U640" s="7"/>
    </row>
    <row r="641" spans="1:21">
      <c r="A641" t="s">
        <v>283</v>
      </c>
      <c r="B641" s="5" t="s">
        <v>305</v>
      </c>
      <c r="C641" s="98">
        <v>1</v>
      </c>
      <c r="U641" s="7"/>
    </row>
    <row r="642" spans="1:21">
      <c r="A642" t="s">
        <v>284</v>
      </c>
      <c r="B642" s="5" t="s">
        <v>305</v>
      </c>
      <c r="C642" s="98">
        <v>1</v>
      </c>
      <c r="U642" s="7"/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2" t="s">
        <v>70</v>
      </c>
      <c r="N643" s="2" t="s">
        <v>76</v>
      </c>
      <c r="O643" s="2" t="s">
        <v>81</v>
      </c>
      <c r="P643" s="2" t="s">
        <v>71</v>
      </c>
      <c r="Q643" s="2" t="s">
        <v>77</v>
      </c>
      <c r="R643" s="2" t="s">
        <v>81</v>
      </c>
      <c r="S643" s="2" t="s">
        <v>82</v>
      </c>
      <c r="T643" s="2" t="s">
        <v>83</v>
      </c>
      <c r="U643" s="7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U644" s="7"/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2">
        <v>5.7</v>
      </c>
      <c r="N645" s="2"/>
      <c r="O645" s="2"/>
      <c r="P645" s="2">
        <v>5.7</v>
      </c>
      <c r="U645" s="7"/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U646" s="7"/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N647" s="2"/>
      <c r="O647" s="2"/>
      <c r="P647" s="2"/>
      <c r="U647" s="7"/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N648" s="2"/>
      <c r="O648" s="2"/>
      <c r="P648" s="2"/>
      <c r="U648" s="7"/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N649" s="2"/>
      <c r="O649" s="2"/>
      <c r="P649" s="2"/>
      <c r="U649" s="7"/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U650" s="7"/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U651" s="7"/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U652" s="7"/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U653" s="7"/>
    </row>
    <row r="654" spans="1:21">
      <c r="B654" s="5"/>
      <c r="J654" s="2"/>
      <c r="K654" s="2"/>
      <c r="U654" s="7"/>
    </row>
    <row r="655" spans="1:21">
      <c r="A655" t="s">
        <v>283</v>
      </c>
      <c r="B655" s="5" t="s">
        <v>306</v>
      </c>
      <c r="C655" s="98">
        <v>1</v>
      </c>
      <c r="U655" s="7"/>
    </row>
    <row r="656" spans="1:21">
      <c r="A656" t="s">
        <v>284</v>
      </c>
      <c r="B656" s="5" t="s">
        <v>306</v>
      </c>
      <c r="C656" s="98">
        <v>1</v>
      </c>
      <c r="U656" s="7"/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2" t="s">
        <v>70</v>
      </c>
      <c r="N657" s="2" t="s">
        <v>76</v>
      </c>
      <c r="O657" s="2" t="s">
        <v>81</v>
      </c>
      <c r="P657" s="2" t="s">
        <v>71</v>
      </c>
      <c r="Q657" s="2" t="s">
        <v>77</v>
      </c>
      <c r="R657" s="2" t="s">
        <v>81</v>
      </c>
      <c r="S657" s="2" t="s">
        <v>82</v>
      </c>
      <c r="T657" s="2" t="s">
        <v>83</v>
      </c>
      <c r="U657" s="7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U658" s="7"/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2">
        <v>5.6</v>
      </c>
      <c r="N659" s="2"/>
      <c r="O659" s="2"/>
      <c r="P659" s="2">
        <v>5.6</v>
      </c>
      <c r="U659" s="7"/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U660" s="7"/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U661" s="7"/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U662" s="7"/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2">
        <v>0</v>
      </c>
      <c r="U663" s="7"/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U664" s="7"/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U665" s="7"/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U666" s="7"/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U667" s="7"/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U668" s="7"/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U669" s="7"/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L670">
        <f>247-254</f>
        <v>-7</v>
      </c>
      <c r="U670" s="7"/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U671" s="7"/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U672" s="7"/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U673" s="7"/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U674" s="7"/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U675" s="7"/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U676" s="7"/>
    </row>
    <row r="677" spans="1:21">
      <c r="B677" s="5"/>
      <c r="U677" s="7"/>
    </row>
    <row r="678" spans="1:21">
      <c r="A678" t="s">
        <v>283</v>
      </c>
      <c r="B678" s="5" t="s">
        <v>57</v>
      </c>
      <c r="C678" s="98">
        <v>1</v>
      </c>
      <c r="U678" s="7"/>
    </row>
    <row r="679" spans="1:21">
      <c r="A679" t="s">
        <v>284</v>
      </c>
      <c r="B679" s="5" t="s">
        <v>57</v>
      </c>
      <c r="C679" s="98">
        <v>1</v>
      </c>
      <c r="U679" s="7"/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2" t="s">
        <v>70</v>
      </c>
      <c r="N680" s="2" t="s">
        <v>76</v>
      </c>
      <c r="O680" s="2" t="s">
        <v>81</v>
      </c>
      <c r="P680" s="2" t="s">
        <v>71</v>
      </c>
      <c r="Q680" s="2" t="s">
        <v>77</v>
      </c>
      <c r="R680" s="2" t="s">
        <v>81</v>
      </c>
      <c r="S680" s="2" t="s">
        <v>82</v>
      </c>
      <c r="T680" s="2" t="s">
        <v>83</v>
      </c>
      <c r="U680" s="7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2">
        <v>23</v>
      </c>
      <c r="U681" s="7"/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2">
        <v>2.16</v>
      </c>
      <c r="N682" s="2"/>
      <c r="O682" s="2"/>
      <c r="P682" s="2">
        <v>2.16</v>
      </c>
      <c r="U682" s="7"/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2">
        <v>23</v>
      </c>
      <c r="U683" s="7"/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2">
        <v>2.44</v>
      </c>
      <c r="N684" s="2"/>
      <c r="O684" s="2"/>
      <c r="P684" s="2">
        <v>2.44</v>
      </c>
      <c r="U684" s="7"/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2">
        <v>23</v>
      </c>
      <c r="U685" s="7"/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2">
        <v>2.44</v>
      </c>
      <c r="N686" s="2"/>
      <c r="O686" s="2"/>
      <c r="P686" s="2">
        <v>2.44</v>
      </c>
      <c r="U686" s="7"/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2">
        <v>23</v>
      </c>
      <c r="U687" s="7"/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2">
        <v>2.44</v>
      </c>
      <c r="N688" s="2"/>
      <c r="O688" s="2"/>
      <c r="P688" s="2">
        <v>2.44</v>
      </c>
      <c r="U688" s="7"/>
    </row>
    <row r="689" spans="1:22">
      <c r="B689" s="5"/>
      <c r="J689" s="2"/>
      <c r="K689" s="2"/>
      <c r="U689" s="7"/>
    </row>
    <row r="690" spans="1:22">
      <c r="A690" t="s">
        <v>283</v>
      </c>
      <c r="B690" s="5" t="s">
        <v>66</v>
      </c>
      <c r="C690" s="98">
        <v>1</v>
      </c>
      <c r="U690" s="7"/>
    </row>
    <row r="691" spans="1:22">
      <c r="A691" t="s">
        <v>284</v>
      </c>
      <c r="B691" s="5" t="s">
        <v>66</v>
      </c>
      <c r="C691" s="98">
        <v>1</v>
      </c>
      <c r="U691" s="7"/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2" t="s">
        <v>70</v>
      </c>
      <c r="N692" s="2" t="s">
        <v>76</v>
      </c>
      <c r="O692" s="2" t="s">
        <v>81</v>
      </c>
      <c r="P692" s="2" t="s">
        <v>71</v>
      </c>
      <c r="Q692" s="2" t="s">
        <v>77</v>
      </c>
      <c r="R692" s="2" t="s">
        <v>81</v>
      </c>
      <c r="S692" s="2" t="s">
        <v>82</v>
      </c>
      <c r="T692" s="2" t="s">
        <v>83</v>
      </c>
      <c r="U692" s="7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2">
        <v>21</v>
      </c>
      <c r="U693" s="7"/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2">
        <v>2.16</v>
      </c>
      <c r="N694" s="2"/>
      <c r="O694" s="2"/>
      <c r="P694" s="2">
        <v>2.16</v>
      </c>
      <c r="U694" s="7"/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2">
        <v>21</v>
      </c>
      <c r="U695" s="7"/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2">
        <v>2.44</v>
      </c>
      <c r="N696" s="2"/>
      <c r="O696" s="2"/>
      <c r="P696" s="2">
        <v>2.44</v>
      </c>
      <c r="U696" s="7"/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2">
        <v>21</v>
      </c>
      <c r="U697" s="7"/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2">
        <v>2.44</v>
      </c>
      <c r="N698" s="2"/>
      <c r="O698" s="2"/>
      <c r="P698" s="2">
        <v>2.44</v>
      </c>
      <c r="U698" s="7"/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2">
        <v>21</v>
      </c>
      <c r="U699" s="7"/>
      <c r="V699" t="s">
        <v>17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N700" s="2"/>
      <c r="O700" s="2"/>
      <c r="P700" s="2"/>
      <c r="U700" s="7"/>
    </row>
    <row r="701" spans="1:22">
      <c r="B701" s="5"/>
      <c r="J701" s="2"/>
      <c r="K701" s="2"/>
      <c r="U701" s="7"/>
    </row>
    <row r="702" spans="1:22">
      <c r="A702" t="s">
        <v>283</v>
      </c>
      <c r="B702" s="5" t="s">
        <v>69</v>
      </c>
      <c r="C702" s="98">
        <v>1</v>
      </c>
      <c r="U702" s="7"/>
    </row>
    <row r="703" spans="1:22">
      <c r="A703" t="s">
        <v>284</v>
      </c>
      <c r="B703" s="5" t="s">
        <v>69</v>
      </c>
      <c r="C703" s="98">
        <v>1</v>
      </c>
      <c r="U703" s="7"/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2" t="s">
        <v>70</v>
      </c>
      <c r="N704" s="2" t="s">
        <v>76</v>
      </c>
      <c r="O704" s="2" t="s">
        <v>81</v>
      </c>
      <c r="P704" s="2" t="s">
        <v>71</v>
      </c>
      <c r="Q704" s="2" t="s">
        <v>77</v>
      </c>
      <c r="R704" s="2" t="s">
        <v>81</v>
      </c>
      <c r="S704" s="2" t="s">
        <v>82</v>
      </c>
      <c r="T704" s="2" t="s">
        <v>83</v>
      </c>
      <c r="U704" s="7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2">
        <v>22</v>
      </c>
      <c r="U705" s="7"/>
      <c r="V705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2">
        <v>2.16</v>
      </c>
      <c r="N706" s="2"/>
      <c r="O706" s="2"/>
      <c r="P706" s="2">
        <v>2.16</v>
      </c>
      <c r="U706" s="7"/>
      <c r="V706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2">
        <v>22</v>
      </c>
      <c r="U707" s="7"/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2">
        <v>2.44</v>
      </c>
      <c r="N708" s="2"/>
      <c r="O708" s="2"/>
      <c r="P708" s="2">
        <v>2.44</v>
      </c>
      <c r="U708" s="7"/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2">
        <v>22</v>
      </c>
      <c r="U709" s="7"/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2">
        <v>2.44</v>
      </c>
      <c r="N710" s="2"/>
      <c r="O710" s="2"/>
      <c r="P710" s="2">
        <v>2.44</v>
      </c>
      <c r="U710" s="7"/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2">
        <v>22</v>
      </c>
      <c r="U711" s="7"/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2">
        <v>2.4300000000000002</v>
      </c>
      <c r="N712" s="2"/>
      <c r="O712" s="2"/>
      <c r="P712" s="2">
        <v>2.4300000000000002</v>
      </c>
      <c r="U712" s="7"/>
    </row>
    <row r="713" spans="1:22">
      <c r="B713" s="5"/>
      <c r="J713" s="2"/>
      <c r="K713" s="2"/>
      <c r="U713" s="7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U714" s="7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U715" s="7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L716" s="63"/>
      <c r="M716" s="63" t="s">
        <v>70</v>
      </c>
      <c r="N716" s="63" t="s">
        <v>76</v>
      </c>
      <c r="O716" s="63" t="s">
        <v>81</v>
      </c>
      <c r="P716" s="63" t="s">
        <v>71</v>
      </c>
      <c r="Q716" s="63" t="s">
        <v>77</v>
      </c>
      <c r="R716" s="63" t="s">
        <v>81</v>
      </c>
      <c r="S716" s="63" t="s">
        <v>82</v>
      </c>
      <c r="T716" s="64" t="s">
        <v>83</v>
      </c>
      <c r="U716" s="6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L717" s="63"/>
      <c r="M717" s="63"/>
      <c r="N717" s="63"/>
      <c r="O717" s="63"/>
      <c r="P717" s="63"/>
      <c r="T717" s="3"/>
      <c r="U717"/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T718" s="3"/>
      <c r="U718"/>
      <c r="V718" t="s">
        <v>17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L719" s="63"/>
      <c r="M719" s="63"/>
      <c r="N719" s="63"/>
      <c r="O719" s="63"/>
      <c r="P719" s="63"/>
      <c r="T719" s="3"/>
      <c r="U719"/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T720" s="3"/>
      <c r="U720"/>
      <c r="V720" t="s">
        <v>17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L721" s="63"/>
      <c r="M721" s="63"/>
      <c r="N721" s="63"/>
      <c r="O721" s="63"/>
      <c r="P721" s="63"/>
      <c r="T721" s="3"/>
      <c r="U721"/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T722" s="3"/>
      <c r="U722"/>
      <c r="V722" t="s">
        <v>17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L723" s="63"/>
      <c r="M723" s="63"/>
      <c r="N723" s="63"/>
      <c r="O723" s="63"/>
      <c r="P723" s="63"/>
      <c r="T723" s="3"/>
      <c r="U723"/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L724" s="63"/>
      <c r="M724" s="63">
        <v>0</v>
      </c>
      <c r="N724" s="63"/>
      <c r="O724" s="63"/>
      <c r="P724" s="63">
        <v>0</v>
      </c>
      <c r="T724" s="3"/>
      <c r="U724"/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L725" s="63"/>
      <c r="M725" s="63"/>
      <c r="N725" s="63"/>
      <c r="O725" s="63"/>
      <c r="P725" s="63"/>
      <c r="T725" s="3"/>
      <c r="U725"/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L729" s="63"/>
      <c r="M729" s="63" t="s">
        <v>70</v>
      </c>
      <c r="N729" s="63" t="s">
        <v>76</v>
      </c>
      <c r="O729" s="63" t="s">
        <v>81</v>
      </c>
      <c r="P729" s="63" t="s">
        <v>71</v>
      </c>
      <c r="Q729" s="63" t="s">
        <v>77</v>
      </c>
      <c r="R729" s="63" t="s">
        <v>81</v>
      </c>
      <c r="S729" s="63" t="s">
        <v>82</v>
      </c>
      <c r="T729" s="64" t="s">
        <v>83</v>
      </c>
      <c r="U729" s="6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L730" s="63"/>
      <c r="M730" s="63"/>
      <c r="N730" s="63"/>
      <c r="O730" s="63"/>
      <c r="P730" s="63"/>
      <c r="T730" s="3"/>
      <c r="U730"/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L731" s="63"/>
      <c r="M731" s="63">
        <v>2.4500000000000002</v>
      </c>
      <c r="N731" s="63"/>
      <c r="O731" s="63"/>
      <c r="P731" s="63"/>
      <c r="T731" s="3"/>
      <c r="U731"/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L732" s="63"/>
      <c r="M732" s="63"/>
      <c r="N732" s="63"/>
      <c r="O732" s="63"/>
      <c r="P732" s="63"/>
      <c r="T732" s="3"/>
      <c r="U732"/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L733" s="63"/>
      <c r="M733" s="63">
        <v>0</v>
      </c>
      <c r="N733" s="63"/>
      <c r="O733" s="63"/>
      <c r="P733" s="63">
        <v>0</v>
      </c>
      <c r="T733" s="3"/>
      <c r="U733"/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L734" s="63"/>
      <c r="M734" s="63"/>
      <c r="N734" s="63"/>
      <c r="O734" s="63"/>
      <c r="P734" s="63"/>
      <c r="T734" s="3"/>
      <c r="U734"/>
      <c r="V734" t="s">
        <v>17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L735" s="63"/>
      <c r="M735" s="63"/>
      <c r="N735" s="63"/>
      <c r="O735" s="63"/>
      <c r="P735" s="63"/>
      <c r="T735" s="3"/>
      <c r="U735"/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L736" s="63"/>
      <c r="M736" s="63">
        <v>2.4300000000000002</v>
      </c>
      <c r="N736" s="63"/>
      <c r="O736" s="63"/>
      <c r="P736" s="63"/>
      <c r="T736" s="3"/>
      <c r="U736"/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L737" s="63"/>
      <c r="M737" s="63"/>
      <c r="N737" s="63"/>
      <c r="O737" s="63"/>
      <c r="P737" s="63"/>
      <c r="T737" s="3"/>
      <c r="U737"/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L738" s="63"/>
      <c r="M738" s="63">
        <v>2.4300000000000002</v>
      </c>
      <c r="N738" s="63"/>
      <c r="O738" s="63"/>
      <c r="P738" s="63"/>
      <c r="T738" s="3"/>
      <c r="U738"/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L739" s="63"/>
      <c r="M739" s="63"/>
      <c r="N739" s="63"/>
      <c r="O739" s="63"/>
      <c r="P739" s="63"/>
      <c r="T739" s="3"/>
      <c r="U739"/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L740" s="63"/>
      <c r="M740" s="63">
        <v>2.4300000000000002</v>
      </c>
      <c r="N740" s="63"/>
      <c r="O740" s="63"/>
      <c r="P740" s="63"/>
      <c r="T740" s="3"/>
      <c r="U740"/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L741" s="63"/>
      <c r="M741" s="63"/>
      <c r="N741" s="63"/>
      <c r="O741" s="63"/>
      <c r="P741" s="63"/>
      <c r="T741" s="3"/>
      <c r="U741"/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L742" s="63"/>
      <c r="M742" s="63">
        <v>0</v>
      </c>
      <c r="N742" s="63"/>
      <c r="O742" s="63"/>
      <c r="P742" s="63">
        <v>0</v>
      </c>
      <c r="T742" s="3"/>
      <c r="U742"/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L743" s="63"/>
      <c r="M743" s="63"/>
      <c r="N743" s="63"/>
      <c r="O743" s="63"/>
      <c r="P743" s="63"/>
      <c r="T743" s="3"/>
      <c r="U743"/>
      <c r="V743" t="s">
        <v>17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L744" s="63"/>
      <c r="M744" s="63"/>
      <c r="N744" s="63"/>
      <c r="O744" s="63"/>
      <c r="P744" s="63"/>
      <c r="T744" s="3"/>
      <c r="U744"/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L745" s="63"/>
      <c r="M745" s="63">
        <v>2.4500000000000002</v>
      </c>
      <c r="N745" s="63"/>
      <c r="O745" s="63"/>
      <c r="P745" s="63"/>
      <c r="T745" s="3"/>
      <c r="U745"/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L746" s="63"/>
      <c r="M746" s="63">
        <v>0</v>
      </c>
      <c r="N746" s="63"/>
      <c r="O746" s="63"/>
      <c r="P746" s="63">
        <v>0</v>
      </c>
      <c r="T746" s="3"/>
      <c r="U746"/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L747" s="63"/>
      <c r="M747" s="63"/>
      <c r="N747" s="63"/>
      <c r="O747" s="63"/>
      <c r="P747" s="63"/>
      <c r="T747" s="3"/>
      <c r="U747"/>
      <c r="V747" t="s">
        <v>17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L748" s="63"/>
      <c r="M748" s="63"/>
      <c r="N748" s="63"/>
      <c r="O748" s="63"/>
      <c r="P748" s="63"/>
      <c r="T748" s="3"/>
      <c r="U748"/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L749" s="63"/>
      <c r="M749" s="63">
        <v>2.4300000000000002</v>
      </c>
      <c r="N749" s="63"/>
      <c r="O749" s="63"/>
      <c r="P749" s="63"/>
      <c r="T749" s="3"/>
      <c r="U749"/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L750" s="63"/>
      <c r="M750" s="63">
        <v>0</v>
      </c>
      <c r="N750" s="63"/>
      <c r="O750" s="63"/>
      <c r="P750" s="63">
        <v>0</v>
      </c>
      <c r="T750" s="3"/>
      <c r="U750"/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L751" s="63"/>
      <c r="M751" s="63"/>
      <c r="N751" s="63"/>
      <c r="O751" s="63"/>
      <c r="P751" s="63"/>
      <c r="T751" s="3"/>
      <c r="U751"/>
      <c r="V751" t="s">
        <v>17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T752" s="3"/>
      <c r="U752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L755" s="63"/>
      <c r="M755" s="63" t="s">
        <v>70</v>
      </c>
      <c r="N755" s="63" t="s">
        <v>76</v>
      </c>
      <c r="O755" s="63" t="s">
        <v>81</v>
      </c>
      <c r="P755" s="63" t="s">
        <v>71</v>
      </c>
      <c r="Q755" s="63" t="s">
        <v>77</v>
      </c>
      <c r="R755" s="63" t="s">
        <v>81</v>
      </c>
      <c r="S755" s="63" t="s">
        <v>82</v>
      </c>
      <c r="T755" s="64" t="s">
        <v>83</v>
      </c>
      <c r="U755" s="6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L756" s="63"/>
      <c r="M756" s="63"/>
      <c r="N756" s="63"/>
      <c r="O756" s="63"/>
      <c r="P756" s="63"/>
      <c r="T756" s="3"/>
      <c r="U756"/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L757" s="63"/>
      <c r="M757" s="63">
        <v>2.4500000000000002</v>
      </c>
      <c r="N757" s="63"/>
      <c r="O757" s="63"/>
      <c r="P757" s="63"/>
      <c r="T757" s="3"/>
      <c r="U757"/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L758" s="63"/>
      <c r="M758" s="63"/>
      <c r="N758" s="63"/>
      <c r="O758" s="63"/>
      <c r="P758" s="63"/>
      <c r="T758" s="3"/>
      <c r="U758"/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L759" s="63"/>
      <c r="M759" s="63">
        <v>0</v>
      </c>
      <c r="N759" s="63"/>
      <c r="O759" s="63"/>
      <c r="P759" s="63">
        <v>0</v>
      </c>
      <c r="T759" s="3"/>
      <c r="U759"/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L760" s="63"/>
      <c r="M760" s="63"/>
      <c r="N760" s="63"/>
      <c r="O760" s="63"/>
      <c r="P760" s="63"/>
      <c r="T760" s="3"/>
      <c r="U760"/>
      <c r="V760" t="s">
        <v>17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L761" s="63"/>
      <c r="M761" s="63"/>
      <c r="N761" s="63"/>
      <c r="O761" s="63"/>
      <c r="P761" s="63"/>
      <c r="T761" s="3"/>
      <c r="U761"/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L762" s="63"/>
      <c r="M762" s="63">
        <v>2.4300000000000002</v>
      </c>
      <c r="N762" s="63"/>
      <c r="O762" s="63"/>
      <c r="P762" s="63"/>
      <c r="T762" s="3"/>
      <c r="U762"/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L763" s="63"/>
      <c r="M763" s="63"/>
      <c r="N763" s="63"/>
      <c r="O763" s="63"/>
      <c r="P763" s="63"/>
      <c r="T763" s="3"/>
      <c r="U763"/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L764" s="63"/>
      <c r="M764" s="63">
        <v>2.4300000000000002</v>
      </c>
      <c r="N764" s="63"/>
      <c r="O764" s="63"/>
      <c r="P764" s="63"/>
      <c r="T764" s="3"/>
      <c r="U764"/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L765" s="63"/>
      <c r="M765" s="63"/>
      <c r="N765" s="63"/>
      <c r="O765" s="63"/>
      <c r="P765" s="63"/>
      <c r="T765" s="3"/>
      <c r="U765"/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L766" s="63"/>
      <c r="M766" s="63">
        <v>2.4300000000000002</v>
      </c>
      <c r="N766" s="63"/>
      <c r="O766" s="63"/>
      <c r="P766" s="63"/>
      <c r="T766" s="3"/>
      <c r="U766"/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L767" s="63"/>
      <c r="M767" s="63"/>
      <c r="N767" s="63"/>
      <c r="O767" s="63"/>
      <c r="P767" s="63"/>
      <c r="T767" s="3"/>
      <c r="U767"/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L768" s="63"/>
      <c r="M768" s="63">
        <v>0</v>
      </c>
      <c r="N768" s="63"/>
      <c r="O768" s="63"/>
      <c r="P768" s="63">
        <v>0</v>
      </c>
      <c r="T768" s="3"/>
      <c r="U768"/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L769" s="63"/>
      <c r="M769" s="63">
        <v>0</v>
      </c>
      <c r="N769" s="63"/>
      <c r="O769" s="63"/>
      <c r="P769" s="63">
        <v>0</v>
      </c>
      <c r="T769" s="3"/>
      <c r="U769"/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L770" s="63"/>
      <c r="M770" s="63"/>
      <c r="N770" s="63"/>
      <c r="O770" s="63"/>
      <c r="P770" s="63"/>
      <c r="T770" s="3"/>
      <c r="U770"/>
      <c r="V770" t="s">
        <v>17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L771" s="63"/>
      <c r="M771" s="63"/>
      <c r="N771" s="63"/>
      <c r="O771" s="63"/>
      <c r="P771" s="63"/>
      <c r="T771" s="3"/>
      <c r="U771"/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L772" s="63"/>
      <c r="M772" s="63">
        <v>2.4500000000000002</v>
      </c>
      <c r="N772" s="63"/>
      <c r="O772" s="63"/>
      <c r="P772" s="63"/>
      <c r="T772" s="3"/>
      <c r="U772"/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L773" s="63"/>
      <c r="M773" s="63">
        <v>0</v>
      </c>
      <c r="N773" s="63"/>
      <c r="O773" s="63"/>
      <c r="P773" s="63">
        <v>0</v>
      </c>
      <c r="T773" s="3"/>
      <c r="U773"/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L774" s="63"/>
      <c r="M774" s="63"/>
      <c r="N774" s="63"/>
      <c r="O774" s="63"/>
      <c r="P774" s="63"/>
      <c r="T774" s="3"/>
      <c r="U774"/>
      <c r="V774" t="s">
        <v>17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L775" s="63"/>
      <c r="M775" s="63"/>
      <c r="N775" s="63"/>
      <c r="O775" s="63"/>
      <c r="P775" s="63"/>
      <c r="T775" s="3"/>
      <c r="U775"/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L776" s="63"/>
      <c r="M776" s="63">
        <v>2.4300000000000002</v>
      </c>
      <c r="N776" s="63"/>
      <c r="O776" s="63"/>
      <c r="P776" s="63"/>
      <c r="T776" s="3"/>
      <c r="U776"/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L777" s="63"/>
      <c r="M777" s="63">
        <v>0</v>
      </c>
      <c r="N777" s="63"/>
      <c r="O777" s="63"/>
      <c r="P777" s="63">
        <v>0</v>
      </c>
      <c r="T777" s="3"/>
      <c r="U777"/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L778" s="63"/>
      <c r="M778" s="63"/>
      <c r="N778" s="63"/>
      <c r="O778" s="63"/>
      <c r="P778" s="63"/>
      <c r="T778" s="3"/>
      <c r="U778"/>
      <c r="V778" t="s">
        <v>17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T779" s="3"/>
      <c r="U779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L782" s="63"/>
      <c r="M782" s="63" t="s">
        <v>70</v>
      </c>
      <c r="N782" s="63" t="s">
        <v>76</v>
      </c>
      <c r="O782" s="63" t="s">
        <v>81</v>
      </c>
      <c r="P782" s="63" t="s">
        <v>71</v>
      </c>
      <c r="Q782" s="63" t="s">
        <v>77</v>
      </c>
      <c r="R782" s="63" t="s">
        <v>81</v>
      </c>
      <c r="S782" s="63" t="s">
        <v>82</v>
      </c>
      <c r="T782" s="64" t="s">
        <v>83</v>
      </c>
      <c r="U782" s="6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L783" s="63"/>
      <c r="M783" s="63"/>
      <c r="N783" s="63"/>
      <c r="O783" s="63"/>
      <c r="P783" s="63"/>
      <c r="T783" s="3"/>
      <c r="U783"/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L784" s="63"/>
      <c r="M784" s="63">
        <v>2.31</v>
      </c>
      <c r="N784" s="63"/>
      <c r="O784" s="63"/>
      <c r="P784" s="63"/>
      <c r="T784" s="3"/>
      <c r="U784"/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L785" s="63"/>
      <c r="M785" s="63"/>
      <c r="N785" s="63"/>
      <c r="O785" s="63"/>
      <c r="P785" s="63"/>
      <c r="T785" s="3"/>
      <c r="U785"/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L786" s="63"/>
      <c r="M786" s="63">
        <v>2.31</v>
      </c>
      <c r="N786" s="63"/>
      <c r="O786" s="63"/>
      <c r="P786" s="63"/>
      <c r="T786" s="3"/>
      <c r="U786"/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L787" s="63"/>
      <c r="M787" s="63"/>
      <c r="N787" s="63"/>
      <c r="O787" s="63"/>
      <c r="P787" s="63"/>
      <c r="T787" s="3"/>
      <c r="U787"/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L788" s="63"/>
      <c r="M788" s="63">
        <v>0</v>
      </c>
      <c r="N788" s="63"/>
      <c r="O788" s="63"/>
      <c r="P788" s="63">
        <v>0</v>
      </c>
      <c r="T788" s="3"/>
      <c r="U788"/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L789" s="63"/>
      <c r="M789" s="63"/>
      <c r="N789" s="63"/>
      <c r="O789" s="63"/>
      <c r="P789" s="63"/>
      <c r="T789" s="3"/>
      <c r="U789"/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L790" s="63"/>
      <c r="M790" s="63">
        <v>0</v>
      </c>
      <c r="N790" s="63"/>
      <c r="O790" s="63"/>
      <c r="P790" s="63">
        <v>0</v>
      </c>
      <c r="T790" s="3"/>
      <c r="U790"/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L791" s="63"/>
      <c r="M791" s="63"/>
      <c r="N791" s="63"/>
      <c r="O791" s="63"/>
      <c r="P791" s="63"/>
      <c r="T791" s="3"/>
      <c r="U791"/>
      <c r="V791" t="s">
        <v>17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T792" s="3"/>
      <c r="U792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L795" s="63"/>
      <c r="M795" s="63" t="s">
        <v>70</v>
      </c>
      <c r="N795" s="63" t="s">
        <v>76</v>
      </c>
      <c r="O795" s="63" t="s">
        <v>81</v>
      </c>
      <c r="P795" s="63" t="s">
        <v>71</v>
      </c>
      <c r="Q795" s="63" t="s">
        <v>77</v>
      </c>
      <c r="R795" s="63" t="s">
        <v>81</v>
      </c>
      <c r="S795" s="63" t="s">
        <v>82</v>
      </c>
      <c r="T795" s="64" t="s">
        <v>83</v>
      </c>
      <c r="U795" s="6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L796" s="63"/>
      <c r="M796" s="63"/>
      <c r="N796" s="63"/>
      <c r="O796" s="63"/>
      <c r="P796" s="63"/>
      <c r="T796" s="3"/>
      <c r="U796"/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L797" s="63"/>
      <c r="M797" s="63">
        <v>2.31</v>
      </c>
      <c r="N797" s="63"/>
      <c r="O797" s="63"/>
      <c r="P797" s="63"/>
      <c r="T797" s="3"/>
      <c r="U797"/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L798" s="63"/>
      <c r="M798" s="63"/>
      <c r="N798" s="63"/>
      <c r="O798" s="63"/>
      <c r="P798" s="63"/>
      <c r="T798" s="3"/>
      <c r="U798"/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L799" s="63"/>
      <c r="M799" s="63">
        <v>2.31</v>
      </c>
      <c r="N799" s="63"/>
      <c r="O799" s="63"/>
      <c r="P799" s="63"/>
      <c r="T799" s="3"/>
      <c r="U799"/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L800" s="63"/>
      <c r="M800" s="63"/>
      <c r="N800" s="63"/>
      <c r="O800" s="63"/>
      <c r="P800" s="63"/>
      <c r="T800" s="3"/>
      <c r="U800"/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L801" s="63"/>
      <c r="M801" s="63">
        <v>0</v>
      </c>
      <c r="N801" s="63"/>
      <c r="O801" s="63"/>
      <c r="P801" s="63">
        <v>0</v>
      </c>
      <c r="T801" s="3"/>
      <c r="U801"/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L802" s="63"/>
      <c r="M802" s="63"/>
      <c r="N802" s="63"/>
      <c r="O802" s="63"/>
      <c r="P802" s="63"/>
      <c r="T802" s="3"/>
      <c r="U802"/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L803" s="63"/>
      <c r="M803" s="63">
        <v>0</v>
      </c>
      <c r="N803" s="63"/>
      <c r="O803" s="63"/>
      <c r="P803" s="63">
        <v>0</v>
      </c>
      <c r="T803" s="3"/>
      <c r="U803"/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L804" s="63"/>
      <c r="M804" s="63"/>
      <c r="N804" s="63"/>
      <c r="O804" s="63"/>
      <c r="P804" s="63"/>
      <c r="T804" s="3"/>
      <c r="U804"/>
      <c r="V804" t="s">
        <v>17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T805" s="3"/>
      <c r="U805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L808" s="63"/>
      <c r="M808" s="63" t="s">
        <v>70</v>
      </c>
      <c r="N808" s="63" t="s">
        <v>76</v>
      </c>
      <c r="O808" s="63" t="s">
        <v>81</v>
      </c>
      <c r="P808" s="63" t="s">
        <v>71</v>
      </c>
      <c r="Q808" s="63" t="s">
        <v>77</v>
      </c>
      <c r="R808" s="63" t="s">
        <v>81</v>
      </c>
      <c r="S808" s="63" t="s">
        <v>82</v>
      </c>
      <c r="T808" s="64" t="s">
        <v>83</v>
      </c>
      <c r="U808" s="6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L809" s="63"/>
      <c r="M809" s="63"/>
      <c r="N809" s="63"/>
      <c r="O809" s="63"/>
      <c r="P809" s="63"/>
      <c r="T809" s="3"/>
      <c r="U809"/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L810" s="63"/>
      <c r="M810" s="63">
        <v>2.44</v>
      </c>
      <c r="N810" s="63"/>
      <c r="O810" s="63"/>
      <c r="P810" s="63"/>
      <c r="T810" s="3"/>
      <c r="U810"/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  <c r="L811" s="63"/>
      <c r="M811" s="63"/>
      <c r="N811" s="63"/>
      <c r="O811" s="63"/>
      <c r="P811" s="63"/>
      <c r="T811" s="3"/>
      <c r="U811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L812" s="63"/>
      <c r="M812" s="63">
        <v>0</v>
      </c>
      <c r="N812" s="63"/>
      <c r="O812" s="63"/>
      <c r="P812" s="63">
        <v>0</v>
      </c>
      <c r="T812" s="3"/>
      <c r="U812"/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L813" s="63"/>
      <c r="M813" s="63"/>
      <c r="N813" s="63"/>
      <c r="O813" s="63"/>
      <c r="P813" s="63"/>
      <c r="T813" s="3"/>
      <c r="U813"/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T814" s="3"/>
      <c r="U814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L817" s="63"/>
      <c r="M817" s="63" t="s">
        <v>70</v>
      </c>
      <c r="N817" s="63" t="s">
        <v>76</v>
      </c>
      <c r="O817" s="63" t="s">
        <v>81</v>
      </c>
      <c r="P817" s="63" t="s">
        <v>71</v>
      </c>
      <c r="Q817" s="63" t="s">
        <v>77</v>
      </c>
      <c r="R817" s="63" t="s">
        <v>81</v>
      </c>
      <c r="S817" s="63" t="s">
        <v>82</v>
      </c>
      <c r="T817" s="64" t="s">
        <v>83</v>
      </c>
      <c r="U817" s="6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L818" s="63"/>
      <c r="M818" s="63"/>
      <c r="N818" s="63"/>
      <c r="O818" s="63"/>
      <c r="P818" s="63"/>
      <c r="T818" s="3"/>
      <c r="U818"/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L819" s="63"/>
      <c r="M819" s="63">
        <v>2.44</v>
      </c>
      <c r="N819" s="63"/>
      <c r="O819" s="63"/>
      <c r="P819" s="63"/>
      <c r="T819" s="3"/>
      <c r="U819"/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  <c r="L820" s="63"/>
      <c r="M820" s="63"/>
      <c r="N820" s="63"/>
      <c r="O820" s="63"/>
      <c r="P820" s="63"/>
      <c r="T820" s="3"/>
      <c r="U820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L821" s="63"/>
      <c r="M821" s="63">
        <v>0</v>
      </c>
      <c r="N821" s="63"/>
      <c r="O821" s="63"/>
      <c r="P821" s="63">
        <v>0</v>
      </c>
      <c r="T821" s="3"/>
      <c r="U821"/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L822" s="63"/>
      <c r="M822" s="63"/>
      <c r="N822" s="63"/>
      <c r="O822" s="63"/>
      <c r="P822" s="63"/>
      <c r="T822" s="3"/>
      <c r="U822"/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T823" s="3"/>
      <c r="U823"/>
    </row>
    <row r="824" spans="1:21">
      <c r="A824" t="s">
        <v>38</v>
      </c>
      <c r="B824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G5" sqref="G5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7" s="6" customFormat="1">
      <c r="C2" s="204" t="s">
        <v>142</v>
      </c>
      <c r="D2" s="204"/>
      <c r="E2" s="204"/>
      <c r="G2" s="104"/>
    </row>
    <row r="3" spans="1:7" s="15" customFormat="1" ht="25.5">
      <c r="A3" s="178" t="s">
        <v>85</v>
      </c>
      <c r="B3" s="178" t="s">
        <v>0</v>
      </c>
      <c r="C3" s="41" t="s">
        <v>136</v>
      </c>
      <c r="D3" s="42" t="s">
        <v>137</v>
      </c>
      <c r="E3" s="39" t="s">
        <v>84</v>
      </c>
      <c r="G3" s="109"/>
    </row>
    <row r="4" spans="1:7" s="16" customFormat="1">
      <c r="A4" s="179"/>
      <c r="B4" s="179"/>
      <c r="C4" s="46" t="s">
        <v>119</v>
      </c>
      <c r="D4" s="46" t="s">
        <v>119</v>
      </c>
      <c r="E4" s="45" t="s">
        <v>91</v>
      </c>
      <c r="G4" s="45"/>
    </row>
    <row r="5" spans="1:7">
      <c r="A5" s="207" t="s">
        <v>339</v>
      </c>
      <c r="B5" s="11" t="s">
        <v>92</v>
      </c>
      <c r="C5" s="19">
        <f>Output!S65</f>
        <v>57.521999999999998</v>
      </c>
      <c r="D5" s="19">
        <f>Output!T65</f>
        <v>42.398000000000003</v>
      </c>
      <c r="E5" s="20">
        <f>Output!U65</f>
        <v>-26.292000000000002</v>
      </c>
      <c r="G5" s="20">
        <f>ABS(E5)</f>
        <v>26.292000000000002</v>
      </c>
    </row>
    <row r="6" spans="1:7">
      <c r="A6" s="208"/>
      <c r="B6" s="11" t="s">
        <v>97</v>
      </c>
      <c r="C6" s="19">
        <f>Output!S260</f>
        <v>45.881999999999998</v>
      </c>
      <c r="D6" s="19">
        <f>Output!T260</f>
        <v>28.8</v>
      </c>
      <c r="E6" s="20">
        <f>Output!U260</f>
        <v>-37.231000000000002</v>
      </c>
      <c r="G6" s="20">
        <f t="shared" ref="G6:G21" si="0">ABS(E6)</f>
        <v>37.231000000000002</v>
      </c>
    </row>
    <row r="7" spans="1:7">
      <c r="A7" s="208"/>
      <c r="B7" s="11" t="s">
        <v>93</v>
      </c>
      <c r="C7" s="19">
        <f>Output!S104</f>
        <v>290</v>
      </c>
      <c r="D7" s="19">
        <f>Output!T104</f>
        <v>266.05</v>
      </c>
      <c r="E7" s="20">
        <f>Output!U104</f>
        <v>-8.2592999999999996</v>
      </c>
      <c r="G7" s="20">
        <f t="shared" si="0"/>
        <v>8.2592999999999996</v>
      </c>
    </row>
    <row r="8" spans="1:7">
      <c r="A8" s="208"/>
      <c r="B8" s="11" t="s">
        <v>98</v>
      </c>
      <c r="C8" s="19">
        <f>Output!S299</f>
        <v>189</v>
      </c>
      <c r="D8" s="19">
        <f>Output!T299</f>
        <v>214</v>
      </c>
      <c r="E8" s="20">
        <f>Output!U299</f>
        <v>13.227</v>
      </c>
      <c r="G8" s="20">
        <f t="shared" si="0"/>
        <v>13.227</v>
      </c>
    </row>
    <row r="9" spans="1:7">
      <c r="A9" s="208"/>
      <c r="B9" s="11" t="s">
        <v>95</v>
      </c>
      <c r="C9" s="19">
        <f>Output!S182</f>
        <v>56.6</v>
      </c>
      <c r="D9" s="19">
        <f>Output!T182</f>
        <v>76.8</v>
      </c>
      <c r="E9" s="20">
        <f>Output!U182</f>
        <v>35.689</v>
      </c>
      <c r="G9" s="20">
        <f t="shared" si="0"/>
        <v>35.689</v>
      </c>
    </row>
    <row r="10" spans="1:7">
      <c r="A10" s="208"/>
      <c r="B10" s="11" t="s">
        <v>100</v>
      </c>
      <c r="C10" s="19">
        <f>Output!S377</f>
        <v>49.267000000000003</v>
      </c>
      <c r="D10" s="19">
        <f>Output!T377</f>
        <v>45.7</v>
      </c>
      <c r="E10" s="20">
        <f>Output!U377</f>
        <v>-7.2394999999999996</v>
      </c>
      <c r="G10" s="20">
        <f t="shared" si="0"/>
        <v>7.2394999999999996</v>
      </c>
    </row>
    <row r="11" spans="1:7">
      <c r="A11" s="208"/>
      <c r="B11" s="11" t="s">
        <v>101</v>
      </c>
      <c r="C11" s="19">
        <f>Output!S416</f>
        <v>232</v>
      </c>
      <c r="D11" s="19">
        <f>Output!T416</f>
        <v>336</v>
      </c>
      <c r="E11" s="20">
        <f>Output!U416</f>
        <v>44.828000000000003</v>
      </c>
      <c r="G11" s="20">
        <f t="shared" si="0"/>
        <v>44.828000000000003</v>
      </c>
    </row>
    <row r="12" spans="1:7">
      <c r="A12" s="208"/>
      <c r="B12" s="11" t="s">
        <v>104</v>
      </c>
      <c r="C12" s="19">
        <f>Output!S533</f>
        <v>80.528999999999996</v>
      </c>
      <c r="D12" s="19">
        <f>Output!T533</f>
        <v>225</v>
      </c>
      <c r="E12" s="20">
        <f>Output!U533</f>
        <v>179.4</v>
      </c>
      <c r="G12" s="20">
        <f t="shared" si="0"/>
        <v>179.4</v>
      </c>
    </row>
    <row r="13" spans="1:7">
      <c r="A13" s="208"/>
      <c r="B13" s="11" t="s">
        <v>105</v>
      </c>
      <c r="C13" s="19">
        <f>Output!S572</f>
        <v>194.82</v>
      </c>
      <c r="D13" s="19">
        <f>Output!T572</f>
        <v>137</v>
      </c>
      <c r="E13" s="20">
        <f>Output!U572</f>
        <v>-29.68</v>
      </c>
      <c r="G13" s="20">
        <f t="shared" si="0"/>
        <v>29.68</v>
      </c>
    </row>
    <row r="14" spans="1:7">
      <c r="A14" s="208"/>
      <c r="B14" s="11" t="s">
        <v>94</v>
      </c>
      <c r="C14" s="13">
        <f>Output!S143</f>
        <v>-1.91</v>
      </c>
      <c r="D14" s="13">
        <f>Output!T143</f>
        <v>-2.1</v>
      </c>
      <c r="E14" s="20">
        <f>Output!U143</f>
        <v>9.9480000000000004</v>
      </c>
      <c r="G14" s="20">
        <f t="shared" si="0"/>
        <v>9.9480000000000004</v>
      </c>
    </row>
    <row r="15" spans="1:7">
      <c r="A15" s="208"/>
      <c r="B15" s="11" t="s">
        <v>99</v>
      </c>
      <c r="C15" s="13">
        <f>Output!S338</f>
        <v>-1.9467000000000001</v>
      </c>
      <c r="D15" s="13">
        <f>Output!T338</f>
        <v>-2.1</v>
      </c>
      <c r="E15" s="20">
        <f>Output!U338</f>
        <v>7.8772000000000002</v>
      </c>
      <c r="G15" s="20">
        <f t="shared" si="0"/>
        <v>7.8772000000000002</v>
      </c>
    </row>
    <row r="16" spans="1:7">
      <c r="A16" s="208"/>
      <c r="B16" s="11" t="s">
        <v>96</v>
      </c>
      <c r="C16" s="13">
        <f>Output!S221</f>
        <v>-1.81</v>
      </c>
      <c r="D16" s="13">
        <f>Output!T221</f>
        <v>-1.96</v>
      </c>
      <c r="E16" s="20">
        <f>Output!U221</f>
        <v>8.2881999999999998</v>
      </c>
      <c r="G16" s="20">
        <f t="shared" si="0"/>
        <v>8.2881999999999998</v>
      </c>
    </row>
    <row r="17" spans="1:7">
      <c r="A17" s="208"/>
      <c r="B17" s="11" t="s">
        <v>102</v>
      </c>
      <c r="C17" s="13">
        <f>Output!S455</f>
        <v>-2.0367000000000002</v>
      </c>
      <c r="D17" s="13">
        <f>Output!T455</f>
        <v>-2.12</v>
      </c>
      <c r="E17" s="20">
        <f>Output!U455</f>
        <v>4.0911999999999997</v>
      </c>
      <c r="G17" s="20">
        <f t="shared" si="0"/>
        <v>4.0911999999999997</v>
      </c>
    </row>
    <row r="18" spans="1:7">
      <c r="A18" s="208"/>
      <c r="B18" s="11" t="s">
        <v>103</v>
      </c>
      <c r="C18" s="13">
        <f>Output!S494</f>
        <v>-2.3250000000000002</v>
      </c>
      <c r="D18" s="13">
        <f>Output!T494</f>
        <v>-2.2000000000000002</v>
      </c>
      <c r="E18" s="20">
        <f>Output!U494</f>
        <v>-5.3754999999999997</v>
      </c>
      <c r="G18" s="20">
        <f t="shared" si="0"/>
        <v>5.3754999999999997</v>
      </c>
    </row>
    <row r="19" spans="1:7">
      <c r="A19" s="208"/>
      <c r="B19" s="11" t="s">
        <v>106</v>
      </c>
      <c r="C19" s="13">
        <f>Output!S611</f>
        <v>-2.0099999999999998</v>
      </c>
      <c r="D19" s="13">
        <f>Output!T611</f>
        <v>-2.15</v>
      </c>
      <c r="E19" s="20">
        <f>Output!U611</f>
        <v>6.9657999999999998</v>
      </c>
      <c r="G19" s="20">
        <f t="shared" si="0"/>
        <v>6.9657999999999998</v>
      </c>
    </row>
    <row r="20" spans="1:7">
      <c r="A20" s="229" t="s">
        <v>111</v>
      </c>
      <c r="B20" s="71" t="s">
        <v>279</v>
      </c>
      <c r="C20" s="13">
        <f>Output!S813</f>
        <v>-1.8401000000000001</v>
      </c>
      <c r="D20" s="13">
        <f>Output!T813</f>
        <v>-4.6890000000000001</v>
      </c>
      <c r="E20" s="20">
        <f>Output!U813</f>
        <v>154.82</v>
      </c>
      <c r="G20" s="20">
        <f t="shared" si="0"/>
        <v>154.82</v>
      </c>
    </row>
    <row r="21" spans="1:7">
      <c r="A21" s="206"/>
      <c r="B21" s="71" t="s">
        <v>280</v>
      </c>
      <c r="C21" s="13">
        <f>Output!S822</f>
        <v>-1.716</v>
      </c>
      <c r="D21" s="13">
        <f>Output!T822</f>
        <v>-6.5486000000000004</v>
      </c>
      <c r="E21" s="20">
        <f>Output!U822</f>
        <v>281.62</v>
      </c>
      <c r="G21" s="20">
        <f t="shared" si="0"/>
        <v>281.62</v>
      </c>
    </row>
    <row r="23" spans="1:7">
      <c r="A23" s="127" t="s">
        <v>318</v>
      </c>
      <c r="B23" s="116"/>
      <c r="C23" s="123"/>
      <c r="D23" s="124"/>
      <c r="E23" s="122">
        <f>AVERAGE(E5:E21)</f>
        <v>37.216299999999997</v>
      </c>
      <c r="F23" s="117"/>
      <c r="G23" s="122">
        <f>AVERAGE(G5:G21)</f>
        <v>50.637158823529418</v>
      </c>
    </row>
    <row r="24" spans="1:7">
      <c r="A24" s="127" t="s">
        <v>317</v>
      </c>
      <c r="B24" s="116"/>
      <c r="C24" s="123"/>
      <c r="D24" s="124"/>
      <c r="E24" s="122">
        <f>STDEV(E5:E21)</f>
        <v>86.160654023972853</v>
      </c>
      <c r="F24" s="117"/>
      <c r="G24" s="122">
        <f>STDEV(G5:G21)</f>
        <v>78.555061132670332</v>
      </c>
    </row>
    <row r="25" spans="1:7">
      <c r="A25" s="127" t="s">
        <v>327</v>
      </c>
      <c r="B25" s="116"/>
      <c r="C25" s="123"/>
      <c r="D25" s="124"/>
      <c r="E25" s="119"/>
      <c r="F25" s="117"/>
      <c r="G25" s="117">
        <f>MEDIAN(G5:G21)</f>
        <v>13.227</v>
      </c>
    </row>
    <row r="26" spans="1:7">
      <c r="A26" s="127" t="s">
        <v>330</v>
      </c>
      <c r="B26" s="116"/>
      <c r="C26" s="123"/>
      <c r="D26" s="124"/>
      <c r="E26" s="119"/>
      <c r="F26" s="117"/>
      <c r="G26" s="117">
        <f>PERCENTRANK(G5:G21,40)</f>
        <v>0.77200000000000002</v>
      </c>
    </row>
    <row r="27" spans="1:7">
      <c r="A27" s="127" t="s">
        <v>336</v>
      </c>
      <c r="G27" s="58">
        <f>PERCENTILE(G5:G21,0.9)</f>
        <v>164.65200000000002</v>
      </c>
    </row>
    <row r="28" spans="1:7">
      <c r="A28" s="127" t="s">
        <v>337</v>
      </c>
      <c r="G28" s="58">
        <f>PERCENTILE(G5:G19,0.9)</f>
        <v>41.789200000000001</v>
      </c>
    </row>
  </sheetData>
  <mergeCells count="5">
    <mergeCell ref="C2:E2"/>
    <mergeCell ref="A5:A19"/>
    <mergeCell ref="A3:A4"/>
    <mergeCell ref="B3:B4"/>
    <mergeCell ref="A20:A2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0"/>
  <sheetViews>
    <sheetView zoomScaleNormal="100" workbookViewId="0">
      <pane xSplit="1" ySplit="4" topLeftCell="B53" activePane="bottomRight" state="frozen"/>
      <selection activeCell="F27" sqref="F27"/>
      <selection pane="topRight" activeCell="F27" sqref="F27"/>
      <selection pane="bottomLeft" activeCell="F27" sqref="F27"/>
      <selection pane="bottomRight" activeCell="J73" sqref="J73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7.7109375" style="23" bestFit="1" customWidth="1"/>
    <col min="4" max="5" width="9.140625" style="24"/>
    <col min="6" max="6" width="9.140625" style="25"/>
    <col min="7" max="8" width="9.140625" style="24"/>
    <col min="9" max="9" width="9.140625" style="25"/>
    <col min="10" max="11" width="9.140625" style="24"/>
    <col min="12" max="12" width="9.140625" style="25"/>
    <col min="13" max="16384" width="9.140625" style="26"/>
  </cols>
  <sheetData>
    <row r="1" spans="1:16" customFormat="1">
      <c r="A1" s="4"/>
      <c r="B1" s="2"/>
      <c r="C1" s="2"/>
      <c r="D1" s="9"/>
      <c r="E1" s="9"/>
      <c r="F1" s="10"/>
      <c r="G1" s="9"/>
      <c r="H1" s="9"/>
      <c r="I1" s="10"/>
      <c r="J1" s="9"/>
      <c r="K1" s="9"/>
      <c r="L1" s="10"/>
    </row>
    <row r="2" spans="1:16" s="6" customFormat="1">
      <c r="D2" s="204" t="s">
        <v>169</v>
      </c>
      <c r="E2" s="204"/>
      <c r="F2" s="204"/>
      <c r="G2" s="204" t="s">
        <v>143</v>
      </c>
      <c r="H2" s="204"/>
      <c r="I2" s="204"/>
      <c r="J2" s="204" t="s">
        <v>144</v>
      </c>
      <c r="K2" s="204"/>
      <c r="L2" s="204"/>
      <c r="N2" s="104" t="s">
        <v>324</v>
      </c>
      <c r="O2" s="104" t="s">
        <v>325</v>
      </c>
      <c r="P2" s="104" t="s">
        <v>326</v>
      </c>
    </row>
    <row r="3" spans="1:16" s="15" customFormat="1">
      <c r="A3" s="178"/>
      <c r="B3" s="178" t="s">
        <v>0</v>
      </c>
      <c r="C3" s="209" t="s">
        <v>178</v>
      </c>
      <c r="D3" s="37" t="s">
        <v>136</v>
      </c>
      <c r="E3" s="37" t="s">
        <v>137</v>
      </c>
      <c r="F3" s="39" t="s">
        <v>177</v>
      </c>
      <c r="G3" s="37" t="s">
        <v>136</v>
      </c>
      <c r="H3" s="37" t="s">
        <v>137</v>
      </c>
      <c r="I3" s="39" t="s">
        <v>177</v>
      </c>
      <c r="J3" s="37" t="s">
        <v>136</v>
      </c>
      <c r="K3" s="37" t="s">
        <v>137</v>
      </c>
      <c r="L3" s="39" t="s">
        <v>177</v>
      </c>
      <c r="N3" s="109" t="str">
        <f>F3</f>
        <v>Diff</v>
      </c>
      <c r="O3" s="109"/>
      <c r="P3" s="109"/>
    </row>
    <row r="4" spans="1:16" s="6" customFormat="1" ht="14.25">
      <c r="A4" s="179"/>
      <c r="B4" s="179"/>
      <c r="C4" s="179"/>
      <c r="D4" s="52" t="s">
        <v>120</v>
      </c>
      <c r="E4" s="52" t="s">
        <v>120</v>
      </c>
      <c r="F4" s="40" t="s">
        <v>91</v>
      </c>
      <c r="G4" s="47" t="s">
        <v>120</v>
      </c>
      <c r="H4" s="47" t="s">
        <v>120</v>
      </c>
      <c r="I4" s="40" t="s">
        <v>91</v>
      </c>
      <c r="J4" s="47" t="s">
        <v>90</v>
      </c>
      <c r="K4" s="47" t="s">
        <v>90</v>
      </c>
      <c r="L4" s="40" t="s">
        <v>91</v>
      </c>
      <c r="N4" s="45" t="str">
        <f>F4</f>
        <v>(%)</v>
      </c>
      <c r="O4" s="45"/>
      <c r="P4" s="45"/>
    </row>
    <row r="5" spans="1:16" customFormat="1">
      <c r="A5" s="203" t="s">
        <v>339</v>
      </c>
      <c r="B5" s="187" t="s">
        <v>92</v>
      </c>
      <c r="C5" s="11" t="s">
        <v>145</v>
      </c>
      <c r="D5" s="13">
        <f>Output!S82</f>
        <v>1.1197999999999999</v>
      </c>
      <c r="E5" s="13">
        <f>Output!T82</f>
        <v>2.3199999999999998</v>
      </c>
      <c r="F5" s="20">
        <f>Output!U82</f>
        <v>107.18</v>
      </c>
      <c r="G5" s="13">
        <f>Output!S78</f>
        <v>1.8446</v>
      </c>
      <c r="H5" s="13">
        <f>Output!T78</f>
        <v>2.46</v>
      </c>
      <c r="I5" s="20">
        <f>Output!U78</f>
        <v>33.359000000000002</v>
      </c>
      <c r="J5" s="19">
        <f>Output!S66</f>
        <v>106.4</v>
      </c>
      <c r="K5" s="19">
        <f>Output!T66</f>
        <v>102.77</v>
      </c>
      <c r="L5" s="20">
        <f>Output!U66</f>
        <v>-3.4106999999999998</v>
      </c>
      <c r="N5" s="20">
        <f>IF(F5&lt;&gt;"",ABS(F5),"")</f>
        <v>107.18</v>
      </c>
      <c r="O5" s="20">
        <f>IF(I5&lt;&gt;"",ABS(I5),"")</f>
        <v>33.359000000000002</v>
      </c>
      <c r="P5" s="20">
        <f>IF(L5&lt;&gt;"",ABS(L5),"")</f>
        <v>3.4106999999999998</v>
      </c>
    </row>
    <row r="6" spans="1:16" customFormat="1">
      <c r="A6" s="200"/>
      <c r="B6" s="188"/>
      <c r="C6" s="11" t="s">
        <v>146</v>
      </c>
      <c r="D6" s="13">
        <f>Output!S83</f>
        <v>1.4394</v>
      </c>
      <c r="E6" s="13">
        <f>Output!T83</f>
        <v>1.5</v>
      </c>
      <c r="F6" s="20">
        <f>Output!U83</f>
        <v>4.2130999999999998</v>
      </c>
      <c r="G6" s="13"/>
      <c r="H6" s="13"/>
      <c r="I6" s="20"/>
      <c r="J6" s="19"/>
      <c r="K6" s="19"/>
      <c r="L6" s="20"/>
      <c r="N6" s="20">
        <f t="shared" ref="N6:N69" si="0">IF(F6&lt;&gt;"",ABS(F6),"")</f>
        <v>4.2130999999999998</v>
      </c>
      <c r="O6" s="20" t="str">
        <f t="shared" ref="O6:O69" si="1">IF(I6&lt;&gt;"",ABS(I6),"")</f>
        <v/>
      </c>
      <c r="P6" s="20" t="str">
        <f t="shared" ref="P6:P69" si="2">IF(L6&lt;&gt;"",ABS(L6),"")</f>
        <v/>
      </c>
    </row>
    <row r="7" spans="1:16" customFormat="1">
      <c r="A7" s="200"/>
      <c r="B7" s="188"/>
      <c r="C7" s="11" t="s">
        <v>147</v>
      </c>
      <c r="D7" s="13">
        <f>Output!S84</f>
        <v>0.86658999999999997</v>
      </c>
      <c r="E7" s="13">
        <f>Output!T84</f>
        <v>1.36</v>
      </c>
      <c r="F7" s="20">
        <f>Output!U84</f>
        <v>56.938000000000002</v>
      </c>
      <c r="G7" s="13">
        <f>Output!S80</f>
        <v>1.5926</v>
      </c>
      <c r="H7" s="13">
        <f>Output!T80</f>
        <v>2.37</v>
      </c>
      <c r="I7" s="20">
        <f>Output!U80</f>
        <v>48.81</v>
      </c>
      <c r="J7" s="19">
        <f>Output!S68</f>
        <v>82.6</v>
      </c>
      <c r="K7" s="19">
        <f>Output!T68</f>
        <v>67.852999999999994</v>
      </c>
      <c r="L7" s="20">
        <f>Output!U68</f>
        <v>-17.853999999999999</v>
      </c>
      <c r="N7" s="20">
        <f t="shared" si="0"/>
        <v>56.938000000000002</v>
      </c>
      <c r="O7" s="20">
        <f t="shared" si="1"/>
        <v>48.81</v>
      </c>
      <c r="P7" s="20">
        <f t="shared" si="2"/>
        <v>17.853999999999999</v>
      </c>
    </row>
    <row r="8" spans="1:16" customFormat="1">
      <c r="A8" s="200"/>
      <c r="B8" s="189"/>
      <c r="C8" s="11" t="s">
        <v>159</v>
      </c>
      <c r="D8" s="13">
        <f>Output!S85</f>
        <v>1.5094000000000001</v>
      </c>
      <c r="E8" s="13">
        <f>Output!T85</f>
        <v>1.51</v>
      </c>
      <c r="F8" s="20">
        <f>Output!U85</f>
        <v>4.0231999999999997E-2</v>
      </c>
      <c r="G8" s="13"/>
      <c r="H8" s="13"/>
      <c r="I8" s="20"/>
      <c r="J8" s="19">
        <f>Output!S69</f>
        <v>64.316999999999993</v>
      </c>
      <c r="K8" s="19">
        <f>Output!T69</f>
        <v>95.954999999999998</v>
      </c>
      <c r="L8" s="20">
        <f>Output!U69</f>
        <v>49.191000000000003</v>
      </c>
      <c r="N8" s="20">
        <f t="shared" si="0"/>
        <v>4.0231999999999997E-2</v>
      </c>
      <c r="O8" s="20" t="str">
        <f t="shared" si="1"/>
        <v/>
      </c>
      <c r="P8" s="20">
        <f t="shared" si="2"/>
        <v>49.191000000000003</v>
      </c>
    </row>
    <row r="9" spans="1:16" customFormat="1">
      <c r="A9" s="200"/>
      <c r="B9" s="187" t="s">
        <v>97</v>
      </c>
      <c r="C9" s="11" t="s">
        <v>145</v>
      </c>
      <c r="D9" s="13">
        <f>Output!S277</f>
        <v>1.2072000000000001</v>
      </c>
      <c r="E9" s="13">
        <f>Output!T277</f>
        <v>2.27</v>
      </c>
      <c r="F9" s="36">
        <f>Output!U277</f>
        <v>88.031000000000006</v>
      </c>
      <c r="G9" s="13">
        <f>Output!S273</f>
        <v>1.8421000000000001</v>
      </c>
      <c r="H9" s="13">
        <f>Output!T273</f>
        <v>2.4</v>
      </c>
      <c r="I9" s="20">
        <f>Output!U273</f>
        <v>30.283999999999999</v>
      </c>
      <c r="J9" s="19">
        <f>Output!S261</f>
        <v>109.5</v>
      </c>
      <c r="K9" s="19">
        <f>Output!T261</f>
        <v>102</v>
      </c>
      <c r="L9" s="20">
        <f>Output!U261</f>
        <v>-6.8493000000000004</v>
      </c>
      <c r="N9" s="20">
        <f t="shared" si="0"/>
        <v>88.031000000000006</v>
      </c>
      <c r="O9" s="20">
        <f t="shared" si="1"/>
        <v>30.283999999999999</v>
      </c>
      <c r="P9" s="20">
        <f t="shared" si="2"/>
        <v>6.8493000000000004</v>
      </c>
    </row>
    <row r="10" spans="1:16" customFormat="1">
      <c r="A10" s="200"/>
      <c r="B10" s="188"/>
      <c r="C10" s="11" t="s">
        <v>146</v>
      </c>
      <c r="D10" s="13">
        <f>Output!S278</f>
        <v>1.3491</v>
      </c>
      <c r="E10" s="13">
        <f>Output!T278</f>
        <v>1.47</v>
      </c>
      <c r="F10" s="36">
        <f>Output!U278</f>
        <v>8.9608000000000008</v>
      </c>
      <c r="G10" s="13">
        <f>Output!S274</f>
        <v>2.5188000000000001</v>
      </c>
      <c r="H10" s="13">
        <f>Output!T274</f>
        <v>2.4466999999999999</v>
      </c>
      <c r="I10" s="20">
        <f>Output!U274</f>
        <v>-2.8633999999999999</v>
      </c>
      <c r="J10" s="19">
        <f>Output!S262</f>
        <v>87.7</v>
      </c>
      <c r="K10" s="19">
        <f>Output!T262</f>
        <v>102</v>
      </c>
      <c r="L10" s="20">
        <f>Output!U262</f>
        <v>16.306000000000001</v>
      </c>
      <c r="N10" s="20">
        <f t="shared" si="0"/>
        <v>8.9608000000000008</v>
      </c>
      <c r="O10" s="20">
        <f t="shared" si="1"/>
        <v>2.8633999999999999</v>
      </c>
      <c r="P10" s="20">
        <f t="shared" si="2"/>
        <v>16.306000000000001</v>
      </c>
    </row>
    <row r="11" spans="1:16" customFormat="1">
      <c r="A11" s="200"/>
      <c r="B11" s="188"/>
      <c r="C11" s="11" t="s">
        <v>147</v>
      </c>
      <c r="D11" s="13">
        <f>Output!S279</f>
        <v>0.81984999999999997</v>
      </c>
      <c r="E11" s="13">
        <f>Output!T279</f>
        <v>1.33</v>
      </c>
      <c r="F11" s="36">
        <f>Output!U279</f>
        <v>62.223999999999997</v>
      </c>
      <c r="G11" s="13">
        <f>Output!S275</f>
        <v>1.5004</v>
      </c>
      <c r="H11" s="13">
        <f>Output!T275</f>
        <v>2.31</v>
      </c>
      <c r="I11" s="20">
        <f>Output!U275</f>
        <v>53.960999999999999</v>
      </c>
      <c r="J11" s="19">
        <f>Output!S263</f>
        <v>90.1</v>
      </c>
      <c r="K11" s="19">
        <f>Output!T263</f>
        <v>73.3</v>
      </c>
      <c r="L11" s="20">
        <f>Output!U263</f>
        <v>-18.646000000000001</v>
      </c>
      <c r="N11" s="20">
        <f t="shared" si="0"/>
        <v>62.223999999999997</v>
      </c>
      <c r="O11" s="20">
        <f t="shared" si="1"/>
        <v>53.960999999999999</v>
      </c>
      <c r="P11" s="20">
        <f t="shared" si="2"/>
        <v>18.646000000000001</v>
      </c>
    </row>
    <row r="12" spans="1:16" customFormat="1">
      <c r="A12" s="200"/>
      <c r="B12" s="189"/>
      <c r="C12" s="11" t="s">
        <v>159</v>
      </c>
      <c r="D12" s="13">
        <f>Output!S280</f>
        <v>1.4663999999999999</v>
      </c>
      <c r="E12" s="13">
        <f>Output!T280</f>
        <v>1.48</v>
      </c>
      <c r="F12" s="36">
        <f>Output!U280</f>
        <v>0.92903000000000002</v>
      </c>
      <c r="G12" s="13">
        <f>Output!S276</f>
        <v>1.8913</v>
      </c>
      <c r="H12" s="13">
        <f>Output!T276</f>
        <v>2.21</v>
      </c>
      <c r="I12" s="20">
        <f>Output!U276</f>
        <v>16.850999999999999</v>
      </c>
      <c r="J12" s="19">
        <f>Output!S264</f>
        <v>77.900000000000006</v>
      </c>
      <c r="K12" s="19">
        <f>Output!T264</f>
        <v>93</v>
      </c>
      <c r="L12" s="20">
        <f>Output!U264</f>
        <v>19.384</v>
      </c>
      <c r="N12" s="20">
        <f t="shared" si="0"/>
        <v>0.92903000000000002</v>
      </c>
      <c r="O12" s="20">
        <f t="shared" si="1"/>
        <v>16.850999999999999</v>
      </c>
      <c r="P12" s="20">
        <f t="shared" si="2"/>
        <v>19.384</v>
      </c>
    </row>
    <row r="13" spans="1:16" customFormat="1">
      <c r="A13" s="200"/>
      <c r="B13" s="187" t="s">
        <v>93</v>
      </c>
      <c r="C13" s="11" t="s">
        <v>145</v>
      </c>
      <c r="D13" s="13">
        <f>Output!S121</f>
        <v>2.8818000000000001</v>
      </c>
      <c r="E13" s="13">
        <f>Output!T121</f>
        <v>5.37</v>
      </c>
      <c r="F13" s="36">
        <f>Output!U121</f>
        <v>86.34</v>
      </c>
      <c r="G13" s="13">
        <f>Output!S117</f>
        <v>5.2516999999999996</v>
      </c>
      <c r="H13" s="13">
        <f>Output!T117</f>
        <v>5.77</v>
      </c>
      <c r="I13" s="20">
        <f>Output!U117</f>
        <v>9.8697999999999997</v>
      </c>
      <c r="J13" s="19">
        <f>Output!S105</f>
        <v>175.37</v>
      </c>
      <c r="K13" s="19">
        <f>Output!T105</f>
        <v>143.97999999999999</v>
      </c>
      <c r="L13" s="20">
        <f>Output!U105</f>
        <v>-17.898</v>
      </c>
      <c r="N13" s="20">
        <f t="shared" si="0"/>
        <v>86.34</v>
      </c>
      <c r="O13" s="20">
        <f t="shared" si="1"/>
        <v>9.8697999999999997</v>
      </c>
      <c r="P13" s="20">
        <f t="shared" si="2"/>
        <v>17.898</v>
      </c>
    </row>
    <row r="14" spans="1:16" customFormat="1">
      <c r="A14" s="200"/>
      <c r="B14" s="188"/>
      <c r="C14" s="11" t="s">
        <v>146</v>
      </c>
      <c r="D14" s="13">
        <f>Output!S122</f>
        <v>4.0262000000000002</v>
      </c>
      <c r="E14" s="13">
        <f>Output!T122</f>
        <v>4.12</v>
      </c>
      <c r="F14" s="20">
        <f>Output!U122</f>
        <v>2.3294000000000001</v>
      </c>
      <c r="G14" s="13">
        <f>Output!S118</f>
        <v>9.3141999999999996</v>
      </c>
      <c r="H14" s="13">
        <f>Output!T118</f>
        <v>5.91</v>
      </c>
      <c r="I14" s="20">
        <f>Output!U118</f>
        <v>-36.548000000000002</v>
      </c>
      <c r="J14" s="19">
        <f>Output!S106</f>
        <v>124.3</v>
      </c>
      <c r="K14" s="19">
        <f>Output!T106</f>
        <v>145.47</v>
      </c>
      <c r="L14" s="20">
        <f>Output!U106</f>
        <v>17.033000000000001</v>
      </c>
      <c r="N14" s="20">
        <f t="shared" si="0"/>
        <v>2.3294000000000001</v>
      </c>
      <c r="O14" s="20">
        <f t="shared" si="1"/>
        <v>36.548000000000002</v>
      </c>
      <c r="P14" s="20">
        <f t="shared" si="2"/>
        <v>17.033000000000001</v>
      </c>
    </row>
    <row r="15" spans="1:16" customFormat="1">
      <c r="A15" s="200"/>
      <c r="B15" s="188"/>
      <c r="C15" s="11" t="s">
        <v>147</v>
      </c>
      <c r="D15" s="13">
        <f>Output!S123</f>
        <v>1.9866999999999999</v>
      </c>
      <c r="E15" s="13">
        <f>Output!T123</f>
        <v>3.71</v>
      </c>
      <c r="F15" s="20">
        <f>Output!U123</f>
        <v>86.741</v>
      </c>
      <c r="G15" s="13">
        <f>Output!S119</f>
        <v>4.6795999999999998</v>
      </c>
      <c r="H15" s="13">
        <f>Output!T119</f>
        <v>5.51</v>
      </c>
      <c r="I15" s="20">
        <f>Output!U119</f>
        <v>17.745000000000001</v>
      </c>
      <c r="J15" s="19">
        <f>Output!S107</f>
        <v>128.57</v>
      </c>
      <c r="K15" s="19">
        <f>Output!T107</f>
        <v>112.25</v>
      </c>
      <c r="L15" s="20">
        <f>Output!U107</f>
        <v>-12.69</v>
      </c>
      <c r="N15" s="20">
        <f t="shared" si="0"/>
        <v>86.741</v>
      </c>
      <c r="O15" s="20">
        <f t="shared" si="1"/>
        <v>17.745000000000001</v>
      </c>
      <c r="P15" s="20">
        <f t="shared" si="2"/>
        <v>12.69</v>
      </c>
    </row>
    <row r="16" spans="1:16" customFormat="1">
      <c r="A16" s="200"/>
      <c r="B16" s="189"/>
      <c r="C16" s="11" t="s">
        <v>159</v>
      </c>
      <c r="D16" s="13">
        <f>Output!S124</f>
        <v>5.9672999999999998</v>
      </c>
      <c r="E16" s="13">
        <f>Output!T124</f>
        <v>4.12</v>
      </c>
      <c r="F16" s="20">
        <f>Output!U124</f>
        <v>-30.957000000000001</v>
      </c>
      <c r="G16" s="13"/>
      <c r="H16" s="13"/>
      <c r="I16" s="20"/>
      <c r="J16" s="19">
        <f>Output!S108</f>
        <v>106.6</v>
      </c>
      <c r="K16" s="19">
        <f>Output!T108</f>
        <v>138.22</v>
      </c>
      <c r="L16" s="20">
        <f>Output!U108</f>
        <v>29.664999999999999</v>
      </c>
      <c r="N16" s="20">
        <f t="shared" si="0"/>
        <v>30.957000000000001</v>
      </c>
      <c r="O16" s="20" t="str">
        <f t="shared" si="1"/>
        <v/>
      </c>
      <c r="P16" s="20">
        <f t="shared" si="2"/>
        <v>29.664999999999999</v>
      </c>
    </row>
    <row r="17" spans="1:16" customFormat="1">
      <c r="A17" s="200"/>
      <c r="B17" s="187" t="s">
        <v>98</v>
      </c>
      <c r="C17" s="11" t="s">
        <v>145</v>
      </c>
      <c r="D17" s="13">
        <f>Output!S316</f>
        <v>2.9150999999999998</v>
      </c>
      <c r="E17" s="13">
        <f>Output!T316</f>
        <v>5.33</v>
      </c>
      <c r="F17" s="20">
        <f>Output!U316</f>
        <v>82.84</v>
      </c>
      <c r="G17" s="13">
        <f>Output!S312</f>
        <v>5.5811000000000002</v>
      </c>
      <c r="H17" s="13">
        <f>Output!T312</f>
        <v>5.73</v>
      </c>
      <c r="I17" s="20">
        <f>Output!U312</f>
        <v>2.6678999999999999</v>
      </c>
      <c r="J17" s="19">
        <f>Output!S300</f>
        <v>183.1</v>
      </c>
      <c r="K17" s="19">
        <f>Output!T300</f>
        <v>142</v>
      </c>
      <c r="L17" s="20">
        <f>Output!U300</f>
        <v>-22.446999999999999</v>
      </c>
      <c r="N17" s="20">
        <f t="shared" si="0"/>
        <v>82.84</v>
      </c>
      <c r="O17" s="20">
        <f t="shared" si="1"/>
        <v>2.6678999999999999</v>
      </c>
      <c r="P17" s="20">
        <f t="shared" si="2"/>
        <v>22.446999999999999</v>
      </c>
    </row>
    <row r="18" spans="1:16" customFormat="1">
      <c r="A18" s="200"/>
      <c r="B18" s="188"/>
      <c r="C18" s="11" t="s">
        <v>146</v>
      </c>
      <c r="D18" s="13">
        <f>Output!S317</f>
        <v>3.5562999999999998</v>
      </c>
      <c r="E18" s="13">
        <f>Output!T317</f>
        <v>4.07</v>
      </c>
      <c r="F18" s="20">
        <f>Output!U317</f>
        <v>14.446</v>
      </c>
      <c r="G18" s="13">
        <f>Output!S313</f>
        <v>8.4748999999999999</v>
      </c>
      <c r="H18" s="13">
        <f>Output!T313</f>
        <v>5.87</v>
      </c>
      <c r="I18" s="20">
        <f>Output!U313</f>
        <v>-30.736000000000001</v>
      </c>
      <c r="J18" s="19">
        <f>Output!S301</f>
        <v>149.6</v>
      </c>
      <c r="K18" s="19">
        <f>Output!T301</f>
        <v>143</v>
      </c>
      <c r="L18" s="20">
        <f>Output!U301</f>
        <v>-4.4118000000000004</v>
      </c>
      <c r="N18" s="20">
        <f t="shared" si="0"/>
        <v>14.446</v>
      </c>
      <c r="O18" s="20">
        <f t="shared" si="1"/>
        <v>30.736000000000001</v>
      </c>
      <c r="P18" s="20">
        <f t="shared" si="2"/>
        <v>4.4118000000000004</v>
      </c>
    </row>
    <row r="19" spans="1:16" customFormat="1">
      <c r="A19" s="200"/>
      <c r="B19" s="188"/>
      <c r="C19" s="11" t="s">
        <v>147</v>
      </c>
      <c r="D19" s="13">
        <f>Output!S318</f>
        <v>1.9294</v>
      </c>
      <c r="E19" s="13">
        <f>Output!T318</f>
        <v>3.66</v>
      </c>
      <c r="F19" s="20">
        <f>Output!U318</f>
        <v>89.7</v>
      </c>
      <c r="G19" s="13">
        <f>Output!S314</f>
        <v>4.907</v>
      </c>
      <c r="H19" s="13">
        <f>Output!T314</f>
        <v>5.46</v>
      </c>
      <c r="I19" s="20">
        <f>Output!U314</f>
        <v>11.27</v>
      </c>
      <c r="J19" s="19">
        <f>Output!S302</f>
        <v>131.30000000000001</v>
      </c>
      <c r="K19" s="19">
        <f>Output!T302</f>
        <v>111</v>
      </c>
      <c r="L19" s="20">
        <f>Output!U302</f>
        <v>-15.461</v>
      </c>
      <c r="N19" s="20">
        <f t="shared" si="0"/>
        <v>89.7</v>
      </c>
      <c r="O19" s="20">
        <f t="shared" si="1"/>
        <v>11.27</v>
      </c>
      <c r="P19" s="20">
        <f t="shared" si="2"/>
        <v>15.461</v>
      </c>
    </row>
    <row r="20" spans="1:16" customFormat="1">
      <c r="A20" s="200"/>
      <c r="B20" s="189"/>
      <c r="C20" s="11" t="s">
        <v>159</v>
      </c>
      <c r="D20" s="13">
        <f>Output!S319</f>
        <v>6.0171000000000001</v>
      </c>
      <c r="E20" s="13">
        <f>Output!T319</f>
        <v>4.08</v>
      </c>
      <c r="F20" s="20">
        <f>Output!U319</f>
        <v>-32.192999999999998</v>
      </c>
      <c r="G20" s="13">
        <f>Output!S315</f>
        <v>5.9798</v>
      </c>
      <c r="H20" s="13">
        <f>Output!T315</f>
        <v>5.44</v>
      </c>
      <c r="I20" s="20">
        <f>Output!U315</f>
        <v>-9.0276999999999994</v>
      </c>
      <c r="J20" s="19">
        <f>Output!S303</f>
        <v>106.4</v>
      </c>
      <c r="K20" s="19">
        <f>Output!T303</f>
        <v>136</v>
      </c>
      <c r="L20" s="20">
        <f>Output!U303</f>
        <v>27.82</v>
      </c>
      <c r="N20" s="20">
        <f t="shared" si="0"/>
        <v>32.192999999999998</v>
      </c>
      <c r="O20" s="20">
        <f t="shared" si="1"/>
        <v>9.0276999999999994</v>
      </c>
      <c r="P20" s="20">
        <f t="shared" si="2"/>
        <v>27.82</v>
      </c>
    </row>
    <row r="21" spans="1:16" customFormat="1">
      <c r="A21" s="200"/>
      <c r="B21" s="187" t="s">
        <v>95</v>
      </c>
      <c r="C21" s="11" t="s">
        <v>145</v>
      </c>
      <c r="D21" s="13">
        <f>Output!S199</f>
        <v>2.9089999999999998</v>
      </c>
      <c r="E21" s="13">
        <f>Output!T199</f>
        <v>4.96</v>
      </c>
      <c r="F21" s="20">
        <f>Output!U199</f>
        <v>70.504000000000005</v>
      </c>
      <c r="G21" s="13">
        <f>Output!S195</f>
        <v>5.5228000000000002</v>
      </c>
      <c r="H21" s="13">
        <f>Output!T195</f>
        <v>5.36</v>
      </c>
      <c r="I21" s="20">
        <f>Output!U195</f>
        <v>-2.9476</v>
      </c>
      <c r="J21" s="19">
        <f>Output!S183</f>
        <v>147.97</v>
      </c>
      <c r="K21" s="19">
        <f>Output!T183</f>
        <v>156</v>
      </c>
      <c r="L21" s="20">
        <f>Output!U183</f>
        <v>5.4290000000000003</v>
      </c>
      <c r="N21" s="20">
        <f t="shared" si="0"/>
        <v>70.504000000000005</v>
      </c>
      <c r="O21" s="20">
        <f t="shared" si="1"/>
        <v>2.9476</v>
      </c>
      <c r="P21" s="20">
        <f t="shared" si="2"/>
        <v>5.4290000000000003</v>
      </c>
    </row>
    <row r="22" spans="1:16" customFormat="1">
      <c r="A22" s="200"/>
      <c r="B22" s="188"/>
      <c r="C22" s="11" t="s">
        <v>146</v>
      </c>
      <c r="D22" s="13">
        <f>Output!S200</f>
        <v>3.2523</v>
      </c>
      <c r="E22" s="13">
        <f>Output!T200</f>
        <v>3.8</v>
      </c>
      <c r="F22" s="20">
        <f>Output!U200</f>
        <v>16.84</v>
      </c>
      <c r="G22" s="13">
        <f>Output!S196</f>
        <v>7.2320000000000002</v>
      </c>
      <c r="H22" s="13">
        <f>Output!T196</f>
        <v>5.49</v>
      </c>
      <c r="I22" s="20">
        <f>Output!U196</f>
        <v>-24.087</v>
      </c>
      <c r="J22" s="19">
        <f>Output!S184</f>
        <v>112.63</v>
      </c>
      <c r="K22" s="19">
        <f>Output!T184</f>
        <v>157</v>
      </c>
      <c r="L22" s="20">
        <f>Output!U184</f>
        <v>39.39</v>
      </c>
      <c r="N22" s="20">
        <f t="shared" si="0"/>
        <v>16.84</v>
      </c>
      <c r="O22" s="20">
        <f t="shared" si="1"/>
        <v>24.087</v>
      </c>
      <c r="P22" s="20">
        <f t="shared" si="2"/>
        <v>39.39</v>
      </c>
    </row>
    <row r="23" spans="1:16" customFormat="1">
      <c r="A23" s="200"/>
      <c r="B23" s="188"/>
      <c r="C23" s="11" t="s">
        <v>147</v>
      </c>
      <c r="D23" s="13">
        <f>Output!S201</f>
        <v>2.0209000000000001</v>
      </c>
      <c r="E23" s="13">
        <f>Output!T201</f>
        <v>3.43</v>
      </c>
      <c r="F23" s="20">
        <f>Output!U201</f>
        <v>69.724000000000004</v>
      </c>
      <c r="G23" s="13">
        <f>Output!S197</f>
        <v>5.0202999999999998</v>
      </c>
      <c r="H23" s="13">
        <f>Output!T197</f>
        <v>5.12</v>
      </c>
      <c r="I23" s="20">
        <f>Output!U197</f>
        <v>1.9861</v>
      </c>
      <c r="J23" s="19">
        <f>Output!S185</f>
        <v>147.93</v>
      </c>
      <c r="K23" s="19">
        <f>Output!T185</f>
        <v>115</v>
      </c>
      <c r="L23" s="20">
        <f>Output!U185</f>
        <v>-22.262</v>
      </c>
      <c r="N23" s="20">
        <f t="shared" si="0"/>
        <v>69.724000000000004</v>
      </c>
      <c r="O23" s="20">
        <f t="shared" si="1"/>
        <v>1.9861</v>
      </c>
      <c r="P23" s="20">
        <f t="shared" si="2"/>
        <v>22.262</v>
      </c>
    </row>
    <row r="24" spans="1:16" customFormat="1">
      <c r="A24" s="200"/>
      <c r="B24" s="189"/>
      <c r="C24" s="11" t="s">
        <v>159</v>
      </c>
      <c r="D24" s="13">
        <f>Output!S202</f>
        <v>5.9978999999999996</v>
      </c>
      <c r="E24" s="13">
        <f>Output!T202</f>
        <v>3.79</v>
      </c>
      <c r="F24" s="20">
        <f>Output!U202</f>
        <v>-36.811</v>
      </c>
      <c r="G24" s="13">
        <f>Output!S198</f>
        <v>6.3936999999999999</v>
      </c>
      <c r="H24" s="13">
        <f>Output!T198</f>
        <v>5.07</v>
      </c>
      <c r="I24" s="20">
        <f>Output!U198</f>
        <v>-20.702999999999999</v>
      </c>
      <c r="J24" s="19">
        <f>Output!S186</f>
        <v>124.53</v>
      </c>
      <c r="K24" s="19">
        <f>Output!T186</f>
        <v>149</v>
      </c>
      <c r="L24" s="20">
        <f>Output!U186</f>
        <v>19.646999999999998</v>
      </c>
      <c r="N24" s="20">
        <f t="shared" si="0"/>
        <v>36.811</v>
      </c>
      <c r="O24" s="20">
        <f t="shared" si="1"/>
        <v>20.702999999999999</v>
      </c>
      <c r="P24" s="20">
        <f t="shared" si="2"/>
        <v>19.646999999999998</v>
      </c>
    </row>
    <row r="25" spans="1:16" customFormat="1">
      <c r="A25" s="200"/>
      <c r="B25" s="187" t="s">
        <v>100</v>
      </c>
      <c r="C25" s="11" t="s">
        <v>145</v>
      </c>
      <c r="D25" s="13">
        <f>Output!S394</f>
        <v>2.6751999999999998</v>
      </c>
      <c r="E25" s="13">
        <f>Output!T394</f>
        <v>4.9267000000000003</v>
      </c>
      <c r="F25" s="20">
        <f>Output!U394</f>
        <v>84.158000000000001</v>
      </c>
      <c r="G25" s="13">
        <f>Output!S390</f>
        <v>4.8356000000000003</v>
      </c>
      <c r="H25" s="13">
        <f>Output!T390</f>
        <v>5.33</v>
      </c>
      <c r="I25" s="20">
        <f>Output!U390</f>
        <v>10.223000000000001</v>
      </c>
      <c r="J25" s="19">
        <f>Output!S378</f>
        <v>143.5</v>
      </c>
      <c r="K25" s="19">
        <f>Output!T378</f>
        <v>161.66999999999999</v>
      </c>
      <c r="L25" s="20">
        <f>Output!U378</f>
        <v>12.66</v>
      </c>
      <c r="N25" s="20">
        <f t="shared" si="0"/>
        <v>84.158000000000001</v>
      </c>
      <c r="O25" s="20">
        <f t="shared" si="1"/>
        <v>10.223000000000001</v>
      </c>
      <c r="P25" s="20">
        <f t="shared" si="2"/>
        <v>12.66</v>
      </c>
    </row>
    <row r="26" spans="1:16" customFormat="1">
      <c r="A26" s="200"/>
      <c r="B26" s="188"/>
      <c r="C26" s="11" t="s">
        <v>146</v>
      </c>
      <c r="D26" s="13">
        <f>Output!S395</f>
        <v>2.9163000000000001</v>
      </c>
      <c r="E26" s="13">
        <f>Output!T395</f>
        <v>3.77</v>
      </c>
      <c r="F26" s="20">
        <f>Output!U395</f>
        <v>29.271000000000001</v>
      </c>
      <c r="G26" s="13">
        <f>Output!S391</f>
        <v>6.6501000000000001</v>
      </c>
      <c r="H26" s="13">
        <f>Output!T391</f>
        <v>5.46</v>
      </c>
      <c r="I26" s="20">
        <f>Output!U391</f>
        <v>-17.896000000000001</v>
      </c>
      <c r="J26" s="19">
        <f>Output!S379</f>
        <v>131.87</v>
      </c>
      <c r="K26" s="19">
        <f>Output!T379</f>
        <v>163</v>
      </c>
      <c r="L26" s="20">
        <f>Output!U379</f>
        <v>23.61</v>
      </c>
      <c r="N26" s="20">
        <f t="shared" si="0"/>
        <v>29.271000000000001</v>
      </c>
      <c r="O26" s="20">
        <f t="shared" si="1"/>
        <v>17.896000000000001</v>
      </c>
      <c r="P26" s="20">
        <f t="shared" si="2"/>
        <v>23.61</v>
      </c>
    </row>
    <row r="27" spans="1:16" customFormat="1">
      <c r="A27" s="200"/>
      <c r="B27" s="188"/>
      <c r="C27" s="11" t="s">
        <v>147</v>
      </c>
      <c r="D27" s="13">
        <f>Output!S396</f>
        <v>1.9192</v>
      </c>
      <c r="E27" s="13">
        <f>Output!T396</f>
        <v>3.4</v>
      </c>
      <c r="F27" s="20">
        <f>Output!U396</f>
        <v>77.158000000000001</v>
      </c>
      <c r="G27" s="13">
        <f>Output!S392</f>
        <v>4.3198999999999996</v>
      </c>
      <c r="H27" s="13">
        <f>Output!T392</f>
        <v>5.09</v>
      </c>
      <c r="I27" s="20">
        <f>Output!U392</f>
        <v>17.826000000000001</v>
      </c>
      <c r="J27" s="19">
        <f>Output!S380</f>
        <v>150</v>
      </c>
      <c r="K27" s="19">
        <f>Output!T380</f>
        <v>128</v>
      </c>
      <c r="L27" s="20">
        <f>Output!U380</f>
        <v>-14.667</v>
      </c>
      <c r="N27" s="20">
        <f t="shared" si="0"/>
        <v>77.158000000000001</v>
      </c>
      <c r="O27" s="20">
        <f t="shared" si="1"/>
        <v>17.826000000000001</v>
      </c>
      <c r="P27" s="20">
        <f t="shared" si="2"/>
        <v>14.667</v>
      </c>
    </row>
    <row r="28" spans="1:16" customFormat="1">
      <c r="A28" s="200"/>
      <c r="B28" s="189"/>
      <c r="C28" s="11" t="s">
        <v>159</v>
      </c>
      <c r="D28" s="13">
        <f>Output!S397</f>
        <v>5.4230999999999998</v>
      </c>
      <c r="E28" s="13">
        <f>Output!T397</f>
        <v>3.76</v>
      </c>
      <c r="F28" s="20">
        <f>Output!U397</f>
        <v>-30.666</v>
      </c>
      <c r="G28" s="13">
        <f>Output!S393</f>
        <v>6.2009999999999996</v>
      </c>
      <c r="H28" s="13">
        <f>Output!T393</f>
        <v>5.03</v>
      </c>
      <c r="I28" s="20">
        <f>Output!U393</f>
        <v>-18.884</v>
      </c>
      <c r="J28" s="19">
        <f>Output!S381</f>
        <v>147.97</v>
      </c>
      <c r="K28" s="19">
        <f>Output!T381</f>
        <v>149</v>
      </c>
      <c r="L28" s="20">
        <f>Output!U381</f>
        <v>0.69840000000000002</v>
      </c>
      <c r="N28" s="20">
        <f t="shared" si="0"/>
        <v>30.666</v>
      </c>
      <c r="O28" s="20">
        <f t="shared" si="1"/>
        <v>18.884</v>
      </c>
      <c r="P28" s="20">
        <f t="shared" si="2"/>
        <v>0.69840000000000002</v>
      </c>
    </row>
    <row r="29" spans="1:16" customFormat="1">
      <c r="A29" s="200"/>
      <c r="B29" s="187" t="s">
        <v>101</v>
      </c>
      <c r="C29" s="11" t="s">
        <v>145</v>
      </c>
      <c r="D29" s="13">
        <f>Output!S433</f>
        <v>4.7675000000000001</v>
      </c>
      <c r="E29" s="13">
        <f>Output!T433</f>
        <v>8.8800000000000008</v>
      </c>
      <c r="F29" s="20">
        <f>Output!U433</f>
        <v>86.26</v>
      </c>
      <c r="G29" s="13">
        <f>Output!S429</f>
        <v>8.2506000000000004</v>
      </c>
      <c r="H29" s="13">
        <f>Output!T429</f>
        <v>9.67</v>
      </c>
      <c r="I29" s="20">
        <f>Output!U429</f>
        <v>17.204000000000001</v>
      </c>
      <c r="J29" s="19">
        <f>Output!S417</f>
        <v>185.46</v>
      </c>
      <c r="K29" s="19">
        <f>Output!T417</f>
        <v>165</v>
      </c>
      <c r="L29" s="20">
        <f>Output!U417</f>
        <v>-11.032</v>
      </c>
      <c r="N29" s="20">
        <f t="shared" si="0"/>
        <v>86.26</v>
      </c>
      <c r="O29" s="20">
        <f t="shared" si="1"/>
        <v>17.204000000000001</v>
      </c>
      <c r="P29" s="20">
        <f t="shared" si="2"/>
        <v>11.032</v>
      </c>
    </row>
    <row r="30" spans="1:16" customFormat="1">
      <c r="A30" s="200"/>
      <c r="B30" s="188"/>
      <c r="C30" s="11" t="s">
        <v>146</v>
      </c>
      <c r="D30" s="13">
        <f>Output!S434</f>
        <v>6.5743</v>
      </c>
      <c r="E30" s="13">
        <f>Output!T434</f>
        <v>7.58</v>
      </c>
      <c r="F30" s="20">
        <f>Output!U434</f>
        <v>15.297000000000001</v>
      </c>
      <c r="G30" s="13">
        <f>Output!S430</f>
        <v>11.257999999999999</v>
      </c>
      <c r="H30" s="13">
        <f>Output!T430</f>
        <v>9.9499999999999993</v>
      </c>
      <c r="I30" s="20">
        <f>Output!U430</f>
        <v>-11.621</v>
      </c>
      <c r="J30" s="19">
        <f>Output!S418</f>
        <v>173.5</v>
      </c>
      <c r="K30" s="19">
        <f>Output!T418</f>
        <v>168</v>
      </c>
      <c r="L30" s="20">
        <f>Output!U418</f>
        <v>-3.17</v>
      </c>
      <c r="N30" s="20">
        <f t="shared" si="0"/>
        <v>15.297000000000001</v>
      </c>
      <c r="O30" s="20">
        <f t="shared" si="1"/>
        <v>11.621</v>
      </c>
      <c r="P30" s="20">
        <f t="shared" si="2"/>
        <v>3.17</v>
      </c>
    </row>
    <row r="31" spans="1:16" customFormat="1">
      <c r="A31" s="200"/>
      <c r="B31" s="188"/>
      <c r="C31" s="11" t="s">
        <v>147</v>
      </c>
      <c r="D31" s="13">
        <f>Output!S435</f>
        <v>2.9005999999999998</v>
      </c>
      <c r="E31" s="13">
        <f>Output!T435</f>
        <v>6.79</v>
      </c>
      <c r="F31" s="20">
        <f>Output!U435</f>
        <v>134.09</v>
      </c>
      <c r="G31" s="13">
        <f>Output!S431</f>
        <v>7.2732999999999999</v>
      </c>
      <c r="H31" s="13">
        <f>Output!T431</f>
        <v>9.15</v>
      </c>
      <c r="I31" s="20">
        <f>Output!U431</f>
        <v>25.803000000000001</v>
      </c>
      <c r="J31" s="19">
        <f>Output!S419</f>
        <v>143.38</v>
      </c>
      <c r="K31" s="19">
        <f>Output!T419</f>
        <v>143</v>
      </c>
      <c r="L31" s="20">
        <f>Output!U419</f>
        <v>-0.26535999999999998</v>
      </c>
      <c r="N31" s="20">
        <f t="shared" si="0"/>
        <v>134.09</v>
      </c>
      <c r="O31" s="20">
        <f t="shared" si="1"/>
        <v>25.803000000000001</v>
      </c>
      <c r="P31" s="20">
        <f t="shared" si="2"/>
        <v>0.26535999999999998</v>
      </c>
    </row>
    <row r="32" spans="1:16" customFormat="1">
      <c r="A32" s="200"/>
      <c r="B32" s="189"/>
      <c r="C32" s="11" t="s">
        <v>159</v>
      </c>
      <c r="D32" s="13">
        <f>Output!S436</f>
        <v>10.1</v>
      </c>
      <c r="E32" s="13">
        <f>Output!T436</f>
        <v>7.6</v>
      </c>
      <c r="F32" s="20">
        <f>Output!U436</f>
        <v>-24.754000000000001</v>
      </c>
      <c r="G32" s="13">
        <f>Output!S432</f>
        <v>12.086</v>
      </c>
      <c r="H32" s="13">
        <f>Output!T432</f>
        <v>9.3800000000000008</v>
      </c>
      <c r="I32" s="20">
        <f>Output!U432</f>
        <v>-22.387</v>
      </c>
      <c r="J32" s="19">
        <f>Output!S420</f>
        <v>132.9</v>
      </c>
      <c r="K32" s="19">
        <f>Output!T420</f>
        <v>164</v>
      </c>
      <c r="L32" s="20">
        <f>Output!U420</f>
        <v>23.401</v>
      </c>
      <c r="N32" s="20">
        <f t="shared" si="0"/>
        <v>24.754000000000001</v>
      </c>
      <c r="O32" s="20">
        <f t="shared" si="1"/>
        <v>22.387</v>
      </c>
      <c r="P32" s="20">
        <f t="shared" si="2"/>
        <v>23.401</v>
      </c>
    </row>
    <row r="33" spans="1:16" customFormat="1">
      <c r="A33" s="200"/>
      <c r="B33" s="187" t="s">
        <v>104</v>
      </c>
      <c r="C33" s="11" t="s">
        <v>145</v>
      </c>
      <c r="D33" s="13">
        <f>Output!S550</f>
        <v>4.1078000000000001</v>
      </c>
      <c r="E33" s="13">
        <f>Output!T550</f>
        <v>7.6717000000000004</v>
      </c>
      <c r="F33" s="20">
        <f>Output!U550</f>
        <v>86.76</v>
      </c>
      <c r="G33" s="13">
        <f>Output!S546</f>
        <v>8.3467000000000002</v>
      </c>
      <c r="H33" s="13">
        <f>Output!T546</f>
        <v>8.4517000000000007</v>
      </c>
      <c r="I33" s="20">
        <f>Output!U546</f>
        <v>1.2574000000000001</v>
      </c>
      <c r="J33" s="19">
        <f>Output!S534</f>
        <v>160.1</v>
      </c>
      <c r="K33" s="19">
        <f>Output!T534</f>
        <v>166</v>
      </c>
      <c r="L33" s="20">
        <f>Output!U534</f>
        <v>3.6852</v>
      </c>
      <c r="N33" s="20">
        <f t="shared" si="0"/>
        <v>86.76</v>
      </c>
      <c r="O33" s="20">
        <f t="shared" si="1"/>
        <v>1.2574000000000001</v>
      </c>
      <c r="P33" s="20">
        <f t="shared" si="2"/>
        <v>3.6852</v>
      </c>
    </row>
    <row r="34" spans="1:16" customFormat="1">
      <c r="A34" s="200"/>
      <c r="B34" s="188"/>
      <c r="C34" s="11" t="s">
        <v>146</v>
      </c>
      <c r="D34" s="13">
        <f>Output!S551</f>
        <v>4.8231999999999999</v>
      </c>
      <c r="E34" s="13">
        <f>Output!T551</f>
        <v>6.4717000000000002</v>
      </c>
      <c r="F34" s="20">
        <f>Output!U551</f>
        <v>34.177999999999997</v>
      </c>
      <c r="G34" s="13">
        <f>Output!S547</f>
        <v>11.686</v>
      </c>
      <c r="H34" s="13">
        <f>Output!T547</f>
        <v>8.7017000000000007</v>
      </c>
      <c r="I34" s="20">
        <f>Output!U547</f>
        <v>-25.536999999999999</v>
      </c>
      <c r="J34" s="19">
        <f>Output!S535</f>
        <v>155.11000000000001</v>
      </c>
      <c r="K34" s="19">
        <f>Output!T535</f>
        <v>170</v>
      </c>
      <c r="L34" s="20">
        <f>Output!U535</f>
        <v>9.5998999999999999</v>
      </c>
      <c r="N34" s="20">
        <f t="shared" si="0"/>
        <v>34.177999999999997</v>
      </c>
      <c r="O34" s="20">
        <f t="shared" si="1"/>
        <v>25.536999999999999</v>
      </c>
      <c r="P34" s="20">
        <f t="shared" si="2"/>
        <v>9.5998999999999999</v>
      </c>
    </row>
    <row r="35" spans="1:16" customFormat="1">
      <c r="A35" s="200"/>
      <c r="B35" s="188"/>
      <c r="C35" s="11" t="s">
        <v>147</v>
      </c>
      <c r="D35" s="13">
        <f>Output!S552</f>
        <v>2.7568999999999999</v>
      </c>
      <c r="E35" s="13">
        <f>Output!T552</f>
        <v>5.7416999999999998</v>
      </c>
      <c r="F35" s="20">
        <f>Output!U552</f>
        <v>108.26</v>
      </c>
      <c r="G35" s="13">
        <f>Output!S548</f>
        <v>6.1390000000000002</v>
      </c>
      <c r="H35" s="13">
        <f>Output!T548</f>
        <v>7.9717000000000002</v>
      </c>
      <c r="I35" s="20">
        <f>Output!U548</f>
        <v>29.853000000000002</v>
      </c>
      <c r="J35" s="19">
        <f>Output!S536</f>
        <v>168.2</v>
      </c>
      <c r="K35" s="19">
        <f>Output!T536</f>
        <v>148</v>
      </c>
      <c r="L35" s="20">
        <f>Output!U536</f>
        <v>-12.01</v>
      </c>
      <c r="N35" s="20">
        <f t="shared" si="0"/>
        <v>108.26</v>
      </c>
      <c r="O35" s="20">
        <f t="shared" si="1"/>
        <v>29.853000000000002</v>
      </c>
      <c r="P35" s="20">
        <f t="shared" si="2"/>
        <v>12.01</v>
      </c>
    </row>
    <row r="36" spans="1:16" customFormat="1">
      <c r="A36" s="200"/>
      <c r="B36" s="189"/>
      <c r="C36" s="11" t="s">
        <v>159</v>
      </c>
      <c r="D36" s="13">
        <f>Output!S553</f>
        <v>11.975</v>
      </c>
      <c r="E36" s="13">
        <f>Output!T553</f>
        <v>6.4516999999999998</v>
      </c>
      <c r="F36" s="20">
        <f>Output!U553</f>
        <v>-46.124000000000002</v>
      </c>
      <c r="G36" s="13">
        <f>Output!S549</f>
        <v>12.177</v>
      </c>
      <c r="H36" s="13">
        <f>Output!T549</f>
        <v>8.1417000000000002</v>
      </c>
      <c r="I36" s="20">
        <f>Output!U549</f>
        <v>-33.140999999999998</v>
      </c>
      <c r="J36" s="19">
        <f>Output!S537</f>
        <v>169.46</v>
      </c>
      <c r="K36" s="19">
        <f>Output!T537</f>
        <v>150.16999999999999</v>
      </c>
      <c r="L36" s="20">
        <f>Output!U537</f>
        <v>-11.385999999999999</v>
      </c>
      <c r="N36" s="20">
        <f t="shared" si="0"/>
        <v>46.124000000000002</v>
      </c>
      <c r="O36" s="20">
        <f t="shared" si="1"/>
        <v>33.140999999999998</v>
      </c>
      <c r="P36" s="20">
        <f t="shared" si="2"/>
        <v>11.385999999999999</v>
      </c>
    </row>
    <row r="37" spans="1:16" customFormat="1">
      <c r="A37" s="200"/>
      <c r="B37" s="187" t="s">
        <v>105</v>
      </c>
      <c r="C37" s="11" t="s">
        <v>145</v>
      </c>
      <c r="D37" s="33">
        <f>Output!S589</f>
        <v>1.3009999999999999</v>
      </c>
      <c r="E37" s="33">
        <f>Output!T589</f>
        <v>2.5</v>
      </c>
      <c r="F37" s="20">
        <f>Output!U589</f>
        <v>92.156999999999996</v>
      </c>
      <c r="G37" s="13">
        <f>Output!S585</f>
        <v>2.3603999999999998</v>
      </c>
      <c r="H37" s="13">
        <f>Output!T585</f>
        <v>3.03</v>
      </c>
      <c r="I37" s="20">
        <f>Output!U585</f>
        <v>28.367000000000001</v>
      </c>
      <c r="J37" s="51"/>
      <c r="K37" s="51"/>
      <c r="L37" s="20"/>
      <c r="N37" s="20">
        <f t="shared" si="0"/>
        <v>92.156999999999996</v>
      </c>
      <c r="O37" s="20">
        <f t="shared" si="1"/>
        <v>28.367000000000001</v>
      </c>
      <c r="P37" s="20" t="str">
        <f t="shared" si="2"/>
        <v/>
      </c>
    </row>
    <row r="38" spans="1:16" customFormat="1">
      <c r="A38" s="200"/>
      <c r="B38" s="188"/>
      <c r="C38" s="11" t="s">
        <v>146</v>
      </c>
      <c r="D38" s="33">
        <f>Output!S590</f>
        <v>1.5188999999999999</v>
      </c>
      <c r="E38" s="33">
        <f>Output!T590</f>
        <v>2.09</v>
      </c>
      <c r="F38" s="20">
        <f>Output!U590</f>
        <v>37.598999999999997</v>
      </c>
      <c r="G38" s="13">
        <f>Output!S586</f>
        <v>3.2783000000000002</v>
      </c>
      <c r="H38" s="13">
        <f>Output!T586</f>
        <v>3.14</v>
      </c>
      <c r="I38" s="20">
        <f>Output!U586</f>
        <v>-4.2195999999999998</v>
      </c>
      <c r="J38" s="51"/>
      <c r="K38" s="51"/>
      <c r="L38" s="20"/>
      <c r="N38" s="20">
        <f t="shared" si="0"/>
        <v>37.598999999999997</v>
      </c>
      <c r="O38" s="20">
        <f t="shared" si="1"/>
        <v>4.2195999999999998</v>
      </c>
      <c r="P38" s="20" t="str">
        <f t="shared" si="2"/>
        <v/>
      </c>
    </row>
    <row r="39" spans="1:16" customFormat="1">
      <c r="A39" s="200"/>
      <c r="B39" s="188"/>
      <c r="C39" s="11" t="s">
        <v>147</v>
      </c>
      <c r="D39" s="33">
        <f>Output!S591</f>
        <v>0.88175000000000003</v>
      </c>
      <c r="E39" s="33">
        <f>Output!T591</f>
        <v>1.76</v>
      </c>
      <c r="F39" s="20">
        <f>Output!U591</f>
        <v>99.602000000000004</v>
      </c>
      <c r="G39" s="13">
        <f>Output!S587</f>
        <v>1.8540000000000001</v>
      </c>
      <c r="H39" s="13">
        <f>Output!T587</f>
        <v>2.82</v>
      </c>
      <c r="I39" s="20">
        <f>Output!U587</f>
        <v>52.103000000000002</v>
      </c>
      <c r="J39" s="51"/>
      <c r="K39" s="51"/>
      <c r="L39" s="20"/>
      <c r="N39" s="20">
        <f t="shared" si="0"/>
        <v>99.602000000000004</v>
      </c>
      <c r="O39" s="20">
        <f t="shared" si="1"/>
        <v>52.103000000000002</v>
      </c>
      <c r="P39" s="20" t="str">
        <f t="shared" si="2"/>
        <v/>
      </c>
    </row>
    <row r="40" spans="1:16" customFormat="1">
      <c r="A40" s="200"/>
      <c r="B40" s="189"/>
      <c r="C40" s="11" t="s">
        <v>159</v>
      </c>
      <c r="D40" s="33">
        <f>Output!S592</f>
        <v>2.4161000000000001</v>
      </c>
      <c r="E40" s="33">
        <f>Output!T592</f>
        <v>2.1800000000000002</v>
      </c>
      <c r="F40" s="20">
        <f>Output!U592</f>
        <v>-9.7720000000000002</v>
      </c>
      <c r="G40" s="13">
        <f>Output!S588</f>
        <v>3.0607000000000002</v>
      </c>
      <c r="H40" s="13">
        <f>Output!T588</f>
        <v>2.94</v>
      </c>
      <c r="I40" s="20">
        <f>Output!U588</f>
        <v>-3.9424000000000001</v>
      </c>
      <c r="J40" s="51"/>
      <c r="K40" s="51"/>
      <c r="L40" s="20"/>
      <c r="N40" s="20">
        <f t="shared" si="0"/>
        <v>9.7720000000000002</v>
      </c>
      <c r="O40" s="20">
        <f t="shared" si="1"/>
        <v>3.9424000000000001</v>
      </c>
      <c r="P40" s="20" t="str">
        <f t="shared" si="2"/>
        <v/>
      </c>
    </row>
    <row r="41" spans="1:16" customFormat="1">
      <c r="A41" s="200"/>
      <c r="B41" s="187" t="s">
        <v>94</v>
      </c>
      <c r="C41" s="11" t="s">
        <v>145</v>
      </c>
      <c r="D41" s="13">
        <f>Output!S160</f>
        <v>4.4409999999999998</v>
      </c>
      <c r="E41" s="13">
        <f>Output!T160</f>
        <v>5.64</v>
      </c>
      <c r="F41" s="20">
        <f>Output!U160</f>
        <v>26.998000000000001</v>
      </c>
      <c r="G41" s="13">
        <f>Output!S156</f>
        <v>7.0923999999999996</v>
      </c>
      <c r="H41" s="13">
        <f>Output!T156</f>
        <v>6.48</v>
      </c>
      <c r="I41" s="20">
        <f>Output!U156</f>
        <v>-8.6346000000000007</v>
      </c>
      <c r="J41" s="19">
        <f>Output!S144</f>
        <v>226</v>
      </c>
      <c r="K41" s="19">
        <f>Output!T144</f>
        <v>221</v>
      </c>
      <c r="L41" s="20">
        <f>Output!U144</f>
        <v>-2.2124000000000001</v>
      </c>
      <c r="N41" s="20">
        <f t="shared" si="0"/>
        <v>26.998000000000001</v>
      </c>
      <c r="O41" s="20">
        <f t="shared" si="1"/>
        <v>8.6346000000000007</v>
      </c>
      <c r="P41" s="20">
        <f t="shared" si="2"/>
        <v>2.2124000000000001</v>
      </c>
    </row>
    <row r="42" spans="1:16" customFormat="1">
      <c r="A42" s="200"/>
      <c r="B42" s="188"/>
      <c r="C42" s="11" t="s">
        <v>146</v>
      </c>
      <c r="D42" s="13"/>
      <c r="E42" s="13"/>
      <c r="F42" s="20"/>
      <c r="G42" s="13">
        <f>Output!S157</f>
        <v>9.4535</v>
      </c>
      <c r="H42" s="13">
        <f>Output!T157</f>
        <v>6.65</v>
      </c>
      <c r="I42" s="20">
        <f>Output!U157</f>
        <v>-29.655999999999999</v>
      </c>
      <c r="J42" s="19">
        <f>Output!S145</f>
        <v>209.93</v>
      </c>
      <c r="K42" s="19">
        <f>Output!T145</f>
        <v>223</v>
      </c>
      <c r="L42" s="20">
        <f>Output!U145</f>
        <v>6.2241</v>
      </c>
      <c r="N42" s="20" t="str">
        <f t="shared" si="0"/>
        <v/>
      </c>
      <c r="O42" s="20">
        <f t="shared" si="1"/>
        <v>29.655999999999999</v>
      </c>
      <c r="P42" s="20">
        <f t="shared" si="2"/>
        <v>6.2241</v>
      </c>
    </row>
    <row r="43" spans="1:16" customFormat="1">
      <c r="A43" s="200"/>
      <c r="B43" s="188"/>
      <c r="C43" s="11" t="s">
        <v>147</v>
      </c>
      <c r="D43" s="13">
        <f>Output!S162</f>
        <v>2.9453</v>
      </c>
      <c r="E43" s="13">
        <f>Output!T162</f>
        <v>4.3</v>
      </c>
      <c r="F43" s="20">
        <f>Output!U162</f>
        <v>45.993000000000002</v>
      </c>
      <c r="G43" s="13">
        <f>Output!S158</f>
        <v>5.5068999999999999</v>
      </c>
      <c r="H43" s="13">
        <f>Output!T158</f>
        <v>6.15</v>
      </c>
      <c r="I43" s="20">
        <f>Output!U158</f>
        <v>11.679</v>
      </c>
      <c r="J43" s="19">
        <f>Output!S146</f>
        <v>194.9</v>
      </c>
      <c r="K43" s="19">
        <f>Output!T146</f>
        <v>160</v>
      </c>
      <c r="L43" s="20">
        <f>Output!U146</f>
        <v>-17.907</v>
      </c>
      <c r="N43" s="20">
        <f t="shared" si="0"/>
        <v>45.993000000000002</v>
      </c>
      <c r="O43" s="20">
        <f t="shared" si="1"/>
        <v>11.679</v>
      </c>
      <c r="P43" s="20">
        <f t="shared" si="2"/>
        <v>17.907</v>
      </c>
    </row>
    <row r="44" spans="1:16" customFormat="1">
      <c r="A44" s="200"/>
      <c r="B44" s="189"/>
      <c r="C44" s="11" t="s">
        <v>159</v>
      </c>
      <c r="D44" s="13">
        <f>Output!S163</f>
        <v>5.3545999999999996</v>
      </c>
      <c r="E44" s="13">
        <f>Output!T163</f>
        <v>5.2</v>
      </c>
      <c r="F44" s="20">
        <f>Output!U163</f>
        <v>-2.8868</v>
      </c>
      <c r="G44" s="13">
        <f>Output!S159</f>
        <v>6.4465000000000003</v>
      </c>
      <c r="H44" s="13">
        <f>Output!T159</f>
        <v>6.6</v>
      </c>
      <c r="I44" s="20">
        <f>Output!U159</f>
        <v>2.3805999999999998</v>
      </c>
      <c r="J44" s="19">
        <f>Output!S147</f>
        <v>169</v>
      </c>
      <c r="K44" s="19">
        <f>Output!T147</f>
        <v>224</v>
      </c>
      <c r="L44" s="20">
        <f>Output!U147</f>
        <v>32.543999999999997</v>
      </c>
      <c r="N44" s="20">
        <f t="shared" si="0"/>
        <v>2.8868</v>
      </c>
      <c r="O44" s="20">
        <f t="shared" si="1"/>
        <v>2.3805999999999998</v>
      </c>
      <c r="P44" s="20">
        <f t="shared" si="2"/>
        <v>32.543999999999997</v>
      </c>
    </row>
    <row r="45" spans="1:16" customFormat="1">
      <c r="A45" s="200"/>
      <c r="B45" s="187" t="s">
        <v>99</v>
      </c>
      <c r="C45" s="11" t="s">
        <v>145</v>
      </c>
      <c r="D45" s="13">
        <f>Output!S355</f>
        <v>4.2854000000000001</v>
      </c>
      <c r="E45" s="13">
        <f>Output!T355</f>
        <v>5.47</v>
      </c>
      <c r="F45" s="20">
        <f>Output!U355</f>
        <v>27.643999999999998</v>
      </c>
      <c r="G45" s="13">
        <f>Output!S351</f>
        <v>6.5776000000000003</v>
      </c>
      <c r="H45" s="13">
        <f>Output!T351</f>
        <v>6.3</v>
      </c>
      <c r="I45" s="20">
        <f>Output!U351</f>
        <v>-4.2207999999999997</v>
      </c>
      <c r="J45" s="19">
        <f>Output!S339</f>
        <v>227.5</v>
      </c>
      <c r="K45" s="19">
        <f>Output!T339</f>
        <v>218</v>
      </c>
      <c r="L45" s="20">
        <f>Output!U339</f>
        <v>-4.1757999999999997</v>
      </c>
      <c r="N45" s="20">
        <f t="shared" si="0"/>
        <v>27.643999999999998</v>
      </c>
      <c r="O45" s="20">
        <f t="shared" si="1"/>
        <v>4.2207999999999997</v>
      </c>
      <c r="P45" s="20">
        <f t="shared" si="2"/>
        <v>4.1757999999999997</v>
      </c>
    </row>
    <row r="46" spans="1:16" customFormat="1">
      <c r="A46" s="200"/>
      <c r="B46" s="188"/>
      <c r="C46" s="11" t="s">
        <v>146</v>
      </c>
      <c r="D46" s="13">
        <f>Output!S356</f>
        <v>5.2447999999999997</v>
      </c>
      <c r="E46" s="13">
        <f>Output!T356</f>
        <v>4.62</v>
      </c>
      <c r="F46" s="20">
        <f>Output!U356</f>
        <v>-11.912000000000001</v>
      </c>
      <c r="G46" s="13">
        <f>Output!S352</f>
        <v>9.0579000000000001</v>
      </c>
      <c r="H46" s="13">
        <f>Output!T352</f>
        <v>6.46</v>
      </c>
      <c r="I46" s="20">
        <f>Output!U352</f>
        <v>-28.681000000000001</v>
      </c>
      <c r="J46" s="19">
        <f>Output!S340</f>
        <v>220.4</v>
      </c>
      <c r="K46" s="19">
        <f>Output!T340</f>
        <v>219</v>
      </c>
      <c r="L46" s="20">
        <f>Output!U340</f>
        <v>-0.63521000000000005</v>
      </c>
      <c r="N46" s="20">
        <f t="shared" si="0"/>
        <v>11.912000000000001</v>
      </c>
      <c r="O46" s="20">
        <f t="shared" si="1"/>
        <v>28.681000000000001</v>
      </c>
      <c r="P46" s="20">
        <f t="shared" si="2"/>
        <v>0.63521000000000005</v>
      </c>
    </row>
    <row r="47" spans="1:16" customFormat="1">
      <c r="A47" s="200"/>
      <c r="B47" s="188"/>
      <c r="C47" s="11" t="s">
        <v>147</v>
      </c>
      <c r="D47" s="13">
        <f>Output!S357</f>
        <v>2.7315</v>
      </c>
      <c r="E47" s="13">
        <f>Output!T357</f>
        <v>4.13</v>
      </c>
      <c r="F47" s="20">
        <f>Output!U357</f>
        <v>51.198999999999998</v>
      </c>
      <c r="G47" s="13">
        <f>Output!S353</f>
        <v>5.08</v>
      </c>
      <c r="H47" s="13">
        <f>Output!T353</f>
        <v>5.97</v>
      </c>
      <c r="I47" s="20">
        <f>Output!U353</f>
        <v>17.52</v>
      </c>
      <c r="J47" s="19">
        <f>Output!S341</f>
        <v>194.6</v>
      </c>
      <c r="K47" s="19">
        <f>Output!T341</f>
        <v>156</v>
      </c>
      <c r="L47" s="20">
        <f>Output!U341</f>
        <v>-19.835999999999999</v>
      </c>
      <c r="N47" s="20">
        <f t="shared" si="0"/>
        <v>51.198999999999998</v>
      </c>
      <c r="O47" s="20">
        <f t="shared" si="1"/>
        <v>17.52</v>
      </c>
      <c r="P47" s="20">
        <f t="shared" si="2"/>
        <v>19.835999999999999</v>
      </c>
    </row>
    <row r="48" spans="1:16" customFormat="1">
      <c r="A48" s="200"/>
      <c r="B48" s="189"/>
      <c r="C48" s="11" t="s">
        <v>159</v>
      </c>
      <c r="D48" s="13">
        <f>Output!S358</f>
        <v>5.1539000000000001</v>
      </c>
      <c r="E48" s="13">
        <f>Output!T358</f>
        <v>5.0199999999999996</v>
      </c>
      <c r="F48" s="20">
        <f>Output!U358</f>
        <v>-2.5983000000000001</v>
      </c>
      <c r="G48" s="13">
        <f>Output!S354</f>
        <v>6.3506</v>
      </c>
      <c r="H48" s="13">
        <f>Output!T354</f>
        <v>6.41</v>
      </c>
      <c r="I48" s="20">
        <f>Output!U354</f>
        <v>0.93498999999999999</v>
      </c>
      <c r="J48" s="19">
        <f>Output!S342</f>
        <v>166.4</v>
      </c>
      <c r="K48" s="19">
        <f>Output!T342</f>
        <v>221</v>
      </c>
      <c r="L48" s="20">
        <f>Output!U342</f>
        <v>32.811999999999998</v>
      </c>
      <c r="N48" s="20">
        <f t="shared" si="0"/>
        <v>2.5983000000000001</v>
      </c>
      <c r="O48" s="20">
        <f t="shared" si="1"/>
        <v>0.93498999999999999</v>
      </c>
      <c r="P48" s="20">
        <f t="shared" si="2"/>
        <v>32.811999999999998</v>
      </c>
    </row>
    <row r="49" spans="1:16" customFormat="1">
      <c r="A49" s="200"/>
      <c r="B49" s="187" t="s">
        <v>96</v>
      </c>
      <c r="C49" s="11" t="s">
        <v>145</v>
      </c>
      <c r="D49" s="13">
        <f>Output!S238</f>
        <v>3.8815</v>
      </c>
      <c r="E49" s="13">
        <f>Output!T238</f>
        <v>4.05</v>
      </c>
      <c r="F49" s="20">
        <f>Output!U238</f>
        <v>4.3414000000000001</v>
      </c>
      <c r="G49" s="13">
        <f>Output!S234</f>
        <v>6.7987000000000002</v>
      </c>
      <c r="H49" s="13">
        <f>Output!T234</f>
        <v>4.93</v>
      </c>
      <c r="I49" s="20">
        <f>Output!U234</f>
        <v>-27.486000000000001</v>
      </c>
      <c r="J49" s="19">
        <f>Output!S222</f>
        <v>149.63</v>
      </c>
      <c r="K49" s="19">
        <f>Output!T222</f>
        <v>183</v>
      </c>
      <c r="L49" s="20">
        <f>Output!U222</f>
        <v>22.298999999999999</v>
      </c>
      <c r="N49" s="20">
        <f t="shared" si="0"/>
        <v>4.3414000000000001</v>
      </c>
      <c r="O49" s="20">
        <f t="shared" si="1"/>
        <v>27.486000000000001</v>
      </c>
      <c r="P49" s="20">
        <f t="shared" si="2"/>
        <v>22.298999999999999</v>
      </c>
    </row>
    <row r="50" spans="1:16" customFormat="1">
      <c r="A50" s="200"/>
      <c r="B50" s="188"/>
      <c r="C50" s="11" t="s">
        <v>146</v>
      </c>
      <c r="D50" s="13">
        <f>Output!S239</f>
        <v>4.7706</v>
      </c>
      <c r="E50" s="13">
        <f>Output!T239</f>
        <v>3.56</v>
      </c>
      <c r="F50" s="20">
        <f>Output!U239</f>
        <v>-25.376000000000001</v>
      </c>
      <c r="G50" s="13">
        <f>Output!S235</f>
        <v>8.4930000000000003</v>
      </c>
      <c r="H50" s="13">
        <f>Output!T235</f>
        <v>5.0599999999999996</v>
      </c>
      <c r="I50" s="20">
        <f>Output!U235</f>
        <v>-40.421999999999997</v>
      </c>
      <c r="J50" s="19">
        <f>Output!S223</f>
        <v>132.5</v>
      </c>
      <c r="K50" s="19">
        <f>Output!T223</f>
        <v>184</v>
      </c>
      <c r="L50" s="20">
        <f>Output!U223</f>
        <v>38.868000000000002</v>
      </c>
      <c r="N50" s="20">
        <f t="shared" si="0"/>
        <v>25.376000000000001</v>
      </c>
      <c r="O50" s="20">
        <f t="shared" si="1"/>
        <v>40.421999999999997</v>
      </c>
      <c r="P50" s="20">
        <f t="shared" si="2"/>
        <v>38.868000000000002</v>
      </c>
    </row>
    <row r="51" spans="1:16" customFormat="1">
      <c r="A51" s="200"/>
      <c r="B51" s="188"/>
      <c r="C51" s="11" t="s">
        <v>147</v>
      </c>
      <c r="D51" s="13">
        <f>Output!S240</f>
        <v>2.6383999999999999</v>
      </c>
      <c r="E51" s="13">
        <f>Output!T240</f>
        <v>3.15</v>
      </c>
      <c r="F51" s="20">
        <f>Output!U240</f>
        <v>19.39</v>
      </c>
      <c r="G51" s="13">
        <f>Output!S236</f>
        <v>6.4535</v>
      </c>
      <c r="H51" s="13">
        <f>Output!T236</f>
        <v>4.6500000000000004</v>
      </c>
      <c r="I51" s="20">
        <f>Output!U236</f>
        <v>-27.946000000000002</v>
      </c>
      <c r="J51" s="19">
        <f>Output!S224</f>
        <v>174.7</v>
      </c>
      <c r="K51" s="19">
        <f>Output!T224</f>
        <v>128</v>
      </c>
      <c r="L51" s="20">
        <f>Output!U224</f>
        <v>-26.731999999999999</v>
      </c>
      <c r="N51" s="20">
        <f t="shared" si="0"/>
        <v>19.39</v>
      </c>
      <c r="O51" s="20">
        <f t="shared" si="1"/>
        <v>27.946000000000002</v>
      </c>
      <c r="P51" s="20">
        <f t="shared" si="2"/>
        <v>26.731999999999999</v>
      </c>
    </row>
    <row r="52" spans="1:16" customFormat="1">
      <c r="A52" s="200"/>
      <c r="B52" s="189"/>
      <c r="C52" s="11" t="s">
        <v>159</v>
      </c>
      <c r="D52" s="13">
        <f>Output!S241</f>
        <v>5.4496000000000002</v>
      </c>
      <c r="E52" s="13">
        <f>Output!T241</f>
        <v>4.01</v>
      </c>
      <c r="F52" s="20">
        <f>Output!U241</f>
        <v>-26.417000000000002</v>
      </c>
      <c r="G52" s="13">
        <f>Output!S237</f>
        <v>6.6890000000000001</v>
      </c>
      <c r="H52" s="13">
        <f>Output!T237</f>
        <v>5.15</v>
      </c>
      <c r="I52" s="20">
        <f>Output!U237</f>
        <v>-23.007999999999999</v>
      </c>
      <c r="J52" s="19">
        <f>Output!S225</f>
        <v>161.1</v>
      </c>
      <c r="K52" s="19">
        <f>Output!T225</f>
        <v>190</v>
      </c>
      <c r="L52" s="20">
        <f>Output!U225</f>
        <v>17.939</v>
      </c>
      <c r="N52" s="20">
        <f t="shared" si="0"/>
        <v>26.417000000000002</v>
      </c>
      <c r="O52" s="20">
        <f t="shared" si="1"/>
        <v>23.007999999999999</v>
      </c>
      <c r="P52" s="20">
        <f t="shared" si="2"/>
        <v>17.939</v>
      </c>
    </row>
    <row r="53" spans="1:16" customFormat="1">
      <c r="A53" s="200"/>
      <c r="B53" s="187" t="s">
        <v>102</v>
      </c>
      <c r="C53" s="11" t="s">
        <v>145</v>
      </c>
      <c r="D53" s="13">
        <f>Output!S472</f>
        <v>2.8331</v>
      </c>
      <c r="E53" s="13">
        <f>Output!T472</f>
        <v>5.54</v>
      </c>
      <c r="F53" s="20">
        <f>Output!U472</f>
        <v>95.545000000000002</v>
      </c>
      <c r="G53" s="13">
        <f>Output!S468</f>
        <v>3.8193000000000001</v>
      </c>
      <c r="H53" s="13">
        <f>Output!T468</f>
        <v>5.78</v>
      </c>
      <c r="I53" s="20">
        <f>Output!U468</f>
        <v>51.337000000000003</v>
      </c>
      <c r="J53" s="19">
        <f>Output!S456</f>
        <v>199</v>
      </c>
      <c r="K53" s="19">
        <f>Output!T456</f>
        <v>207</v>
      </c>
      <c r="L53" s="20">
        <f>Output!U456</f>
        <v>4.0201000000000002</v>
      </c>
      <c r="N53" s="20">
        <f t="shared" si="0"/>
        <v>95.545000000000002</v>
      </c>
      <c r="O53" s="20">
        <f t="shared" si="1"/>
        <v>51.337000000000003</v>
      </c>
      <c r="P53" s="20">
        <f t="shared" si="2"/>
        <v>4.0201000000000002</v>
      </c>
    </row>
    <row r="54" spans="1:16" customFormat="1">
      <c r="A54" s="200"/>
      <c r="B54" s="188"/>
      <c r="C54" s="11" t="s">
        <v>146</v>
      </c>
      <c r="D54" s="13"/>
      <c r="E54" s="13"/>
      <c r="F54" s="20"/>
      <c r="G54" s="13">
        <f>Output!S469</f>
        <v>6.0532000000000004</v>
      </c>
      <c r="H54" s="13">
        <f>Output!T469</f>
        <v>5.94</v>
      </c>
      <c r="I54" s="20">
        <f>Output!U469</f>
        <v>-1.8695999999999999</v>
      </c>
      <c r="J54" s="19">
        <f>Output!S457</f>
        <v>178.3</v>
      </c>
      <c r="K54" s="19">
        <f>Output!T457</f>
        <v>208</v>
      </c>
      <c r="L54" s="20">
        <f>Output!U457</f>
        <v>16.657</v>
      </c>
      <c r="N54" s="20" t="str">
        <f t="shared" si="0"/>
        <v/>
      </c>
      <c r="O54" s="20">
        <f t="shared" si="1"/>
        <v>1.8695999999999999</v>
      </c>
      <c r="P54" s="20">
        <f t="shared" si="2"/>
        <v>16.657</v>
      </c>
    </row>
    <row r="55" spans="1:16" customFormat="1">
      <c r="A55" s="200"/>
      <c r="B55" s="188"/>
      <c r="C55" s="11" t="s">
        <v>147</v>
      </c>
      <c r="D55" s="13">
        <f>Output!S474</f>
        <v>2.1154999999999999</v>
      </c>
      <c r="E55" s="13">
        <f>Output!T474</f>
        <v>3.68</v>
      </c>
      <c r="F55" s="20">
        <f>Output!U474</f>
        <v>73.954999999999998</v>
      </c>
      <c r="G55" s="13">
        <f>Output!S470</f>
        <v>3.4436</v>
      </c>
      <c r="H55" s="13">
        <f>Output!T470</f>
        <v>5.52</v>
      </c>
      <c r="I55" s="20">
        <f>Output!U470</f>
        <v>60.296999999999997</v>
      </c>
      <c r="J55" s="19">
        <f>Output!S458</f>
        <v>171.2</v>
      </c>
      <c r="K55" s="19">
        <f>Output!T458</f>
        <v>145</v>
      </c>
      <c r="L55" s="20">
        <f>Output!U458</f>
        <v>-15.304</v>
      </c>
      <c r="N55" s="20">
        <f t="shared" si="0"/>
        <v>73.954999999999998</v>
      </c>
      <c r="O55" s="20">
        <f t="shared" si="1"/>
        <v>60.296999999999997</v>
      </c>
      <c r="P55" s="20">
        <f t="shared" si="2"/>
        <v>15.304</v>
      </c>
    </row>
    <row r="56" spans="1:16" customFormat="1">
      <c r="A56" s="200"/>
      <c r="B56" s="189"/>
      <c r="C56" s="11" t="s">
        <v>159</v>
      </c>
      <c r="D56" s="13">
        <f>Output!S475</f>
        <v>10.500999999999999</v>
      </c>
      <c r="E56" s="13">
        <f>Output!T475</f>
        <v>6.92</v>
      </c>
      <c r="F56" s="20">
        <f>Output!U475</f>
        <v>-34.103999999999999</v>
      </c>
      <c r="G56" s="13">
        <f>Output!S471</f>
        <v>10.834</v>
      </c>
      <c r="H56" s="13">
        <f>Output!T471</f>
        <v>8.32</v>
      </c>
      <c r="I56" s="20">
        <f>Output!U471</f>
        <v>-23.207000000000001</v>
      </c>
      <c r="J56" s="19">
        <f>Output!S459</f>
        <v>269.89999999999998</v>
      </c>
      <c r="K56" s="19">
        <f>Output!T459</f>
        <v>262</v>
      </c>
      <c r="L56" s="20">
        <f>Output!U459</f>
        <v>-2.927</v>
      </c>
      <c r="N56" s="20">
        <f t="shared" si="0"/>
        <v>34.103999999999999</v>
      </c>
      <c r="O56" s="20">
        <f t="shared" si="1"/>
        <v>23.207000000000001</v>
      </c>
      <c r="P56" s="20">
        <f t="shared" si="2"/>
        <v>2.927</v>
      </c>
    </row>
    <row r="57" spans="1:16" customFormat="1">
      <c r="A57" s="200"/>
      <c r="B57" s="187" t="s">
        <v>103</v>
      </c>
      <c r="C57" s="11" t="s">
        <v>145</v>
      </c>
      <c r="D57" s="13">
        <f>Output!S511</f>
        <v>46.395000000000003</v>
      </c>
      <c r="E57" s="13">
        <f>Output!T511</f>
        <v>5.3333000000000004</v>
      </c>
      <c r="F57" s="20">
        <f>Output!U511</f>
        <v>-88.504999999999995</v>
      </c>
      <c r="G57" s="13">
        <f>Output!S507</f>
        <v>57.758000000000003</v>
      </c>
      <c r="H57" s="13">
        <f>Output!T507</f>
        <v>5.58</v>
      </c>
      <c r="I57" s="20">
        <f>Output!U507</f>
        <v>-90.338999999999999</v>
      </c>
      <c r="J57" s="19">
        <f>Output!S495</f>
        <v>415.1</v>
      </c>
      <c r="K57" s="19">
        <f>Output!T495</f>
        <v>207</v>
      </c>
      <c r="L57" s="20">
        <f>Output!U495</f>
        <v>-50.131999999999998</v>
      </c>
      <c r="N57" s="20">
        <f t="shared" si="0"/>
        <v>88.504999999999995</v>
      </c>
      <c r="O57" s="20">
        <f t="shared" si="1"/>
        <v>90.338999999999999</v>
      </c>
      <c r="P57" s="20">
        <f t="shared" si="2"/>
        <v>50.131999999999998</v>
      </c>
    </row>
    <row r="58" spans="1:16" customFormat="1">
      <c r="A58" s="200"/>
      <c r="B58" s="188"/>
      <c r="C58" s="11" t="s">
        <v>146</v>
      </c>
      <c r="D58" s="13"/>
      <c r="E58" s="13"/>
      <c r="F58" s="20"/>
      <c r="G58" s="13">
        <f>Output!S508</f>
        <v>20.893000000000001</v>
      </c>
      <c r="H58" s="13">
        <f>Output!T508</f>
        <v>5.74</v>
      </c>
      <c r="I58" s="20">
        <f>Output!U508</f>
        <v>-72.525999999999996</v>
      </c>
      <c r="J58" s="19">
        <f>Output!S496</f>
        <v>243.1</v>
      </c>
      <c r="K58" s="19">
        <f>Output!T496</f>
        <v>209</v>
      </c>
      <c r="L58" s="20">
        <f>Output!U496</f>
        <v>-14.026999999999999</v>
      </c>
      <c r="N58" s="20" t="str">
        <f t="shared" si="0"/>
        <v/>
      </c>
      <c r="O58" s="20">
        <f t="shared" si="1"/>
        <v>72.525999999999996</v>
      </c>
      <c r="P58" s="20">
        <f t="shared" si="2"/>
        <v>14.026999999999999</v>
      </c>
    </row>
    <row r="59" spans="1:16" customFormat="1">
      <c r="A59" s="200"/>
      <c r="B59" s="188"/>
      <c r="C59" s="11" t="s">
        <v>147</v>
      </c>
      <c r="D59" s="13">
        <f>Output!S513</f>
        <v>18.164999999999999</v>
      </c>
      <c r="E59" s="13">
        <f>Output!T513</f>
        <v>3.43</v>
      </c>
      <c r="F59" s="20">
        <f>Output!U513</f>
        <v>-81.117000000000004</v>
      </c>
      <c r="G59" s="13">
        <f>Output!S509</f>
        <v>23.94</v>
      </c>
      <c r="H59" s="13">
        <f>Output!T509</f>
        <v>5.33</v>
      </c>
      <c r="I59" s="20">
        <f>Output!U509</f>
        <v>-77.736000000000004</v>
      </c>
      <c r="J59" s="19">
        <f>Output!S497</f>
        <v>669.9</v>
      </c>
      <c r="K59" s="19">
        <f>Output!T497</f>
        <v>155</v>
      </c>
      <c r="L59" s="20">
        <f>Output!U497</f>
        <v>-76.861999999999995</v>
      </c>
      <c r="N59" s="20">
        <f t="shared" si="0"/>
        <v>81.117000000000004</v>
      </c>
      <c r="O59" s="20">
        <f t="shared" si="1"/>
        <v>77.736000000000004</v>
      </c>
      <c r="P59" s="20">
        <f t="shared" si="2"/>
        <v>76.861999999999995</v>
      </c>
    </row>
    <row r="60" spans="1:16" customFormat="1">
      <c r="A60" s="200"/>
      <c r="B60" s="189"/>
      <c r="C60" s="11" t="s">
        <v>159</v>
      </c>
      <c r="D60" s="13">
        <f>Output!S514</f>
        <v>3.7353000000000001</v>
      </c>
      <c r="E60" s="13">
        <f>Output!T514</f>
        <v>6.7</v>
      </c>
      <c r="F60" s="20">
        <f>Output!U514</f>
        <v>79.37</v>
      </c>
      <c r="G60" s="13">
        <f>Output!S510</f>
        <v>5.0773000000000001</v>
      </c>
      <c r="H60" s="13">
        <f>Output!T510</f>
        <v>8.14</v>
      </c>
      <c r="I60" s="20">
        <f>Output!U510</f>
        <v>60.320999999999998</v>
      </c>
      <c r="J60" s="19">
        <f>Output!S498</f>
        <v>161.33000000000001</v>
      </c>
      <c r="K60" s="19">
        <f>Output!T498</f>
        <v>263</v>
      </c>
      <c r="L60" s="20">
        <f>Output!U498</f>
        <v>63.015999999999998</v>
      </c>
      <c r="N60" s="20">
        <f t="shared" si="0"/>
        <v>79.37</v>
      </c>
      <c r="O60" s="20">
        <f t="shared" si="1"/>
        <v>60.320999999999998</v>
      </c>
      <c r="P60" s="20">
        <f t="shared" si="2"/>
        <v>63.015999999999998</v>
      </c>
    </row>
    <row r="61" spans="1:16" customFormat="1">
      <c r="A61" s="200"/>
      <c r="B61" s="187" t="s">
        <v>106</v>
      </c>
      <c r="C61" s="11" t="s">
        <v>145</v>
      </c>
      <c r="D61" s="13">
        <f>Output!S628</f>
        <v>5.2068000000000003</v>
      </c>
      <c r="E61" s="13">
        <f>Output!T628</f>
        <v>5.57</v>
      </c>
      <c r="F61" s="20">
        <f>Output!U628</f>
        <v>6.9759000000000002</v>
      </c>
      <c r="G61" s="13">
        <f>Output!S624</f>
        <v>7.5724999999999998</v>
      </c>
      <c r="H61" s="13">
        <f>Output!T624</f>
        <v>6.71</v>
      </c>
      <c r="I61" s="20">
        <f>Output!U624</f>
        <v>-11.39</v>
      </c>
      <c r="J61" s="19">
        <f>Output!S612</f>
        <v>235.5</v>
      </c>
      <c r="K61" s="19">
        <f>Output!T612</f>
        <v>227</v>
      </c>
      <c r="L61" s="20">
        <f>Output!U612</f>
        <v>-3.6093000000000002</v>
      </c>
      <c r="N61" s="20">
        <f t="shared" si="0"/>
        <v>6.9759000000000002</v>
      </c>
      <c r="O61" s="20">
        <f t="shared" si="1"/>
        <v>11.39</v>
      </c>
      <c r="P61" s="20">
        <f t="shared" si="2"/>
        <v>3.6093000000000002</v>
      </c>
    </row>
    <row r="62" spans="1:16" customFormat="1">
      <c r="A62" s="211"/>
      <c r="B62" s="188"/>
      <c r="C62" s="11" t="s">
        <v>146</v>
      </c>
      <c r="D62" s="13"/>
      <c r="E62" s="13"/>
      <c r="F62" s="20"/>
      <c r="G62" s="13">
        <f>Output!S625</f>
        <v>7.8059000000000003</v>
      </c>
      <c r="H62" s="13">
        <f>Output!T625</f>
        <v>6.56</v>
      </c>
      <c r="I62" s="20">
        <f>Output!U625</f>
        <v>-15.96</v>
      </c>
      <c r="J62" s="19">
        <f>Output!S613</f>
        <v>217.2</v>
      </c>
      <c r="K62" s="19">
        <f>Output!T613</f>
        <v>222</v>
      </c>
      <c r="L62" s="20">
        <f>Output!U613</f>
        <v>2.21</v>
      </c>
      <c r="N62" s="20" t="str">
        <f t="shared" si="0"/>
        <v/>
      </c>
      <c r="O62" s="20">
        <f t="shared" si="1"/>
        <v>15.96</v>
      </c>
      <c r="P62" s="20">
        <f t="shared" si="2"/>
        <v>2.21</v>
      </c>
    </row>
    <row r="63" spans="1:16" customFormat="1">
      <c r="A63" s="211"/>
      <c r="B63" s="188"/>
      <c r="C63" s="11" t="s">
        <v>147</v>
      </c>
      <c r="D63" s="13">
        <f>Output!S630</f>
        <v>5.1422999999999996</v>
      </c>
      <c r="E63" s="13">
        <f>Output!T630</f>
        <v>5.43</v>
      </c>
      <c r="F63" s="20">
        <f>Output!U630</f>
        <v>5.5956999999999999</v>
      </c>
      <c r="G63" s="13">
        <f>Output!S626</f>
        <v>8.6705000000000005</v>
      </c>
      <c r="H63" s="13">
        <f>Output!T626</f>
        <v>7.29</v>
      </c>
      <c r="I63" s="20">
        <f>Output!U626</f>
        <v>-15.922000000000001</v>
      </c>
      <c r="J63" s="19">
        <f>Output!S614</f>
        <v>231.73</v>
      </c>
      <c r="K63" s="19">
        <f>Output!T614</f>
        <v>188</v>
      </c>
      <c r="L63" s="20">
        <f>Output!U614</f>
        <v>-18.872</v>
      </c>
      <c r="N63" s="20">
        <f t="shared" si="0"/>
        <v>5.5956999999999999</v>
      </c>
      <c r="O63" s="20">
        <f t="shared" si="1"/>
        <v>15.922000000000001</v>
      </c>
      <c r="P63" s="20">
        <f t="shared" si="2"/>
        <v>18.872</v>
      </c>
    </row>
    <row r="64" spans="1:16" customFormat="1">
      <c r="A64" s="212"/>
      <c r="B64" s="189"/>
      <c r="C64" s="11" t="s">
        <v>159</v>
      </c>
      <c r="D64" s="13">
        <f>Output!S631</f>
        <v>2.8431000000000002</v>
      </c>
      <c r="E64" s="13">
        <f>Output!T631</f>
        <v>4.17</v>
      </c>
      <c r="F64" s="53">
        <f>Output!U631</f>
        <v>46.670999999999999</v>
      </c>
      <c r="G64" s="13">
        <f>Output!S627</f>
        <v>4.4522000000000004</v>
      </c>
      <c r="H64" s="13">
        <f>Output!T627</f>
        <v>5.57</v>
      </c>
      <c r="I64" s="20">
        <f>Output!U627</f>
        <v>25.106000000000002</v>
      </c>
      <c r="J64" s="19"/>
      <c r="K64" s="19"/>
      <c r="L64" s="20"/>
      <c r="N64" s="20">
        <f t="shared" si="0"/>
        <v>46.670999999999999</v>
      </c>
      <c r="O64" s="20">
        <f t="shared" si="1"/>
        <v>25.106000000000002</v>
      </c>
      <c r="P64" s="20" t="str">
        <f t="shared" si="2"/>
        <v/>
      </c>
    </row>
    <row r="65" spans="1:16" customFormat="1">
      <c r="A65" s="180" t="s">
        <v>342</v>
      </c>
      <c r="B65" s="187" t="s">
        <v>92</v>
      </c>
      <c r="C65" s="230" t="s">
        <v>148</v>
      </c>
      <c r="D65" s="231"/>
      <c r="E65" s="231"/>
      <c r="F65" s="232"/>
      <c r="G65" s="13">
        <f>Output!S646</f>
        <v>27.16</v>
      </c>
      <c r="H65" s="13">
        <f>Output!T646</f>
        <v>40.5</v>
      </c>
      <c r="I65" s="20">
        <f>Output!U646</f>
        <v>49.116999999999997</v>
      </c>
      <c r="J65" s="19">
        <f>Output!S649</f>
        <v>356.5</v>
      </c>
      <c r="K65" s="19">
        <f>Output!T649</f>
        <v>383</v>
      </c>
      <c r="L65" s="20">
        <f>Output!U649</f>
        <v>7.4333999999999998</v>
      </c>
      <c r="N65" s="20" t="str">
        <f t="shared" si="0"/>
        <v/>
      </c>
      <c r="O65" s="20">
        <f t="shared" si="1"/>
        <v>49.116999999999997</v>
      </c>
      <c r="P65" s="20">
        <f t="shared" si="2"/>
        <v>7.4333999999999998</v>
      </c>
    </row>
    <row r="66" spans="1:16" customFormat="1">
      <c r="A66" s="191"/>
      <c r="B66" s="188"/>
      <c r="C66" s="233" t="s">
        <v>149</v>
      </c>
      <c r="D66" s="234"/>
      <c r="E66" s="234"/>
      <c r="F66" s="235"/>
      <c r="G66" s="13">
        <f>Output!S647</f>
        <v>48.576000000000001</v>
      </c>
      <c r="H66" s="13">
        <f>Output!T647</f>
        <v>41.5</v>
      </c>
      <c r="I66" s="20">
        <f>Output!U647</f>
        <v>-14.568</v>
      </c>
      <c r="J66" s="19">
        <f>Output!S650</f>
        <v>308.7</v>
      </c>
      <c r="K66" s="19">
        <f>Output!T650</f>
        <v>441</v>
      </c>
      <c r="L66" s="20">
        <f>Output!U650</f>
        <v>42.856999999999999</v>
      </c>
      <c r="N66" s="20" t="str">
        <f t="shared" si="0"/>
        <v/>
      </c>
      <c r="O66" s="20">
        <f t="shared" si="1"/>
        <v>14.568</v>
      </c>
      <c r="P66" s="20">
        <f t="shared" si="2"/>
        <v>42.856999999999999</v>
      </c>
    </row>
    <row r="67" spans="1:16" customFormat="1">
      <c r="A67" s="202"/>
      <c r="B67" s="189"/>
      <c r="C67" s="233" t="s">
        <v>150</v>
      </c>
      <c r="D67" s="234"/>
      <c r="E67" s="234"/>
      <c r="F67" s="235"/>
      <c r="G67" s="13">
        <f>Output!S648</f>
        <v>32.398000000000003</v>
      </c>
      <c r="H67" s="13">
        <f>Output!T648</f>
        <v>40.4</v>
      </c>
      <c r="I67" s="20">
        <f>Output!U648</f>
        <v>24.698</v>
      </c>
      <c r="J67" s="19">
        <f>Output!S651</f>
        <v>490.27</v>
      </c>
      <c r="K67" s="19">
        <f>Output!T651</f>
        <v>600</v>
      </c>
      <c r="L67" s="20">
        <f>Output!U651</f>
        <v>22.382000000000001</v>
      </c>
      <c r="N67" s="20" t="str">
        <f t="shared" si="0"/>
        <v/>
      </c>
      <c r="O67" s="20">
        <f t="shared" si="1"/>
        <v>24.698</v>
      </c>
      <c r="P67" s="20">
        <f t="shared" si="2"/>
        <v>22.382000000000001</v>
      </c>
    </row>
    <row r="68" spans="1:16" customFormat="1">
      <c r="A68" s="236" t="s">
        <v>341</v>
      </c>
      <c r="B68" s="187" t="s">
        <v>95</v>
      </c>
      <c r="C68" s="233" t="s">
        <v>151</v>
      </c>
      <c r="D68" s="234"/>
      <c r="E68" s="234"/>
      <c r="F68" s="235"/>
      <c r="G68" s="66">
        <f>Output!S662</f>
        <v>3.61</v>
      </c>
      <c r="H68" s="66">
        <f>Output!T662</f>
        <v>1.89</v>
      </c>
      <c r="I68" s="68">
        <f>Output!U662</f>
        <v>-47.645000000000003</v>
      </c>
      <c r="J68" s="19">
        <f>Output!S665</f>
        <v>87.6</v>
      </c>
      <c r="K68" s="19">
        <f>Output!T665</f>
        <v>75</v>
      </c>
      <c r="L68" s="20">
        <f>Output!U665</f>
        <v>-14.384</v>
      </c>
      <c r="N68" s="20" t="str">
        <f t="shared" si="0"/>
        <v/>
      </c>
      <c r="O68" s="20">
        <f t="shared" si="1"/>
        <v>47.645000000000003</v>
      </c>
      <c r="P68" s="20">
        <f t="shared" si="2"/>
        <v>14.384</v>
      </c>
    </row>
    <row r="69" spans="1:16" customFormat="1">
      <c r="A69" s="237"/>
      <c r="B69" s="188"/>
      <c r="C69" s="233" t="s">
        <v>152</v>
      </c>
      <c r="D69" s="234"/>
      <c r="E69" s="234"/>
      <c r="F69" s="235"/>
      <c r="G69" s="67"/>
      <c r="H69" s="67"/>
      <c r="I69" s="69"/>
      <c r="J69" s="19">
        <f>Output!S668</f>
        <v>111.5</v>
      </c>
      <c r="K69" s="19">
        <f>Output!T668</f>
        <v>94</v>
      </c>
      <c r="L69" s="20">
        <f>Output!U668</f>
        <v>-15.695</v>
      </c>
      <c r="N69" s="20" t="str">
        <f t="shared" si="0"/>
        <v/>
      </c>
      <c r="O69" s="20" t="str">
        <f t="shared" si="1"/>
        <v/>
      </c>
      <c r="P69" s="20">
        <f t="shared" si="2"/>
        <v>15.695</v>
      </c>
    </row>
    <row r="70" spans="1:16" customFormat="1">
      <c r="A70" s="237"/>
      <c r="B70" s="188"/>
      <c r="C70" s="233" t="s">
        <v>153</v>
      </c>
      <c r="D70" s="234"/>
      <c r="E70" s="234"/>
      <c r="F70" s="235"/>
      <c r="G70" s="66">
        <f>Output!S663</f>
        <v>96.9</v>
      </c>
      <c r="H70" s="66">
        <f>Output!T663</f>
        <v>2.74</v>
      </c>
      <c r="I70" s="68">
        <f>Output!U663</f>
        <v>-97.171999999999997</v>
      </c>
      <c r="J70" s="19">
        <f>Output!S666</f>
        <v>110.03</v>
      </c>
      <c r="K70" s="19">
        <f>Output!T666</f>
        <v>93</v>
      </c>
      <c r="L70" s="20">
        <f>Output!U666</f>
        <v>-15.48</v>
      </c>
      <c r="N70" s="20" t="str">
        <f>IF(F70&lt;&gt;"",ABS(F70),"")</f>
        <v/>
      </c>
      <c r="O70" s="20">
        <f>IF(I70&lt;&gt;"",ABS(I70),"")</f>
        <v>97.171999999999997</v>
      </c>
      <c r="P70" s="20">
        <f>IF(L70&lt;&gt;"",ABS(L70),"")</f>
        <v>15.48</v>
      </c>
    </row>
    <row r="71" spans="1:16" customFormat="1">
      <c r="A71" s="237"/>
      <c r="B71" s="188"/>
      <c r="C71" s="233" t="s">
        <v>154</v>
      </c>
      <c r="D71" s="234"/>
      <c r="E71" s="234"/>
      <c r="F71" s="235"/>
      <c r="G71" s="67"/>
      <c r="H71" s="67"/>
      <c r="I71" s="69"/>
      <c r="J71" s="19">
        <f>Output!S669</f>
        <v>146.03</v>
      </c>
      <c r="K71" s="19">
        <f>Output!T669</f>
        <v>122</v>
      </c>
      <c r="L71" s="20">
        <f>Output!U669</f>
        <v>-16.457000000000001</v>
      </c>
      <c r="N71" s="20" t="str">
        <f>IF(F71&lt;&gt;"",ABS(F71),"")</f>
        <v/>
      </c>
      <c r="O71" s="20" t="str">
        <f>IF(I71&lt;&gt;"",ABS(I71),"")</f>
        <v/>
      </c>
      <c r="P71" s="20">
        <f>IF(L71&lt;&gt;"",ABS(L71),"")</f>
        <v>16.457000000000001</v>
      </c>
    </row>
    <row r="72" spans="1:16" customFormat="1">
      <c r="A72" s="237"/>
      <c r="B72" s="188"/>
      <c r="C72" s="233" t="s">
        <v>155</v>
      </c>
      <c r="D72" s="234"/>
      <c r="E72" s="234"/>
      <c r="F72" s="235"/>
      <c r="G72" s="66">
        <f>Output!S664</f>
        <v>5.7499000000000002</v>
      </c>
      <c r="H72" s="66">
        <f>Output!T664</f>
        <v>2.73</v>
      </c>
      <c r="I72" s="68">
        <f>Output!U664</f>
        <v>-52.521000000000001</v>
      </c>
      <c r="J72" s="19">
        <f>Output!S667</f>
        <v>106.93</v>
      </c>
      <c r="K72" s="19">
        <f>Output!T667</f>
        <v>176</v>
      </c>
      <c r="L72" s="20">
        <f>Output!U667</f>
        <v>64.588999999999999</v>
      </c>
      <c r="N72" s="20" t="str">
        <f>IF(F72&lt;&gt;"",ABS(F72),"")</f>
        <v/>
      </c>
      <c r="O72" s="20">
        <f>IF(I72&lt;&gt;"",ABS(I72),"")</f>
        <v>52.521000000000001</v>
      </c>
      <c r="P72" s="20">
        <f>IF(L72&lt;&gt;"",ABS(L72),"")</f>
        <v>64.588999999999999</v>
      </c>
    </row>
    <row r="73" spans="1:16">
      <c r="A73" s="237"/>
      <c r="B73" s="189"/>
      <c r="C73" s="238" t="s">
        <v>156</v>
      </c>
      <c r="D73" s="234"/>
      <c r="E73" s="234"/>
      <c r="F73" s="235"/>
      <c r="G73" s="67"/>
      <c r="H73" s="67"/>
      <c r="I73" s="69"/>
      <c r="J73" s="19">
        <f>Output!S670</f>
        <v>140</v>
      </c>
      <c r="K73" s="19">
        <f>Output!T670</f>
        <v>120</v>
      </c>
      <c r="L73" s="20">
        <f>Output!U670</f>
        <v>-14.286</v>
      </c>
      <c r="N73" s="20" t="str">
        <f>IF(F73&lt;&gt;"",ABS(F73),"")</f>
        <v/>
      </c>
      <c r="O73" s="20" t="str">
        <f>IF(I73&lt;&gt;"",ABS(I73),"")</f>
        <v/>
      </c>
      <c r="P73" s="20">
        <f>IF(L73&lt;&gt;"",ABS(L73),"")</f>
        <v>14.286</v>
      </c>
    </row>
    <row r="74" spans="1:16">
      <c r="C74" s="21"/>
    </row>
    <row r="75" spans="1:16">
      <c r="A75" s="127" t="s">
        <v>318</v>
      </c>
      <c r="B75" s="128"/>
      <c r="C75" s="128"/>
      <c r="D75" s="129"/>
      <c r="E75" s="129"/>
      <c r="F75" s="130">
        <f>AVERAGE(F5:F73)</f>
        <v>30.933133250000008</v>
      </c>
      <c r="G75" s="131"/>
      <c r="H75" s="131"/>
      <c r="I75" s="130">
        <f>AVERAGE(I5:I73)</f>
        <v>-4.1685699999999999</v>
      </c>
      <c r="J75" s="131"/>
      <c r="K75" s="131"/>
      <c r="L75" s="130">
        <f>AVERAGE(L5:L73)</f>
        <v>2.3393052380952386</v>
      </c>
      <c r="M75" s="130"/>
      <c r="N75" s="130">
        <f>AVERAGE(N5:N73)</f>
        <v>48.225743964285705</v>
      </c>
      <c r="O75" s="130">
        <f>AVERAGE(O5:O73)</f>
        <v>26.79811888888889</v>
      </c>
      <c r="P75" s="130">
        <f>AVERAGE(P5:P73)</f>
        <v>18.974031269841273</v>
      </c>
    </row>
    <row r="76" spans="1:16">
      <c r="A76" s="127" t="s">
        <v>317</v>
      </c>
      <c r="B76" s="128"/>
      <c r="C76" s="128"/>
      <c r="D76" s="129"/>
      <c r="E76" s="129"/>
      <c r="F76" s="130">
        <f>STDEV(F5:F64)</f>
        <v>51.672834671837599</v>
      </c>
      <c r="G76" s="131"/>
      <c r="H76" s="131"/>
      <c r="I76" s="130">
        <f>STDEV(I5:I73)</f>
        <v>34.589397765029702</v>
      </c>
      <c r="J76" s="131"/>
      <c r="K76" s="131"/>
      <c r="L76" s="130">
        <f>STDEV(L5:L73)</f>
        <v>24.845278403897204</v>
      </c>
      <c r="M76" s="130"/>
      <c r="N76" s="130">
        <f>STDEV(N5:N73)</f>
        <v>35.725757721962431</v>
      </c>
      <c r="O76" s="130">
        <f>STDEV(O5:O73)</f>
        <v>22.008217135380558</v>
      </c>
      <c r="P76" s="130">
        <f>STDEV(P5:P73)</f>
        <v>16.032090750274392</v>
      </c>
    </row>
    <row r="77" spans="1:16">
      <c r="A77" s="127" t="s">
        <v>327</v>
      </c>
      <c r="B77" s="128"/>
      <c r="C77" s="128"/>
      <c r="D77" s="129"/>
      <c r="E77" s="129"/>
      <c r="F77" s="130">
        <f>MEDIAN(F5:F73)</f>
        <v>27.320999999999998</v>
      </c>
      <c r="G77" s="131"/>
      <c r="H77" s="131"/>
      <c r="I77" s="130">
        <f>MEDIAN(I5:I73)</f>
        <v>-3.9424000000000001</v>
      </c>
      <c r="J77" s="131"/>
      <c r="K77" s="131"/>
      <c r="L77" s="130">
        <f>MEDIAN(L5:L73)</f>
        <v>-2.2124000000000001</v>
      </c>
      <c r="M77" s="130"/>
      <c r="N77" s="130">
        <f>MEDIAN(N5:N73)</f>
        <v>37.204999999999998</v>
      </c>
      <c r="O77" s="130">
        <f>MEDIAN(O5:O73)</f>
        <v>23.007999999999999</v>
      </c>
      <c r="P77" s="130">
        <f>MEDIAN(P5:P73)</f>
        <v>16.306000000000001</v>
      </c>
    </row>
    <row r="78" spans="1:16">
      <c r="A78" s="132"/>
      <c r="B78" s="128"/>
      <c r="C78" s="128"/>
      <c r="D78" s="129"/>
      <c r="E78" s="129"/>
      <c r="F78" s="131"/>
      <c r="G78" s="129"/>
      <c r="H78" s="129"/>
      <c r="I78" s="131"/>
      <c r="J78" s="129"/>
      <c r="K78" s="129"/>
      <c r="L78" s="131"/>
      <c r="M78" s="132"/>
      <c r="N78" s="132"/>
      <c r="O78" s="132"/>
      <c r="P78" s="132"/>
    </row>
    <row r="79" spans="1:16">
      <c r="A79" s="127" t="s">
        <v>330</v>
      </c>
      <c r="B79" s="128"/>
      <c r="C79" s="128"/>
      <c r="D79" s="129"/>
      <c r="E79" s="129"/>
      <c r="F79" s="131"/>
      <c r="G79" s="129"/>
      <c r="H79" s="129"/>
      <c r="I79" s="131"/>
      <c r="J79" s="129"/>
      <c r="K79" s="129"/>
      <c r="L79" s="131"/>
      <c r="M79" s="132"/>
      <c r="N79" s="132">
        <f>PERCENTRANK(N5:N73,20)</f>
        <v>0.27400000000000002</v>
      </c>
      <c r="O79" s="132">
        <f>PERCENTRANK(O5:O73,20)</f>
        <v>0.46100000000000002</v>
      </c>
      <c r="P79" s="132">
        <f>PERCENTRANK(P5:P73,14)</f>
        <v>0.37</v>
      </c>
    </row>
    <row r="80" spans="1:16">
      <c r="A80" s="127" t="s">
        <v>336</v>
      </c>
      <c r="N80" s="126">
        <f>PERCENTILE(N5:N73,0.9)</f>
        <v>90.9285</v>
      </c>
      <c r="O80" s="126">
        <f>PERCENTILE(O5:O73,0.9)</f>
        <v>53.673000000000002</v>
      </c>
      <c r="P80" s="126">
        <f>PERCENTILE(P5:P73,0.9)</f>
        <v>39.285600000000002</v>
      </c>
    </row>
  </sheetData>
  <mergeCells count="35">
    <mergeCell ref="C69:F69"/>
    <mergeCell ref="C70:F70"/>
    <mergeCell ref="C71:F71"/>
    <mergeCell ref="C72:F72"/>
    <mergeCell ref="C73:F73"/>
    <mergeCell ref="B9:B12"/>
    <mergeCell ref="B13:B16"/>
    <mergeCell ref="B17:B20"/>
    <mergeCell ref="C67:F67"/>
    <mergeCell ref="C68:F68"/>
    <mergeCell ref="B41:B44"/>
    <mergeCell ref="B45:B48"/>
    <mergeCell ref="B49:B52"/>
    <mergeCell ref="A65:A67"/>
    <mergeCell ref="A68:A73"/>
    <mergeCell ref="B68:B73"/>
    <mergeCell ref="B65:B67"/>
    <mergeCell ref="A3:A4"/>
    <mergeCell ref="B3:B4"/>
    <mergeCell ref="A5:A64"/>
    <mergeCell ref="B53:B56"/>
    <mergeCell ref="B57:B60"/>
    <mergeCell ref="B5:B8"/>
    <mergeCell ref="B61:B64"/>
    <mergeCell ref="B29:B32"/>
    <mergeCell ref="B33:B36"/>
    <mergeCell ref="B37:B40"/>
    <mergeCell ref="B21:B24"/>
    <mergeCell ref="B25:B28"/>
    <mergeCell ref="D2:F2"/>
    <mergeCell ref="G2:I2"/>
    <mergeCell ref="J2:L2"/>
    <mergeCell ref="C65:F65"/>
    <mergeCell ref="C66:F66"/>
    <mergeCell ref="C3:C4"/>
  </mergeCells>
  <phoneticPr fontId="2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3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39" sqref="J139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13.28515625" style="26" customWidth="1"/>
    <col min="4" max="5" width="9.140625" style="24"/>
    <col min="6" max="6" width="9.140625" style="48"/>
    <col min="7" max="8" width="9.140625" style="24"/>
    <col min="9" max="9" width="9.140625" style="48"/>
    <col min="10" max="10" width="9.140625" style="26"/>
    <col min="11" max="12" width="9.140625" style="76"/>
    <col min="13" max="16384" width="9.140625" style="26"/>
  </cols>
  <sheetData>
    <row r="1" spans="1:12" s="4" customFormat="1">
      <c r="A1" s="22"/>
      <c r="B1" s="23"/>
      <c r="C1"/>
      <c r="D1" s="9"/>
      <c r="E1" s="9"/>
      <c r="F1" s="34"/>
      <c r="G1" s="35"/>
      <c r="H1" s="35"/>
      <c r="I1" s="34"/>
      <c r="K1" s="134" t="s">
        <v>313</v>
      </c>
      <c r="L1" s="100"/>
    </row>
    <row r="2" spans="1:12" s="6" customFormat="1">
      <c r="A2" s="54"/>
      <c r="B2" s="54"/>
      <c r="D2" s="204" t="s">
        <v>125</v>
      </c>
      <c r="E2" s="204"/>
      <c r="F2" s="204"/>
      <c r="G2" s="204" t="s">
        <v>73</v>
      </c>
      <c r="H2" s="204"/>
      <c r="I2" s="204"/>
      <c r="K2" s="111" t="s">
        <v>331</v>
      </c>
      <c r="L2" s="111" t="s">
        <v>326</v>
      </c>
    </row>
    <row r="3" spans="1:12" s="15" customFormat="1" ht="25.5">
      <c r="A3" s="178" t="s">
        <v>85</v>
      </c>
      <c r="B3" s="178" t="s">
        <v>0</v>
      </c>
      <c r="C3" s="209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39" t="s">
        <v>84</v>
      </c>
      <c r="L3" s="39" t="s">
        <v>84</v>
      </c>
    </row>
    <row r="4" spans="1:12" s="6" customFormat="1" ht="14.25">
      <c r="A4" s="179"/>
      <c r="B4" s="179"/>
      <c r="C4" s="179"/>
      <c r="D4" s="47" t="s">
        <v>120</v>
      </c>
      <c r="E4" s="47" t="s">
        <v>120</v>
      </c>
      <c r="F4" s="40" t="s">
        <v>91</v>
      </c>
      <c r="G4" s="47" t="s">
        <v>90</v>
      </c>
      <c r="H4" s="47" t="s">
        <v>90</v>
      </c>
      <c r="I4" s="40" t="s">
        <v>91</v>
      </c>
      <c r="K4" s="40" t="s">
        <v>91</v>
      </c>
      <c r="L4" s="40" t="s">
        <v>91</v>
      </c>
    </row>
    <row r="5" spans="1:12" customFormat="1">
      <c r="A5" s="203" t="s">
        <v>339</v>
      </c>
      <c r="B5" s="187" t="s">
        <v>92</v>
      </c>
      <c r="C5" s="239" t="s">
        <v>121</v>
      </c>
      <c r="D5" s="13">
        <f>Output!S86</f>
        <v>1.3844000000000001</v>
      </c>
      <c r="E5" s="13">
        <f>Output!T86</f>
        <v>1.96</v>
      </c>
      <c r="F5" s="20">
        <f>Output!U86</f>
        <v>41.578000000000003</v>
      </c>
      <c r="G5" s="19">
        <f>Output!S70</f>
        <v>54.183</v>
      </c>
      <c r="H5" s="19">
        <f>Output!T70</f>
        <v>88.942999999999998</v>
      </c>
      <c r="I5" s="20">
        <f>Output!U70</f>
        <v>64.152000000000001</v>
      </c>
      <c r="K5" s="20">
        <f>IF(F5&lt;&gt;"",ABS(F5),"")</f>
        <v>41.578000000000003</v>
      </c>
      <c r="L5" s="20">
        <f>IF(I5&lt;&gt;"",ABS(I5),"")</f>
        <v>64.152000000000001</v>
      </c>
    </row>
    <row r="6" spans="1:12" customFormat="1">
      <c r="A6" s="200"/>
      <c r="B6" s="188"/>
      <c r="C6" s="240"/>
      <c r="D6" s="13">
        <f>Output!S87</f>
        <v>1.7656000000000001</v>
      </c>
      <c r="E6" s="13">
        <f>Output!T87</f>
        <v>1.95</v>
      </c>
      <c r="F6" s="20">
        <f>Output!U87</f>
        <v>10.442</v>
      </c>
      <c r="G6" s="19">
        <f>Output!S71</f>
        <v>67.966999999999999</v>
      </c>
      <c r="H6" s="19">
        <f>Output!T71</f>
        <v>88.992999999999995</v>
      </c>
      <c r="I6" s="20">
        <f>Output!U71</f>
        <v>30.936</v>
      </c>
      <c r="J6" s="55"/>
      <c r="K6" s="20">
        <f t="shared" ref="K6:K69" si="0">IF(F6&lt;&gt;"",ABS(F6),"")</f>
        <v>10.442</v>
      </c>
      <c r="L6" s="20">
        <f t="shared" ref="L6:L69" si="1">IF(I6&lt;&gt;"",ABS(I6),"")</f>
        <v>30.936</v>
      </c>
    </row>
    <row r="7" spans="1:12" customFormat="1">
      <c r="A7" s="200"/>
      <c r="B7" s="188"/>
      <c r="C7" s="240" t="s">
        <v>122</v>
      </c>
      <c r="D7" s="13">
        <f>Output!S88</f>
        <v>1.2549999999999999</v>
      </c>
      <c r="E7" s="13">
        <f>Output!T88</f>
        <v>1.96</v>
      </c>
      <c r="F7" s="20">
        <f>Output!U88</f>
        <v>56.168999999999997</v>
      </c>
      <c r="G7" s="19">
        <f>Output!S72</f>
        <v>55.317</v>
      </c>
      <c r="H7" s="19">
        <f>Output!T72</f>
        <v>88.512</v>
      </c>
      <c r="I7" s="20">
        <f>Output!U72</f>
        <v>60.009</v>
      </c>
      <c r="K7" s="20">
        <f t="shared" si="0"/>
        <v>56.168999999999997</v>
      </c>
      <c r="L7" s="20">
        <f t="shared" si="1"/>
        <v>60.009</v>
      </c>
    </row>
    <row r="8" spans="1:12" customFormat="1">
      <c r="A8" s="200"/>
      <c r="B8" s="188"/>
      <c r="C8" s="240"/>
      <c r="D8" s="13">
        <f>Output!S89</f>
        <v>1.7178</v>
      </c>
      <c r="E8" s="13">
        <f>Output!T89</f>
        <v>1.96</v>
      </c>
      <c r="F8" s="20">
        <f>Output!U89</f>
        <v>14.1</v>
      </c>
      <c r="G8" s="19">
        <f>Output!S73</f>
        <v>70.95</v>
      </c>
      <c r="H8" s="19">
        <f>Output!T73</f>
        <v>89.117999999999995</v>
      </c>
      <c r="I8" s="20">
        <f>Output!U73</f>
        <v>25.606999999999999</v>
      </c>
      <c r="J8" s="55"/>
      <c r="K8" s="20">
        <f t="shared" si="0"/>
        <v>14.1</v>
      </c>
      <c r="L8" s="20">
        <f t="shared" si="1"/>
        <v>25.606999999999999</v>
      </c>
    </row>
    <row r="9" spans="1:12" customFormat="1">
      <c r="A9" s="200"/>
      <c r="B9" s="188"/>
      <c r="C9" s="240" t="s">
        <v>123</v>
      </c>
      <c r="D9" s="13">
        <f>Output!S90</f>
        <v>0.9244</v>
      </c>
      <c r="E9" s="13">
        <f>Output!T90</f>
        <v>1.68</v>
      </c>
      <c r="F9" s="20">
        <f>Output!U90</f>
        <v>81.739999999999995</v>
      </c>
      <c r="G9" s="19">
        <f>Output!S74</f>
        <v>38.200000000000003</v>
      </c>
      <c r="H9" s="19">
        <f>Output!T74</f>
        <v>70.94</v>
      </c>
      <c r="I9" s="20">
        <f>Output!U74</f>
        <v>85.707999999999998</v>
      </c>
      <c r="K9" s="20">
        <f t="shared" si="0"/>
        <v>81.739999999999995</v>
      </c>
      <c r="L9" s="20">
        <f t="shared" si="1"/>
        <v>85.707999999999998</v>
      </c>
    </row>
    <row r="10" spans="1:12" customFormat="1">
      <c r="A10" s="200"/>
      <c r="B10" s="188"/>
      <c r="C10" s="240"/>
      <c r="D10" s="13">
        <f>Output!S91</f>
        <v>2.3877000000000002</v>
      </c>
      <c r="E10" s="13">
        <f>Output!T91</f>
        <v>1.65</v>
      </c>
      <c r="F10" s="20">
        <f>Output!U91</f>
        <v>-30.896000000000001</v>
      </c>
      <c r="G10" s="19">
        <f>Output!S75</f>
        <v>77.382999999999996</v>
      </c>
      <c r="H10" s="19">
        <f>Output!T75</f>
        <v>69.215000000000003</v>
      </c>
      <c r="I10" s="20">
        <f>Output!U75</f>
        <v>-10.555999999999999</v>
      </c>
      <c r="J10" s="55"/>
      <c r="K10" s="20">
        <f t="shared" si="0"/>
        <v>30.896000000000001</v>
      </c>
      <c r="L10" s="20">
        <f t="shared" si="1"/>
        <v>10.555999999999999</v>
      </c>
    </row>
    <row r="11" spans="1:12" customFormat="1">
      <c r="A11" s="200"/>
      <c r="B11" s="188"/>
      <c r="C11" s="240" t="s">
        <v>124</v>
      </c>
      <c r="D11" s="13">
        <f>Output!S92</f>
        <v>1.9244000000000001</v>
      </c>
      <c r="E11" s="13">
        <f>Output!T92</f>
        <v>2.21</v>
      </c>
      <c r="F11" s="20">
        <f>Output!U92</f>
        <v>14.840999999999999</v>
      </c>
      <c r="G11" s="19">
        <f>Output!S76</f>
        <v>80.7</v>
      </c>
      <c r="H11" s="19">
        <f>Output!T76</f>
        <v>91.93</v>
      </c>
      <c r="I11" s="20">
        <f>Output!U76</f>
        <v>13.916</v>
      </c>
      <c r="K11" s="20">
        <f t="shared" si="0"/>
        <v>14.840999999999999</v>
      </c>
      <c r="L11" s="20">
        <f t="shared" si="1"/>
        <v>13.916</v>
      </c>
    </row>
    <row r="12" spans="1:12" customFormat="1">
      <c r="A12" s="200"/>
      <c r="B12" s="189"/>
      <c r="C12" s="240"/>
      <c r="D12" s="13">
        <f>Output!S93</f>
        <v>3.7534999999999998</v>
      </c>
      <c r="E12" s="13">
        <f>Output!T93</f>
        <v>2.17</v>
      </c>
      <c r="F12" s="20">
        <f>Output!U93</f>
        <v>-42.188000000000002</v>
      </c>
      <c r="G12" s="19">
        <f>Output!S77</f>
        <v>176.13</v>
      </c>
      <c r="H12" s="19">
        <f>Output!T77</f>
        <v>90.611000000000004</v>
      </c>
      <c r="I12" s="20">
        <f>Output!U77</f>
        <v>-48.555</v>
      </c>
      <c r="J12" s="55"/>
      <c r="K12" s="20">
        <f t="shared" si="0"/>
        <v>42.188000000000002</v>
      </c>
      <c r="L12" s="20">
        <f t="shared" si="1"/>
        <v>48.555</v>
      </c>
    </row>
    <row r="13" spans="1:12" customFormat="1">
      <c r="A13" s="211"/>
      <c r="B13" s="187" t="s">
        <v>97</v>
      </c>
      <c r="C13" s="239" t="s">
        <v>121</v>
      </c>
      <c r="D13" s="13">
        <f>Output!S281</f>
        <v>1.3747</v>
      </c>
      <c r="E13" s="13">
        <f>Output!T281</f>
        <v>1.92</v>
      </c>
      <c r="F13" s="20">
        <f>Output!U281</f>
        <v>39.662999999999997</v>
      </c>
      <c r="G13" s="19">
        <f>Output!S265</f>
        <v>53.1</v>
      </c>
      <c r="H13" s="19">
        <f>Output!T265</f>
        <v>87</v>
      </c>
      <c r="I13" s="20">
        <f>Output!U265</f>
        <v>63.841999999999999</v>
      </c>
      <c r="K13" s="20">
        <f t="shared" si="0"/>
        <v>39.662999999999997</v>
      </c>
      <c r="L13" s="20">
        <f t="shared" si="1"/>
        <v>63.841999999999999</v>
      </c>
    </row>
    <row r="14" spans="1:12" customFormat="1">
      <c r="A14" s="211"/>
      <c r="B14" s="188"/>
      <c r="C14" s="240"/>
      <c r="D14" s="13">
        <f>Output!S282</f>
        <v>1.8778999999999999</v>
      </c>
      <c r="E14" s="13">
        <f>Output!T282</f>
        <v>1.9</v>
      </c>
      <c r="F14" s="20">
        <f>Output!U282</f>
        <v>1.1782999999999999</v>
      </c>
      <c r="G14" s="19">
        <f>Output!S266</f>
        <v>70.283000000000001</v>
      </c>
      <c r="H14" s="19">
        <f>Output!T266</f>
        <v>87</v>
      </c>
      <c r="I14" s="20">
        <f>Output!U266</f>
        <v>23.785</v>
      </c>
      <c r="J14" s="55"/>
      <c r="K14" s="20">
        <f t="shared" si="0"/>
        <v>1.1782999999999999</v>
      </c>
      <c r="L14" s="20">
        <f t="shared" si="1"/>
        <v>23.785</v>
      </c>
    </row>
    <row r="15" spans="1:12" customFormat="1">
      <c r="A15" s="211"/>
      <c r="B15" s="188"/>
      <c r="C15" s="240" t="s">
        <v>122</v>
      </c>
      <c r="D15" s="13">
        <f>Output!S283</f>
        <v>1.2252000000000001</v>
      </c>
      <c r="E15" s="13">
        <f>Output!T283</f>
        <v>1.92</v>
      </c>
      <c r="F15" s="20">
        <f>Output!U283</f>
        <v>56.709000000000003</v>
      </c>
      <c r="G15" s="19">
        <f>Output!S267</f>
        <v>54.567</v>
      </c>
      <c r="H15" s="19">
        <f>Output!T267</f>
        <v>86</v>
      </c>
      <c r="I15" s="20">
        <f>Output!U267</f>
        <v>57.604999999999997</v>
      </c>
      <c r="K15" s="20">
        <f t="shared" si="0"/>
        <v>56.709000000000003</v>
      </c>
      <c r="L15" s="20">
        <f t="shared" si="1"/>
        <v>57.604999999999997</v>
      </c>
    </row>
    <row r="16" spans="1:12" customFormat="1">
      <c r="A16" s="211"/>
      <c r="B16" s="188"/>
      <c r="C16" s="240"/>
      <c r="D16" s="13">
        <f>Output!S284</f>
        <v>1.7849999999999999</v>
      </c>
      <c r="E16" s="13">
        <f>Output!T284</f>
        <v>1.92</v>
      </c>
      <c r="F16" s="20">
        <f>Output!U284</f>
        <v>7.5629999999999997</v>
      </c>
      <c r="G16" s="19">
        <f>Output!S268</f>
        <v>70.183000000000007</v>
      </c>
      <c r="H16" s="19">
        <f>Output!T268</f>
        <v>87</v>
      </c>
      <c r="I16" s="20">
        <f>Output!U268</f>
        <v>23.960999999999999</v>
      </c>
      <c r="J16" s="55"/>
      <c r="K16" s="20">
        <f t="shared" si="0"/>
        <v>7.5629999999999997</v>
      </c>
      <c r="L16" s="20">
        <f t="shared" si="1"/>
        <v>23.960999999999999</v>
      </c>
    </row>
    <row r="17" spans="1:12" customFormat="1">
      <c r="A17" s="211"/>
      <c r="B17" s="188"/>
      <c r="C17" s="240" t="s">
        <v>123</v>
      </c>
      <c r="D17" s="13">
        <f>Output!S285</f>
        <v>0.90180000000000005</v>
      </c>
      <c r="E17" s="13">
        <f>Output!T285</f>
        <v>1.64</v>
      </c>
      <c r="F17" s="20">
        <f>Output!U285</f>
        <v>81.858999999999995</v>
      </c>
      <c r="G17" s="19">
        <f>Output!S269</f>
        <v>36.299999999999997</v>
      </c>
      <c r="H17" s="19">
        <f>Output!T269</f>
        <v>68.599999999999994</v>
      </c>
      <c r="I17" s="20">
        <f>Output!U269</f>
        <v>88.980999999999995</v>
      </c>
      <c r="K17" s="20">
        <f t="shared" si="0"/>
        <v>81.858999999999995</v>
      </c>
      <c r="L17" s="20">
        <f t="shared" si="1"/>
        <v>88.980999999999995</v>
      </c>
    </row>
    <row r="18" spans="1:12" customFormat="1">
      <c r="A18" s="211"/>
      <c r="B18" s="188"/>
      <c r="C18" s="240"/>
      <c r="D18" s="13">
        <f>Output!S286</f>
        <v>2.3174000000000001</v>
      </c>
      <c r="E18" s="13">
        <f>Output!T286</f>
        <v>1.6</v>
      </c>
      <c r="F18" s="20">
        <f>Output!U286</f>
        <v>-30.959</v>
      </c>
      <c r="G18" s="19">
        <f>Output!S270</f>
        <v>78.167000000000002</v>
      </c>
      <c r="H18" s="19">
        <f>Output!T270</f>
        <v>66.900000000000006</v>
      </c>
      <c r="I18" s="20">
        <f>Output!U270</f>
        <v>-14.414</v>
      </c>
      <c r="J18" s="55"/>
      <c r="K18" s="20">
        <f t="shared" si="0"/>
        <v>30.959</v>
      </c>
      <c r="L18" s="20">
        <f t="shared" si="1"/>
        <v>14.414</v>
      </c>
    </row>
    <row r="19" spans="1:12" customFormat="1">
      <c r="A19" s="211"/>
      <c r="B19" s="188"/>
      <c r="C19" s="240" t="s">
        <v>124</v>
      </c>
      <c r="D19" s="13">
        <f>Output!S287</f>
        <v>1.9419</v>
      </c>
      <c r="E19" s="13">
        <f>Output!T287</f>
        <v>2.15</v>
      </c>
      <c r="F19" s="20">
        <f>Output!U287</f>
        <v>10.718999999999999</v>
      </c>
      <c r="G19" s="19">
        <f>Output!S271</f>
        <v>80.400000000000006</v>
      </c>
      <c r="H19" s="19">
        <f>Output!T271</f>
        <v>89.332999999999998</v>
      </c>
      <c r="I19" s="20">
        <f>Output!U271</f>
        <v>11.111000000000001</v>
      </c>
      <c r="K19" s="20">
        <f t="shared" si="0"/>
        <v>10.718999999999999</v>
      </c>
      <c r="L19" s="20">
        <f t="shared" si="1"/>
        <v>11.111000000000001</v>
      </c>
    </row>
    <row r="20" spans="1:12" customFormat="1">
      <c r="A20" s="211"/>
      <c r="B20" s="189"/>
      <c r="C20" s="240"/>
      <c r="D20" s="13"/>
      <c r="E20" s="56"/>
      <c r="F20" s="57"/>
      <c r="G20" s="19">
        <f>Output!S272</f>
        <v>191.3</v>
      </c>
      <c r="H20" s="19">
        <f>Output!T272</f>
        <v>88</v>
      </c>
      <c r="I20" s="20">
        <f>Output!U272</f>
        <v>-53.999000000000002</v>
      </c>
      <c r="K20" s="57" t="str">
        <f t="shared" si="0"/>
        <v/>
      </c>
      <c r="L20" s="20">
        <f t="shared" si="1"/>
        <v>53.999000000000002</v>
      </c>
    </row>
    <row r="21" spans="1:12" customFormat="1">
      <c r="A21" s="211"/>
      <c r="B21" s="187" t="s">
        <v>93</v>
      </c>
      <c r="C21" s="239" t="s">
        <v>121</v>
      </c>
      <c r="D21" s="13">
        <f>Output!S125</f>
        <v>3.7791000000000001</v>
      </c>
      <c r="E21" s="13">
        <f>Output!T125</f>
        <v>4.6500000000000004</v>
      </c>
      <c r="F21" s="20">
        <f>Output!U125</f>
        <v>23.045000000000002</v>
      </c>
      <c r="G21" s="19">
        <f>Output!S109</f>
        <v>95.433000000000007</v>
      </c>
      <c r="H21" s="19">
        <f>Output!T109</f>
        <v>150.35</v>
      </c>
      <c r="I21" s="20">
        <f>Output!U109</f>
        <v>57.545999999999999</v>
      </c>
      <c r="K21" s="20">
        <f t="shared" si="0"/>
        <v>23.045000000000002</v>
      </c>
      <c r="L21" s="20">
        <f t="shared" si="1"/>
        <v>57.545999999999999</v>
      </c>
    </row>
    <row r="22" spans="1:12" customFormat="1">
      <c r="A22" s="211"/>
      <c r="B22" s="188"/>
      <c r="C22" s="240"/>
      <c r="D22" s="13">
        <f>Output!S126</f>
        <v>4.5045999999999999</v>
      </c>
      <c r="E22" s="13">
        <f>Output!T126</f>
        <v>4.6100000000000003</v>
      </c>
      <c r="F22" s="20">
        <f>Output!U126</f>
        <v>2.3391000000000002</v>
      </c>
      <c r="G22" s="19">
        <f>Output!S110</f>
        <v>120.1</v>
      </c>
      <c r="H22" s="19">
        <f>Output!T110</f>
        <v>151.35</v>
      </c>
      <c r="I22" s="20">
        <f>Output!U110</f>
        <v>26.02</v>
      </c>
      <c r="J22" s="55"/>
      <c r="K22" s="20">
        <f t="shared" si="0"/>
        <v>2.3391000000000002</v>
      </c>
      <c r="L22" s="20">
        <f t="shared" si="1"/>
        <v>26.02</v>
      </c>
    </row>
    <row r="23" spans="1:12" customFormat="1">
      <c r="A23" s="211"/>
      <c r="B23" s="188"/>
      <c r="C23" s="240" t="s">
        <v>122</v>
      </c>
      <c r="D23" s="13">
        <f>Output!S127</f>
        <v>3.5886999999999998</v>
      </c>
      <c r="E23" s="13">
        <f>Output!T127</f>
        <v>4.6399999999999997</v>
      </c>
      <c r="F23" s="20">
        <f>Output!U127</f>
        <v>29.295000000000002</v>
      </c>
      <c r="G23" s="19">
        <f>Output!S111</f>
        <v>109.43</v>
      </c>
      <c r="H23" s="19">
        <f>Output!T111</f>
        <v>149.77000000000001</v>
      </c>
      <c r="I23" s="20">
        <f>Output!U111</f>
        <v>36.862000000000002</v>
      </c>
      <c r="K23" s="20">
        <f t="shared" si="0"/>
        <v>29.295000000000002</v>
      </c>
      <c r="L23" s="20">
        <f t="shared" si="1"/>
        <v>36.862000000000002</v>
      </c>
    </row>
    <row r="24" spans="1:12" customFormat="1">
      <c r="A24" s="211"/>
      <c r="B24" s="188"/>
      <c r="C24" s="240"/>
      <c r="D24" s="13">
        <f>Output!S128</f>
        <v>4.6104000000000003</v>
      </c>
      <c r="E24" s="13">
        <f>Output!T128</f>
        <v>4.6399999999999997</v>
      </c>
      <c r="F24" s="20">
        <f>Output!U128</f>
        <v>0.64202000000000004</v>
      </c>
      <c r="G24" s="19">
        <f>Output!S112</f>
        <v>125.4</v>
      </c>
      <c r="H24" s="19">
        <f>Output!T112</f>
        <v>150.61000000000001</v>
      </c>
      <c r="I24" s="20">
        <f>Output!U112</f>
        <v>20.106000000000002</v>
      </c>
      <c r="J24" s="55"/>
      <c r="K24" s="20">
        <f t="shared" si="0"/>
        <v>0.64202000000000004</v>
      </c>
      <c r="L24" s="20">
        <f t="shared" si="1"/>
        <v>20.106000000000002</v>
      </c>
    </row>
    <row r="25" spans="1:12" customFormat="1">
      <c r="A25" s="211"/>
      <c r="B25" s="188"/>
      <c r="C25" s="240" t="s">
        <v>123</v>
      </c>
      <c r="D25" s="13">
        <f>Output!S129</f>
        <v>2.5789</v>
      </c>
      <c r="E25" s="13">
        <f>Output!T129</f>
        <v>4.17</v>
      </c>
      <c r="F25" s="20">
        <f>Output!U129</f>
        <v>61.697000000000003</v>
      </c>
      <c r="G25" s="19">
        <f>Output!S113</f>
        <v>74.082999999999998</v>
      </c>
      <c r="H25" s="19">
        <f>Output!T113</f>
        <v>127.01</v>
      </c>
      <c r="I25" s="20">
        <f>Output!U113</f>
        <v>71.444999999999993</v>
      </c>
      <c r="K25" s="20">
        <f t="shared" si="0"/>
        <v>61.697000000000003</v>
      </c>
      <c r="L25" s="20">
        <f t="shared" si="1"/>
        <v>71.444999999999993</v>
      </c>
    </row>
    <row r="26" spans="1:12" customFormat="1">
      <c r="A26" s="211"/>
      <c r="B26" s="188"/>
      <c r="C26" s="240"/>
      <c r="D26" s="13">
        <f>Output!S130</f>
        <v>8.8986999999999998</v>
      </c>
      <c r="E26" s="13">
        <f>Output!T130</f>
        <v>4.0599999999999996</v>
      </c>
      <c r="F26" s="20">
        <f>Output!U130</f>
        <v>-54.375999999999998</v>
      </c>
      <c r="G26" s="19">
        <f>Output!S114</f>
        <v>156.19999999999999</v>
      </c>
      <c r="H26" s="19">
        <f>Output!T114</f>
        <v>123.54</v>
      </c>
      <c r="I26" s="20">
        <f>Output!U114</f>
        <v>-20.911000000000001</v>
      </c>
      <c r="J26" s="55"/>
      <c r="K26" s="20">
        <f t="shared" si="0"/>
        <v>54.375999999999998</v>
      </c>
      <c r="L26" s="20">
        <f t="shared" si="1"/>
        <v>20.911000000000001</v>
      </c>
    </row>
    <row r="27" spans="1:12" customFormat="1">
      <c r="A27" s="211"/>
      <c r="B27" s="188"/>
      <c r="C27" s="240" t="s">
        <v>124</v>
      </c>
      <c r="D27" s="13">
        <f>Output!S131</f>
        <v>5.6478999999999999</v>
      </c>
      <c r="E27" s="13">
        <f>Output!T131</f>
        <v>5.08</v>
      </c>
      <c r="F27" s="20">
        <f>Output!U131</f>
        <v>-10.055</v>
      </c>
      <c r="G27" s="19">
        <f>Output!S115</f>
        <v>147.80000000000001</v>
      </c>
      <c r="H27" s="19">
        <f>Output!T115</f>
        <v>154.15</v>
      </c>
      <c r="I27" s="20">
        <f>Output!U115</f>
        <v>4.2976999999999999</v>
      </c>
      <c r="K27" s="20">
        <f t="shared" si="0"/>
        <v>10.055</v>
      </c>
      <c r="L27" s="20">
        <f t="shared" si="1"/>
        <v>4.2976999999999999</v>
      </c>
    </row>
    <row r="28" spans="1:12" customFormat="1">
      <c r="A28" s="211"/>
      <c r="B28" s="189"/>
      <c r="C28" s="240"/>
      <c r="D28" s="13">
        <f>Output!S132</f>
        <v>14.478999999999999</v>
      </c>
      <c r="E28" s="13">
        <f>Output!T132</f>
        <v>4.97</v>
      </c>
      <c r="F28" s="20">
        <f>Output!U132</f>
        <v>-65.673000000000002</v>
      </c>
      <c r="G28" s="19">
        <f>Output!S116</f>
        <v>307.89</v>
      </c>
      <c r="H28" s="19">
        <f>Output!T116</f>
        <v>152.02000000000001</v>
      </c>
      <c r="I28" s="20">
        <f>Output!U116</f>
        <v>-50.625</v>
      </c>
      <c r="J28" s="55"/>
      <c r="K28" s="20">
        <f t="shared" si="0"/>
        <v>65.673000000000002</v>
      </c>
      <c r="L28" s="20">
        <f t="shared" si="1"/>
        <v>50.625</v>
      </c>
    </row>
    <row r="29" spans="1:12" customFormat="1">
      <c r="A29" s="211"/>
      <c r="B29" s="187" t="s">
        <v>98</v>
      </c>
      <c r="C29" s="239" t="s">
        <v>121</v>
      </c>
      <c r="D29" s="13">
        <f>Output!S320</f>
        <v>3.8412000000000002</v>
      </c>
      <c r="E29" s="13">
        <f>Output!T320</f>
        <v>4.6100000000000003</v>
      </c>
      <c r="F29" s="20">
        <f>Output!U320</f>
        <v>20.015000000000001</v>
      </c>
      <c r="G29" s="19">
        <f>Output!S304</f>
        <v>95.1</v>
      </c>
      <c r="H29" s="19">
        <f>Output!T304</f>
        <v>149</v>
      </c>
      <c r="I29" s="20">
        <f>Output!U304</f>
        <v>56.677</v>
      </c>
      <c r="K29" s="20">
        <f t="shared" si="0"/>
        <v>20.015000000000001</v>
      </c>
      <c r="L29" s="20">
        <f t="shared" si="1"/>
        <v>56.677</v>
      </c>
    </row>
    <row r="30" spans="1:12" customFormat="1">
      <c r="A30" s="211"/>
      <c r="B30" s="188"/>
      <c r="C30" s="240"/>
      <c r="D30" s="13">
        <f>Output!S321</f>
        <v>3.2109999999999999</v>
      </c>
      <c r="E30" s="13">
        <f>Output!T321</f>
        <v>4.57</v>
      </c>
      <c r="F30" s="20">
        <f>Output!U321</f>
        <v>42.325000000000003</v>
      </c>
      <c r="G30" s="19">
        <f>Output!S305</f>
        <v>131.87</v>
      </c>
      <c r="H30" s="19">
        <f>Output!T305</f>
        <v>150</v>
      </c>
      <c r="I30" s="20">
        <f>Output!U305</f>
        <v>13.750999999999999</v>
      </c>
      <c r="J30" s="55"/>
      <c r="K30" s="20">
        <f t="shared" si="0"/>
        <v>42.325000000000003</v>
      </c>
      <c r="L30" s="20">
        <f t="shared" si="1"/>
        <v>13.750999999999999</v>
      </c>
    </row>
    <row r="31" spans="1:12" customFormat="1">
      <c r="A31" s="211"/>
      <c r="B31" s="188"/>
      <c r="C31" s="240" t="s">
        <v>122</v>
      </c>
      <c r="D31" s="13">
        <f>Output!S322</f>
        <v>2.464</v>
      </c>
      <c r="E31" s="13">
        <f>Output!T322</f>
        <v>4.6067</v>
      </c>
      <c r="F31" s="20">
        <f>Output!U322</f>
        <v>86.959000000000003</v>
      </c>
      <c r="G31" s="19">
        <f>Output!S306</f>
        <v>108.6</v>
      </c>
      <c r="H31" s="19">
        <f>Output!T306</f>
        <v>148</v>
      </c>
      <c r="I31" s="20">
        <f>Output!U306</f>
        <v>36.28</v>
      </c>
      <c r="K31" s="20">
        <f t="shared" si="0"/>
        <v>86.959000000000003</v>
      </c>
      <c r="L31" s="20">
        <f t="shared" si="1"/>
        <v>36.28</v>
      </c>
    </row>
    <row r="32" spans="1:12" customFormat="1">
      <c r="A32" s="211"/>
      <c r="B32" s="188"/>
      <c r="C32" s="240"/>
      <c r="D32" s="13">
        <f>Output!S323</f>
        <v>4.702</v>
      </c>
      <c r="E32" s="13">
        <f>Output!T323</f>
        <v>4.5999999999999996</v>
      </c>
      <c r="F32" s="20">
        <f>Output!U323</f>
        <v>-2.17</v>
      </c>
      <c r="G32" s="19">
        <f>Output!S307</f>
        <v>124.67</v>
      </c>
      <c r="H32" s="19">
        <f>Output!T307</f>
        <v>149</v>
      </c>
      <c r="I32" s="20">
        <f>Output!U307</f>
        <v>19.518999999999998</v>
      </c>
      <c r="J32" s="55"/>
      <c r="K32" s="20">
        <f t="shared" si="0"/>
        <v>2.17</v>
      </c>
      <c r="L32" s="20">
        <f t="shared" si="1"/>
        <v>19.518999999999998</v>
      </c>
    </row>
    <row r="33" spans="1:12" customFormat="1">
      <c r="A33" s="211"/>
      <c r="B33" s="188"/>
      <c r="C33" s="240" t="s">
        <v>123</v>
      </c>
      <c r="D33" s="13">
        <f>Output!S324</f>
        <v>2.5541</v>
      </c>
      <c r="E33" s="13">
        <f>Output!T324</f>
        <v>4.12</v>
      </c>
      <c r="F33" s="20">
        <f>Output!U324</f>
        <v>61.308999999999997</v>
      </c>
      <c r="G33" s="19">
        <f>Output!S308</f>
        <v>71.2</v>
      </c>
      <c r="H33" s="19">
        <f>Output!T308</f>
        <v>125</v>
      </c>
      <c r="I33" s="20">
        <f>Output!U308</f>
        <v>75.561999999999998</v>
      </c>
      <c r="K33" s="20">
        <f t="shared" si="0"/>
        <v>61.308999999999997</v>
      </c>
      <c r="L33" s="20">
        <f t="shared" si="1"/>
        <v>75.561999999999998</v>
      </c>
    </row>
    <row r="34" spans="1:12" customFormat="1">
      <c r="A34" s="211"/>
      <c r="B34" s="188"/>
      <c r="C34" s="240"/>
      <c r="D34" s="13">
        <f>Output!S325</f>
        <v>8.6308000000000007</v>
      </c>
      <c r="E34" s="13">
        <f>Output!T325</f>
        <v>4.01</v>
      </c>
      <c r="F34" s="20">
        <f>Output!U325</f>
        <v>-53.537999999999997</v>
      </c>
      <c r="G34" s="19">
        <f>Output!S309</f>
        <v>148.19999999999999</v>
      </c>
      <c r="H34" s="19">
        <f>Output!T309</f>
        <v>121</v>
      </c>
      <c r="I34" s="20">
        <f>Output!U309</f>
        <v>-18.353999999999999</v>
      </c>
      <c r="J34" s="55"/>
      <c r="K34" s="20">
        <f t="shared" si="0"/>
        <v>53.537999999999997</v>
      </c>
      <c r="L34" s="20">
        <f t="shared" si="1"/>
        <v>18.353999999999999</v>
      </c>
    </row>
    <row r="35" spans="1:12" customFormat="1">
      <c r="A35" s="211"/>
      <c r="B35" s="188"/>
      <c r="C35" s="240" t="s">
        <v>124</v>
      </c>
      <c r="D35" s="13">
        <f>Output!S326</f>
        <v>6.13</v>
      </c>
      <c r="E35" s="13">
        <f>Output!T326</f>
        <v>5.0467000000000004</v>
      </c>
      <c r="F35" s="20">
        <f>Output!U326</f>
        <v>-17.672999999999998</v>
      </c>
      <c r="G35" s="19">
        <f>Output!S310</f>
        <v>147.22999999999999</v>
      </c>
      <c r="H35" s="19">
        <f>Output!T310</f>
        <v>152.66999999999999</v>
      </c>
      <c r="I35" s="20">
        <f>Output!U310</f>
        <v>3.6903000000000001</v>
      </c>
      <c r="K35" s="20">
        <f t="shared" si="0"/>
        <v>17.672999999999998</v>
      </c>
      <c r="L35" s="20">
        <f t="shared" si="1"/>
        <v>3.6903000000000001</v>
      </c>
    </row>
    <row r="36" spans="1:12" customFormat="1">
      <c r="A36" s="211"/>
      <c r="B36" s="189"/>
      <c r="C36" s="240"/>
      <c r="D36" s="13">
        <f>Output!S327</f>
        <v>12.958</v>
      </c>
      <c r="E36" s="13">
        <f>Output!T327</f>
        <v>4.9367000000000001</v>
      </c>
      <c r="F36" s="20">
        <f>Output!U327</f>
        <v>-61.902999999999999</v>
      </c>
      <c r="G36" s="19">
        <f>Output!S311</f>
        <v>325.10000000000002</v>
      </c>
      <c r="H36" s="19">
        <f>Output!T311</f>
        <v>150.66999999999999</v>
      </c>
      <c r="I36" s="20">
        <f>Output!U311</f>
        <v>-53.655000000000001</v>
      </c>
      <c r="K36" s="20">
        <f t="shared" si="0"/>
        <v>61.902999999999999</v>
      </c>
      <c r="L36" s="20">
        <f t="shared" si="1"/>
        <v>53.655000000000001</v>
      </c>
    </row>
    <row r="37" spans="1:12" customFormat="1">
      <c r="A37" s="211"/>
      <c r="B37" s="187" t="s">
        <v>95</v>
      </c>
      <c r="C37" s="239" t="s">
        <v>121</v>
      </c>
      <c r="D37" s="13">
        <f>Output!S203</f>
        <v>3.4053</v>
      </c>
      <c r="E37" s="13">
        <f>Output!T203</f>
        <v>4.25</v>
      </c>
      <c r="F37" s="20">
        <f>Output!U203</f>
        <v>24.806999999999999</v>
      </c>
      <c r="G37" s="19">
        <f>Output!S187</f>
        <v>97.132999999999996</v>
      </c>
      <c r="H37" s="19">
        <f>Output!T187</f>
        <v>150</v>
      </c>
      <c r="I37" s="20">
        <f>Output!U187</f>
        <v>54.427</v>
      </c>
      <c r="K37" s="20">
        <f t="shared" si="0"/>
        <v>24.806999999999999</v>
      </c>
      <c r="L37" s="20">
        <f t="shared" si="1"/>
        <v>54.427</v>
      </c>
    </row>
    <row r="38" spans="1:12" customFormat="1">
      <c r="A38" s="211"/>
      <c r="B38" s="188"/>
      <c r="C38" s="240"/>
      <c r="D38" s="13">
        <f>Output!S204</f>
        <v>3.5061</v>
      </c>
      <c r="E38" s="13">
        <f>Output!T204</f>
        <v>4.26</v>
      </c>
      <c r="F38" s="20">
        <f>Output!U204</f>
        <v>21.503</v>
      </c>
      <c r="G38" s="19">
        <f>Output!S188</f>
        <v>145.30000000000001</v>
      </c>
      <c r="H38" s="19">
        <f>Output!T188</f>
        <v>152</v>
      </c>
      <c r="I38" s="20">
        <f>Output!U188</f>
        <v>4.6112000000000002</v>
      </c>
      <c r="J38" s="55"/>
      <c r="K38" s="20">
        <f t="shared" si="0"/>
        <v>21.503</v>
      </c>
      <c r="L38" s="20">
        <f t="shared" si="1"/>
        <v>4.6112000000000002</v>
      </c>
    </row>
    <row r="39" spans="1:12" customFormat="1">
      <c r="A39" s="211"/>
      <c r="B39" s="188"/>
      <c r="C39" s="240" t="s">
        <v>122</v>
      </c>
      <c r="D39" s="13">
        <f>Output!S205</f>
        <v>3.2559999999999998</v>
      </c>
      <c r="E39" s="13">
        <f>Output!T205</f>
        <v>4.25</v>
      </c>
      <c r="F39" s="20">
        <f>Output!U205</f>
        <v>30.529</v>
      </c>
      <c r="G39" s="19">
        <f>Output!S189</f>
        <v>105.8</v>
      </c>
      <c r="H39" s="19">
        <f>Output!T189</f>
        <v>149</v>
      </c>
      <c r="I39" s="20">
        <f>Output!U189</f>
        <v>40.832000000000001</v>
      </c>
      <c r="K39" s="20">
        <f t="shared" si="0"/>
        <v>30.529</v>
      </c>
      <c r="L39" s="20">
        <f t="shared" si="1"/>
        <v>40.832000000000001</v>
      </c>
    </row>
    <row r="40" spans="1:12" customFormat="1">
      <c r="A40" s="211"/>
      <c r="B40" s="188"/>
      <c r="C40" s="240"/>
      <c r="D40" s="13">
        <f>Output!S206</f>
        <v>3.9790999999999999</v>
      </c>
      <c r="E40" s="13">
        <f>Output!T206</f>
        <v>4.25</v>
      </c>
      <c r="F40" s="20">
        <f>Output!U206</f>
        <v>6.8082000000000003</v>
      </c>
      <c r="G40" s="19">
        <f>Output!S190</f>
        <v>120.6</v>
      </c>
      <c r="H40" s="19">
        <f>Output!T190</f>
        <v>150</v>
      </c>
      <c r="I40" s="20">
        <f>Output!U190</f>
        <v>24.378</v>
      </c>
      <c r="J40" s="55"/>
      <c r="K40" s="20">
        <f t="shared" si="0"/>
        <v>6.8082000000000003</v>
      </c>
      <c r="L40" s="20">
        <f t="shared" si="1"/>
        <v>24.378</v>
      </c>
    </row>
    <row r="41" spans="1:12" customFormat="1">
      <c r="A41" s="211"/>
      <c r="B41" s="188"/>
      <c r="C41" s="240" t="s">
        <v>123</v>
      </c>
      <c r="D41" s="13">
        <f>Output!S207</f>
        <v>2.4679000000000002</v>
      </c>
      <c r="E41" s="13">
        <f>Output!T207</f>
        <v>3.89</v>
      </c>
      <c r="F41" s="20">
        <f>Output!U207</f>
        <v>57.622</v>
      </c>
      <c r="G41" s="19">
        <f>Output!S191</f>
        <v>76.283000000000001</v>
      </c>
      <c r="H41" s="19">
        <f>Output!T191</f>
        <v>130</v>
      </c>
      <c r="I41" s="20">
        <f>Output!U191</f>
        <v>70.417000000000002</v>
      </c>
      <c r="K41" s="20">
        <f t="shared" si="0"/>
        <v>57.622</v>
      </c>
      <c r="L41" s="20">
        <f t="shared" si="1"/>
        <v>70.417000000000002</v>
      </c>
    </row>
    <row r="42" spans="1:12" customFormat="1">
      <c r="A42" s="211"/>
      <c r="B42" s="188"/>
      <c r="C42" s="240"/>
      <c r="D42" s="13">
        <f>Output!S208</f>
        <v>8.5063999999999993</v>
      </c>
      <c r="E42" s="13">
        <f>Output!T208</f>
        <v>3.8</v>
      </c>
      <c r="F42" s="20">
        <f>Output!U208</f>
        <v>-55.328000000000003</v>
      </c>
      <c r="G42" s="19">
        <f>Output!S192</f>
        <v>151.6</v>
      </c>
      <c r="H42" s="19">
        <f>Output!T192</f>
        <v>127</v>
      </c>
      <c r="I42" s="20">
        <f>Output!U192</f>
        <v>-16.227</v>
      </c>
      <c r="J42" s="55"/>
      <c r="K42" s="20">
        <f t="shared" si="0"/>
        <v>55.328000000000003</v>
      </c>
      <c r="L42" s="20">
        <f t="shared" si="1"/>
        <v>16.227</v>
      </c>
    </row>
    <row r="43" spans="1:12" customFormat="1">
      <c r="A43" s="211"/>
      <c r="B43" s="188"/>
      <c r="C43" s="240" t="s">
        <v>124</v>
      </c>
      <c r="D43" s="13">
        <f>Output!S209</f>
        <v>5.0427</v>
      </c>
      <c r="E43" s="13">
        <f>Output!T209</f>
        <v>4.66</v>
      </c>
      <c r="F43" s="20">
        <f>Output!U209</f>
        <v>-7.5892999999999997</v>
      </c>
      <c r="G43" s="19">
        <f>Output!S193</f>
        <v>147.16999999999999</v>
      </c>
      <c r="H43" s="19">
        <f>Output!T193</f>
        <v>153</v>
      </c>
      <c r="I43" s="20">
        <f>Output!U193</f>
        <v>3.9636999999999998</v>
      </c>
      <c r="K43" s="20">
        <f t="shared" si="0"/>
        <v>7.5892999999999997</v>
      </c>
      <c r="L43" s="20">
        <f t="shared" si="1"/>
        <v>3.9636999999999998</v>
      </c>
    </row>
    <row r="44" spans="1:12" customFormat="1">
      <c r="A44" s="211"/>
      <c r="B44" s="189"/>
      <c r="C44" s="240"/>
      <c r="D44" s="13">
        <f>Output!S210</f>
        <v>6.0174000000000003</v>
      </c>
      <c r="E44" s="13">
        <f>Output!T210</f>
        <v>4.63</v>
      </c>
      <c r="F44" s="20">
        <f>Output!U210</f>
        <v>-23.056999999999999</v>
      </c>
      <c r="G44" s="19">
        <f>Output!S194</f>
        <v>180.1</v>
      </c>
      <c r="H44" s="19">
        <f>Output!T194</f>
        <v>153</v>
      </c>
      <c r="I44" s="20">
        <f>Output!U194</f>
        <v>-15.047000000000001</v>
      </c>
      <c r="J44" s="55"/>
      <c r="K44" s="20">
        <f t="shared" si="0"/>
        <v>23.056999999999999</v>
      </c>
      <c r="L44" s="20">
        <f t="shared" si="1"/>
        <v>15.047000000000001</v>
      </c>
    </row>
    <row r="45" spans="1:12" customFormat="1">
      <c r="A45" s="211"/>
      <c r="B45" s="187" t="s">
        <v>100</v>
      </c>
      <c r="C45" s="239" t="s">
        <v>121</v>
      </c>
      <c r="D45" s="13">
        <f>Output!S398</f>
        <v>3.3386</v>
      </c>
      <c r="E45" s="13">
        <f>Output!T398</f>
        <v>4.2300000000000004</v>
      </c>
      <c r="F45" s="20">
        <f>Output!U398</f>
        <v>26.701000000000001</v>
      </c>
      <c r="G45" s="19">
        <f>Output!S382</f>
        <v>94.1</v>
      </c>
      <c r="H45" s="19">
        <f>Output!T382</f>
        <v>150</v>
      </c>
      <c r="I45" s="20">
        <f>Output!U382</f>
        <v>59.405000000000001</v>
      </c>
      <c r="K45" s="20">
        <f t="shared" si="0"/>
        <v>26.701000000000001</v>
      </c>
      <c r="L45" s="20">
        <f t="shared" si="1"/>
        <v>59.405000000000001</v>
      </c>
    </row>
    <row r="46" spans="1:12" customFormat="1">
      <c r="A46" s="211"/>
      <c r="B46" s="188"/>
      <c r="C46" s="240"/>
      <c r="D46" s="13">
        <f>Output!S399</f>
        <v>3.4799000000000002</v>
      </c>
      <c r="E46" s="13">
        <f>Output!T399</f>
        <v>4.2300000000000004</v>
      </c>
      <c r="F46" s="20">
        <f>Output!U399</f>
        <v>21.553999999999998</v>
      </c>
      <c r="G46" s="19">
        <f>Output!S383</f>
        <v>161.69999999999999</v>
      </c>
      <c r="H46" s="19">
        <f>Output!T383</f>
        <v>151</v>
      </c>
      <c r="I46" s="20">
        <f>Output!U383</f>
        <v>-6.6173000000000002</v>
      </c>
      <c r="J46" s="55"/>
      <c r="K46" s="20">
        <f t="shared" si="0"/>
        <v>21.553999999999998</v>
      </c>
      <c r="L46" s="20">
        <f t="shared" si="1"/>
        <v>6.6173000000000002</v>
      </c>
    </row>
    <row r="47" spans="1:12" customFormat="1">
      <c r="A47" s="211"/>
      <c r="B47" s="188"/>
      <c r="C47" s="240" t="s">
        <v>122</v>
      </c>
      <c r="D47" s="13">
        <f>Output!S400</f>
        <v>3.1048</v>
      </c>
      <c r="E47" s="13">
        <f>Output!T400</f>
        <v>4.2267000000000001</v>
      </c>
      <c r="F47" s="20">
        <f>Output!U400</f>
        <v>36.134999999999998</v>
      </c>
      <c r="G47" s="19">
        <f>Output!S384</f>
        <v>106</v>
      </c>
      <c r="H47" s="19">
        <f>Output!T384</f>
        <v>149</v>
      </c>
      <c r="I47" s="20">
        <f>Output!U384</f>
        <v>40.566000000000003</v>
      </c>
      <c r="K47" s="20">
        <f t="shared" si="0"/>
        <v>36.134999999999998</v>
      </c>
      <c r="L47" s="20">
        <f t="shared" si="1"/>
        <v>40.566000000000003</v>
      </c>
    </row>
    <row r="48" spans="1:12" customFormat="1">
      <c r="A48" s="211"/>
      <c r="B48" s="188"/>
      <c r="C48" s="240"/>
      <c r="D48" s="13">
        <f>Output!S401</f>
        <v>3.875</v>
      </c>
      <c r="E48" s="13">
        <f>Output!T401</f>
        <v>4.22</v>
      </c>
      <c r="F48" s="20">
        <f>Output!U401</f>
        <v>8.9040999999999997</v>
      </c>
      <c r="G48" s="19">
        <f>Output!S385</f>
        <v>116.9</v>
      </c>
      <c r="H48" s="19">
        <f>Output!T385</f>
        <v>150</v>
      </c>
      <c r="I48" s="20">
        <f>Output!U385</f>
        <v>28.315000000000001</v>
      </c>
      <c r="J48" s="55"/>
      <c r="K48" s="20">
        <f t="shared" si="0"/>
        <v>8.9040999999999997</v>
      </c>
      <c r="L48" s="20">
        <f t="shared" si="1"/>
        <v>28.315000000000001</v>
      </c>
    </row>
    <row r="49" spans="1:12" customFormat="1">
      <c r="A49" s="211"/>
      <c r="B49" s="188"/>
      <c r="C49" s="240" t="s">
        <v>123</v>
      </c>
      <c r="D49" s="13">
        <f>Output!S402</f>
        <v>2.2711999999999999</v>
      </c>
      <c r="E49" s="13">
        <f>Output!T402</f>
        <v>3.85</v>
      </c>
      <c r="F49" s="20">
        <f>Output!U402</f>
        <v>69.513999999999996</v>
      </c>
      <c r="G49" s="19">
        <f>Output!S386</f>
        <v>71.099999999999994</v>
      </c>
      <c r="H49" s="19">
        <f>Output!T386</f>
        <v>129.66999999999999</v>
      </c>
      <c r="I49" s="20">
        <f>Output!U386</f>
        <v>82.372</v>
      </c>
      <c r="K49" s="20">
        <f t="shared" si="0"/>
        <v>69.513999999999996</v>
      </c>
      <c r="L49" s="20">
        <f t="shared" si="1"/>
        <v>82.372</v>
      </c>
    </row>
    <row r="50" spans="1:12" customFormat="1">
      <c r="A50" s="211"/>
      <c r="B50" s="188"/>
      <c r="C50" s="240"/>
      <c r="D50" s="13">
        <f>Output!S403</f>
        <v>7.8929999999999998</v>
      </c>
      <c r="E50" s="13">
        <f>Output!T403</f>
        <v>3.77</v>
      </c>
      <c r="F50" s="20">
        <f>Output!U403</f>
        <v>-52.235999999999997</v>
      </c>
      <c r="G50" s="19">
        <f>Output!S387</f>
        <v>155.87</v>
      </c>
      <c r="H50" s="19">
        <f>Output!T387</f>
        <v>126.67</v>
      </c>
      <c r="I50" s="20">
        <f>Output!U387</f>
        <v>-18.734000000000002</v>
      </c>
      <c r="J50" s="55"/>
      <c r="K50" s="20">
        <f t="shared" si="0"/>
        <v>52.235999999999997</v>
      </c>
      <c r="L50" s="20">
        <f t="shared" si="1"/>
        <v>18.734000000000002</v>
      </c>
    </row>
    <row r="51" spans="1:12" customFormat="1">
      <c r="A51" s="211"/>
      <c r="B51" s="188"/>
      <c r="C51" s="240" t="s">
        <v>124</v>
      </c>
      <c r="D51" s="13">
        <f>Output!S404</f>
        <v>4.7187000000000001</v>
      </c>
      <c r="E51" s="13">
        <f>Output!T404</f>
        <v>4.63</v>
      </c>
      <c r="F51" s="20">
        <f>Output!U404</f>
        <v>-1.8794</v>
      </c>
      <c r="G51" s="19">
        <f>Output!S388</f>
        <v>137.87</v>
      </c>
      <c r="H51" s="19">
        <f>Output!T388</f>
        <v>153</v>
      </c>
      <c r="I51" s="20">
        <f>Output!U388</f>
        <v>10.977</v>
      </c>
      <c r="K51" s="20">
        <f t="shared" si="0"/>
        <v>1.8794</v>
      </c>
      <c r="L51" s="20">
        <f t="shared" si="1"/>
        <v>10.977</v>
      </c>
    </row>
    <row r="52" spans="1:12" customFormat="1">
      <c r="A52" s="211"/>
      <c r="B52" s="189"/>
      <c r="C52" s="240"/>
      <c r="D52" s="13"/>
      <c r="E52" s="13"/>
      <c r="F52" s="20"/>
      <c r="G52" s="19">
        <f>Output!S389</f>
        <v>221.16</v>
      </c>
      <c r="H52" s="19">
        <f>Output!T389</f>
        <v>152</v>
      </c>
      <c r="I52" s="20">
        <f>Output!U389</f>
        <v>-31.271999999999998</v>
      </c>
      <c r="K52" s="20" t="str">
        <f t="shared" si="0"/>
        <v/>
      </c>
      <c r="L52" s="20">
        <f t="shared" si="1"/>
        <v>31.271999999999998</v>
      </c>
    </row>
    <row r="53" spans="1:12" customFormat="1">
      <c r="A53" s="211"/>
      <c r="B53" s="187" t="s">
        <v>101</v>
      </c>
      <c r="C53" s="239" t="s">
        <v>121</v>
      </c>
      <c r="D53" s="13"/>
      <c r="E53" s="13"/>
      <c r="F53" s="20"/>
      <c r="G53" s="19">
        <f>Output!S421</f>
        <v>110.38</v>
      </c>
      <c r="H53" s="19">
        <f>Output!T421</f>
        <v>195</v>
      </c>
      <c r="I53" s="20">
        <f>Output!U421</f>
        <v>76.662000000000006</v>
      </c>
      <c r="K53" s="20" t="str">
        <f t="shared" si="0"/>
        <v/>
      </c>
      <c r="L53" s="20">
        <f t="shared" si="1"/>
        <v>76.662000000000006</v>
      </c>
    </row>
    <row r="54" spans="1:12" customFormat="1">
      <c r="A54" s="211"/>
      <c r="B54" s="188"/>
      <c r="C54" s="240"/>
      <c r="D54" s="13"/>
      <c r="E54" s="13"/>
      <c r="F54" s="20"/>
      <c r="G54" s="19">
        <f>Output!S422</f>
        <v>199.2</v>
      </c>
      <c r="H54" s="19">
        <f>Output!T422</f>
        <v>198</v>
      </c>
      <c r="I54" s="20">
        <f>Output!U422</f>
        <v>-0.60243000000000002</v>
      </c>
      <c r="J54" s="55"/>
      <c r="K54" s="20" t="str">
        <f t="shared" si="0"/>
        <v/>
      </c>
      <c r="L54" s="20">
        <f t="shared" si="1"/>
        <v>0.60243000000000002</v>
      </c>
    </row>
    <row r="55" spans="1:12" customFormat="1">
      <c r="A55" s="211"/>
      <c r="B55" s="188"/>
      <c r="C55" s="240" t="s">
        <v>122</v>
      </c>
      <c r="D55" s="13"/>
      <c r="E55" s="13"/>
      <c r="F55" s="20"/>
      <c r="G55" s="19">
        <f>Output!S423</f>
        <v>126.8</v>
      </c>
      <c r="H55" s="19">
        <f>Output!T423</f>
        <v>194</v>
      </c>
      <c r="I55" s="20">
        <f>Output!U423</f>
        <v>52.997</v>
      </c>
      <c r="K55" s="20" t="str">
        <f t="shared" si="0"/>
        <v/>
      </c>
      <c r="L55" s="20">
        <f t="shared" si="1"/>
        <v>52.997</v>
      </c>
    </row>
    <row r="56" spans="1:12" customFormat="1">
      <c r="A56" s="211"/>
      <c r="B56" s="188"/>
      <c r="C56" s="240"/>
      <c r="D56" s="13"/>
      <c r="E56" s="13"/>
      <c r="F56" s="20"/>
      <c r="G56" s="19">
        <f>Output!S424</f>
        <v>144.6</v>
      </c>
      <c r="H56" s="19">
        <f>Output!T424</f>
        <v>195</v>
      </c>
      <c r="I56" s="20">
        <f>Output!U424</f>
        <v>34.854999999999997</v>
      </c>
      <c r="J56" s="55"/>
      <c r="K56" s="20" t="str">
        <f t="shared" si="0"/>
        <v/>
      </c>
      <c r="L56" s="20">
        <f t="shared" si="1"/>
        <v>34.854999999999997</v>
      </c>
    </row>
    <row r="57" spans="1:12" customFormat="1">
      <c r="A57" s="211"/>
      <c r="B57" s="188"/>
      <c r="C57" s="240" t="s">
        <v>123</v>
      </c>
      <c r="D57" s="13"/>
      <c r="E57" s="13"/>
      <c r="F57" s="20"/>
      <c r="G57" s="19">
        <f>Output!S425</f>
        <v>89.58</v>
      </c>
      <c r="H57" s="19">
        <f>Output!T425</f>
        <v>166</v>
      </c>
      <c r="I57" s="20">
        <f>Output!U425</f>
        <v>85.308000000000007</v>
      </c>
      <c r="K57" s="20" t="str">
        <f t="shared" si="0"/>
        <v/>
      </c>
      <c r="L57" s="20">
        <f t="shared" si="1"/>
        <v>85.308000000000007</v>
      </c>
    </row>
    <row r="58" spans="1:12" customFormat="1">
      <c r="A58" s="211"/>
      <c r="B58" s="188"/>
      <c r="C58" s="240"/>
      <c r="D58" s="13"/>
      <c r="E58" s="13"/>
      <c r="F58" s="20"/>
      <c r="G58" s="19">
        <f>Output!S426</f>
        <v>148.30000000000001</v>
      </c>
      <c r="H58" s="19">
        <f>Output!T426</f>
        <v>161</v>
      </c>
      <c r="I58" s="20">
        <f>Output!U426</f>
        <v>8.5637000000000008</v>
      </c>
      <c r="J58" s="55"/>
      <c r="K58" s="20" t="str">
        <f t="shared" si="0"/>
        <v/>
      </c>
      <c r="L58" s="20">
        <f t="shared" si="1"/>
        <v>8.5637000000000008</v>
      </c>
    </row>
    <row r="59" spans="1:12" customFormat="1">
      <c r="A59" s="211"/>
      <c r="B59" s="188"/>
      <c r="C59" s="240" t="s">
        <v>124</v>
      </c>
      <c r="D59" s="13"/>
      <c r="E59" s="13"/>
      <c r="F59" s="20"/>
      <c r="G59" s="19">
        <f>Output!S427</f>
        <v>319.02999999999997</v>
      </c>
      <c r="H59" s="19">
        <f>Output!T427</f>
        <v>196</v>
      </c>
      <c r="I59" s="20">
        <f>Output!U427</f>
        <v>-38.563000000000002</v>
      </c>
      <c r="K59" s="20" t="str">
        <f t="shared" si="0"/>
        <v/>
      </c>
      <c r="L59" s="20">
        <f t="shared" si="1"/>
        <v>38.563000000000002</v>
      </c>
    </row>
    <row r="60" spans="1:12" customFormat="1">
      <c r="A60" s="211"/>
      <c r="B60" s="189"/>
      <c r="C60" s="240"/>
      <c r="D60" s="13"/>
      <c r="E60" s="13"/>
      <c r="F60" s="20"/>
      <c r="G60" s="19">
        <f>Output!S428</f>
        <v>497.44</v>
      </c>
      <c r="H60" s="19">
        <f>Output!T428</f>
        <v>197</v>
      </c>
      <c r="I60" s="20">
        <f>Output!U428</f>
        <v>-60.396999999999998</v>
      </c>
      <c r="J60" s="55"/>
      <c r="K60" s="20" t="str">
        <f t="shared" si="0"/>
        <v/>
      </c>
      <c r="L60" s="20">
        <f t="shared" si="1"/>
        <v>60.396999999999998</v>
      </c>
    </row>
    <row r="61" spans="1:12" customFormat="1">
      <c r="A61" s="211"/>
      <c r="B61" s="187" t="s">
        <v>104</v>
      </c>
      <c r="C61" s="239" t="s">
        <v>121</v>
      </c>
      <c r="D61" s="13"/>
      <c r="E61" s="13"/>
      <c r="F61" s="20"/>
      <c r="G61" s="19">
        <f>Output!S538</f>
        <v>107.3</v>
      </c>
      <c r="H61" s="19">
        <f>Output!T538</f>
        <v>175.17</v>
      </c>
      <c r="I61" s="20">
        <f>Output!U538</f>
        <v>63.249000000000002</v>
      </c>
      <c r="K61" s="20" t="str">
        <f t="shared" si="0"/>
        <v/>
      </c>
      <c r="L61" s="20">
        <f t="shared" si="1"/>
        <v>63.249000000000002</v>
      </c>
    </row>
    <row r="62" spans="1:12" customFormat="1">
      <c r="A62" s="211"/>
      <c r="B62" s="188"/>
      <c r="C62" s="240"/>
      <c r="D62" s="13"/>
      <c r="E62" s="13"/>
      <c r="F62" s="20"/>
      <c r="G62" s="19">
        <f>Output!S539</f>
        <v>217.06</v>
      </c>
      <c r="H62" s="19">
        <f>Output!T539</f>
        <v>180.17</v>
      </c>
      <c r="I62" s="20">
        <f>Output!U539</f>
        <v>-16.997</v>
      </c>
      <c r="J62" s="55"/>
      <c r="K62" s="20" t="str">
        <f t="shared" si="0"/>
        <v/>
      </c>
      <c r="L62" s="20">
        <f t="shared" si="1"/>
        <v>16.997</v>
      </c>
    </row>
    <row r="63" spans="1:12" customFormat="1">
      <c r="A63" s="211"/>
      <c r="B63" s="188"/>
      <c r="C63" s="240" t="s">
        <v>122</v>
      </c>
      <c r="D63" s="13"/>
      <c r="E63" s="13"/>
      <c r="F63" s="20"/>
      <c r="G63" s="19">
        <f>Output!S540</f>
        <v>123</v>
      </c>
      <c r="H63" s="19">
        <f>Output!T540</f>
        <v>175</v>
      </c>
      <c r="I63" s="20">
        <f>Output!U540</f>
        <v>42.276000000000003</v>
      </c>
      <c r="K63" s="20" t="str">
        <f t="shared" si="0"/>
        <v/>
      </c>
      <c r="L63" s="20">
        <f t="shared" si="1"/>
        <v>42.276000000000003</v>
      </c>
    </row>
    <row r="64" spans="1:12" customFormat="1">
      <c r="A64" s="211"/>
      <c r="B64" s="188"/>
      <c r="C64" s="240"/>
      <c r="D64" s="13"/>
      <c r="E64" s="13"/>
      <c r="F64" s="20"/>
      <c r="G64" s="19">
        <f>Output!S541</f>
        <v>141.1</v>
      </c>
      <c r="H64" s="19">
        <f>Output!T541</f>
        <v>176</v>
      </c>
      <c r="I64" s="20">
        <f>Output!U541</f>
        <v>24.734000000000002</v>
      </c>
      <c r="J64" s="55"/>
      <c r="K64" s="20" t="str">
        <f t="shared" si="0"/>
        <v/>
      </c>
      <c r="L64" s="20">
        <f t="shared" si="1"/>
        <v>24.734000000000002</v>
      </c>
    </row>
    <row r="65" spans="1:12" customFormat="1">
      <c r="A65" s="211"/>
      <c r="B65" s="188"/>
      <c r="C65" s="240" t="s">
        <v>123</v>
      </c>
      <c r="D65" s="13"/>
      <c r="E65" s="13"/>
      <c r="F65" s="20"/>
      <c r="G65" s="19">
        <f>Output!S542</f>
        <v>79.992000000000004</v>
      </c>
      <c r="H65" s="19">
        <f>Output!T542</f>
        <v>148.16999999999999</v>
      </c>
      <c r="I65" s="20">
        <f>Output!U542</f>
        <v>85.225999999999999</v>
      </c>
      <c r="K65" s="20" t="str">
        <f t="shared" si="0"/>
        <v/>
      </c>
      <c r="L65" s="20">
        <f t="shared" si="1"/>
        <v>85.225999999999999</v>
      </c>
    </row>
    <row r="66" spans="1:12" customFormat="1">
      <c r="A66" s="211"/>
      <c r="B66" s="188"/>
      <c r="C66" s="240"/>
      <c r="D66" s="13"/>
      <c r="E66" s="13"/>
      <c r="F66" s="20"/>
      <c r="G66" s="19">
        <f>Output!S543</f>
        <v>145.5</v>
      </c>
      <c r="H66" s="19">
        <f>Output!T543</f>
        <v>144</v>
      </c>
      <c r="I66" s="20">
        <f>Output!U543</f>
        <v>-1.0308999999999999</v>
      </c>
      <c r="J66" s="55"/>
      <c r="K66" s="20" t="str">
        <f t="shared" si="0"/>
        <v/>
      </c>
      <c r="L66" s="20">
        <f t="shared" si="1"/>
        <v>1.0308999999999999</v>
      </c>
    </row>
    <row r="67" spans="1:12" customFormat="1">
      <c r="A67" s="211"/>
      <c r="B67" s="188"/>
      <c r="C67" s="240" t="s">
        <v>124</v>
      </c>
      <c r="D67" s="13"/>
      <c r="E67" s="13"/>
      <c r="F67" s="20"/>
      <c r="G67" s="19">
        <f>Output!S544</f>
        <v>283.2</v>
      </c>
      <c r="H67" s="19">
        <f>Output!T544</f>
        <v>178</v>
      </c>
      <c r="I67" s="20">
        <f>Output!U544</f>
        <v>-37.146999999999998</v>
      </c>
      <c r="K67" s="20" t="str">
        <f t="shared" si="0"/>
        <v/>
      </c>
      <c r="L67" s="20">
        <f t="shared" si="1"/>
        <v>37.146999999999998</v>
      </c>
    </row>
    <row r="68" spans="1:12" customFormat="1">
      <c r="A68" s="211"/>
      <c r="B68" s="189"/>
      <c r="C68" s="240"/>
      <c r="D68" s="13"/>
      <c r="E68" s="13"/>
      <c r="F68" s="20"/>
      <c r="G68" s="19">
        <f>Output!S545</f>
        <v>441.44</v>
      </c>
      <c r="H68" s="19">
        <f>Output!T545</f>
        <v>180</v>
      </c>
      <c r="I68" s="20">
        <f>Output!U545</f>
        <v>-59.225000000000001</v>
      </c>
      <c r="K68" s="20" t="str">
        <f t="shared" si="0"/>
        <v/>
      </c>
      <c r="L68" s="20">
        <f t="shared" si="1"/>
        <v>59.225000000000001</v>
      </c>
    </row>
    <row r="69" spans="1:12" customFormat="1">
      <c r="A69" s="211"/>
      <c r="B69" s="187" t="s">
        <v>105</v>
      </c>
      <c r="C69" s="239" t="s">
        <v>121</v>
      </c>
      <c r="D69" s="13">
        <f>Output!S593</f>
        <v>1.4666999999999999</v>
      </c>
      <c r="E69" s="13">
        <f>Output!T593</f>
        <v>2.16</v>
      </c>
      <c r="F69" s="20">
        <f>Output!U593</f>
        <v>47.268000000000001</v>
      </c>
      <c r="G69" s="19">
        <f>Output!S577</f>
        <v>39</v>
      </c>
      <c r="H69" s="19">
        <f>Output!T577</f>
        <v>52.9</v>
      </c>
      <c r="I69" s="20">
        <f>Output!U577</f>
        <v>35.640999999999998</v>
      </c>
      <c r="K69" s="20">
        <f t="shared" si="0"/>
        <v>47.268000000000001</v>
      </c>
      <c r="L69" s="20">
        <f t="shared" si="1"/>
        <v>35.640999999999998</v>
      </c>
    </row>
    <row r="70" spans="1:12" customFormat="1">
      <c r="A70" s="211"/>
      <c r="B70" s="188"/>
      <c r="C70" s="240"/>
      <c r="D70" s="13">
        <f>Output!S594</f>
        <v>0.92859999999999998</v>
      </c>
      <c r="E70" s="13">
        <f>Output!T594</f>
        <v>2.36</v>
      </c>
      <c r="F70" s="20">
        <f>Output!U594</f>
        <v>154.15</v>
      </c>
      <c r="G70" s="19">
        <f>Output!S578</f>
        <v>82</v>
      </c>
      <c r="H70" s="19">
        <f>Output!T578</f>
        <v>65.2</v>
      </c>
      <c r="I70" s="20">
        <f>Output!U578</f>
        <v>-20.488</v>
      </c>
      <c r="J70" s="55"/>
      <c r="K70" s="20">
        <f t="shared" ref="K70:K132" si="2">IF(F70&lt;&gt;"",ABS(F70),"")</f>
        <v>154.15</v>
      </c>
      <c r="L70" s="20">
        <f t="shared" ref="L70:L132" si="3">IF(I70&lt;&gt;"",ABS(I70),"")</f>
        <v>20.488</v>
      </c>
    </row>
    <row r="71" spans="1:12" customFormat="1">
      <c r="A71" s="211"/>
      <c r="B71" s="188"/>
      <c r="C71" s="240" t="s">
        <v>122</v>
      </c>
      <c r="D71" s="13">
        <f>Output!S595</f>
        <v>1.5629</v>
      </c>
      <c r="E71" s="13">
        <f>Output!T595</f>
        <v>2.15</v>
      </c>
      <c r="F71" s="20">
        <f>Output!U595</f>
        <v>37.561999999999998</v>
      </c>
      <c r="G71" s="19">
        <f>Output!S579</f>
        <v>56.363</v>
      </c>
      <c r="H71" s="19">
        <f>Output!T579</f>
        <v>51.6</v>
      </c>
      <c r="I71" s="20">
        <f>Output!U579</f>
        <v>-8.4502000000000006</v>
      </c>
      <c r="K71" s="20">
        <f t="shared" si="2"/>
        <v>37.561999999999998</v>
      </c>
      <c r="L71" s="20">
        <f t="shared" si="3"/>
        <v>8.4502000000000006</v>
      </c>
    </row>
    <row r="72" spans="1:12" customFormat="1">
      <c r="A72" s="211"/>
      <c r="B72" s="188"/>
      <c r="C72" s="240"/>
      <c r="D72" s="13">
        <f>Output!S596</f>
        <v>1.8988</v>
      </c>
      <c r="E72" s="13">
        <f>Output!T596</f>
        <v>2.16</v>
      </c>
      <c r="F72" s="20">
        <f>Output!U596</f>
        <v>13.755000000000001</v>
      </c>
      <c r="G72" s="19">
        <f>Output!S580</f>
        <v>60.965000000000003</v>
      </c>
      <c r="H72" s="19">
        <f>Output!T580</f>
        <v>54.017000000000003</v>
      </c>
      <c r="I72" s="20">
        <f>Output!U580</f>
        <v>-11.397</v>
      </c>
      <c r="J72" s="55"/>
      <c r="K72" s="20">
        <f t="shared" si="2"/>
        <v>13.755000000000001</v>
      </c>
      <c r="L72" s="20">
        <f t="shared" si="3"/>
        <v>11.397</v>
      </c>
    </row>
    <row r="73" spans="1:12" customFormat="1">
      <c r="A73" s="211"/>
      <c r="B73" s="188"/>
      <c r="C73" s="240" t="s">
        <v>123</v>
      </c>
      <c r="D73" s="13">
        <f>Output!S597</f>
        <v>0.85668999999999995</v>
      </c>
      <c r="E73" s="13">
        <f>Output!T597</f>
        <v>1.4</v>
      </c>
      <c r="F73" s="20">
        <f>Output!U597</f>
        <v>63.42</v>
      </c>
      <c r="G73" s="19">
        <f>Output!S581</f>
        <v>24.4</v>
      </c>
      <c r="H73" s="19">
        <f>Output!T581</f>
        <v>34.1</v>
      </c>
      <c r="I73" s="20">
        <f>Output!U581</f>
        <v>39.753999999999998</v>
      </c>
      <c r="K73" s="20">
        <f t="shared" si="2"/>
        <v>63.42</v>
      </c>
      <c r="L73" s="20">
        <f t="shared" si="3"/>
        <v>39.753999999999998</v>
      </c>
    </row>
    <row r="74" spans="1:12" customFormat="1">
      <c r="A74" s="211"/>
      <c r="B74" s="188"/>
      <c r="C74" s="240"/>
      <c r="D74" s="13">
        <f>Output!S598</f>
        <v>1.4977</v>
      </c>
      <c r="E74" s="13">
        <f>Output!T598</f>
        <v>1.35</v>
      </c>
      <c r="F74" s="20">
        <f>Output!U598</f>
        <v>-9.8622999999999994</v>
      </c>
      <c r="G74" s="19">
        <f>Output!S582</f>
        <v>51.9</v>
      </c>
      <c r="H74" s="19">
        <f>Output!T582</f>
        <v>32.5</v>
      </c>
      <c r="I74" s="20">
        <f>Output!U582</f>
        <v>-37.380000000000003</v>
      </c>
      <c r="J74" s="55"/>
      <c r="K74" s="20">
        <f t="shared" si="2"/>
        <v>9.8622999999999994</v>
      </c>
      <c r="L74" s="20">
        <f t="shared" si="3"/>
        <v>37.380000000000003</v>
      </c>
    </row>
    <row r="75" spans="1:12" customFormat="1">
      <c r="A75" s="211"/>
      <c r="B75" s="188"/>
      <c r="C75" s="240" t="s">
        <v>124</v>
      </c>
      <c r="D75" s="13"/>
      <c r="E75" s="13"/>
      <c r="F75" s="20"/>
      <c r="G75" s="19">
        <f>Output!S583</f>
        <v>68.673000000000002</v>
      </c>
      <c r="H75" s="19">
        <f>Output!T583</f>
        <v>57.716999999999999</v>
      </c>
      <c r="I75" s="20">
        <f>Output!U583</f>
        <v>-15.954000000000001</v>
      </c>
      <c r="K75" s="20" t="str">
        <f t="shared" si="2"/>
        <v/>
      </c>
      <c r="L75" s="20">
        <f t="shared" si="3"/>
        <v>15.954000000000001</v>
      </c>
    </row>
    <row r="76" spans="1:12" customFormat="1">
      <c r="A76" s="211"/>
      <c r="B76" s="189"/>
      <c r="C76" s="240"/>
      <c r="D76" s="13"/>
      <c r="E76" s="13"/>
      <c r="F76" s="20"/>
      <c r="G76" s="19">
        <f>Output!S584</f>
        <v>229.76</v>
      </c>
      <c r="H76" s="19">
        <f>Output!T584</f>
        <v>64.3</v>
      </c>
      <c r="I76" s="20">
        <f>Output!U584</f>
        <v>-72.015000000000001</v>
      </c>
      <c r="J76" s="55"/>
      <c r="K76" s="20" t="str">
        <f t="shared" si="2"/>
        <v/>
      </c>
      <c r="L76" s="20">
        <f t="shared" si="3"/>
        <v>72.015000000000001</v>
      </c>
    </row>
    <row r="77" spans="1:12" customFormat="1">
      <c r="A77" s="211"/>
      <c r="B77" s="187" t="s">
        <v>94</v>
      </c>
      <c r="C77" s="239" t="s">
        <v>121</v>
      </c>
      <c r="D77" s="13">
        <f>Output!S164</f>
        <v>3.4952000000000001</v>
      </c>
      <c r="E77" s="13">
        <f>Output!T164</f>
        <v>4.83</v>
      </c>
      <c r="F77" s="20">
        <f>Output!U164</f>
        <v>38.188000000000002</v>
      </c>
      <c r="G77" s="19">
        <f>Output!S148</f>
        <v>114.6</v>
      </c>
      <c r="H77" s="19">
        <f>Output!T148</f>
        <v>187</v>
      </c>
      <c r="I77" s="20">
        <f>Output!U148</f>
        <v>63.176000000000002</v>
      </c>
      <c r="K77" s="20">
        <f t="shared" si="2"/>
        <v>38.188000000000002</v>
      </c>
      <c r="L77" s="20">
        <f t="shared" si="3"/>
        <v>63.176000000000002</v>
      </c>
    </row>
    <row r="78" spans="1:12" customFormat="1">
      <c r="A78" s="211"/>
      <c r="B78" s="188"/>
      <c r="C78" s="240"/>
      <c r="D78" s="13">
        <f>Output!S165</f>
        <v>4.3188000000000004</v>
      </c>
      <c r="E78" s="13">
        <f>Output!T165</f>
        <v>5.32</v>
      </c>
      <c r="F78" s="20">
        <f>Output!U165</f>
        <v>23.183</v>
      </c>
      <c r="G78" s="19">
        <f>Output!S149</f>
        <v>172</v>
      </c>
      <c r="H78" s="19">
        <f>Output!T149</f>
        <v>203</v>
      </c>
      <c r="I78" s="20">
        <f>Output!U149</f>
        <v>18.023</v>
      </c>
      <c r="J78" s="55"/>
      <c r="K78" s="20">
        <f t="shared" si="2"/>
        <v>23.183</v>
      </c>
      <c r="L78" s="20">
        <f t="shared" si="3"/>
        <v>18.023</v>
      </c>
    </row>
    <row r="79" spans="1:12" customFormat="1">
      <c r="A79" s="211"/>
      <c r="B79" s="188"/>
      <c r="C79" s="240" t="s">
        <v>122</v>
      </c>
      <c r="D79" s="13">
        <f>Output!S166</f>
        <v>2.5274000000000001</v>
      </c>
      <c r="E79" s="13">
        <f>Output!T166</f>
        <v>3.48</v>
      </c>
      <c r="F79" s="20">
        <f>Output!U166</f>
        <v>37.691000000000003</v>
      </c>
      <c r="G79" s="19">
        <f>Output!S150</f>
        <v>86.9</v>
      </c>
      <c r="H79" s="19">
        <f>Output!T150</f>
        <v>152</v>
      </c>
      <c r="I79" s="20">
        <f>Output!U150</f>
        <v>74.914000000000001</v>
      </c>
      <c r="K79" s="20">
        <f t="shared" si="2"/>
        <v>37.691000000000003</v>
      </c>
      <c r="L79" s="20">
        <f t="shared" si="3"/>
        <v>74.914000000000001</v>
      </c>
    </row>
    <row r="80" spans="1:12" customFormat="1">
      <c r="A80" s="211"/>
      <c r="B80" s="188"/>
      <c r="C80" s="240"/>
      <c r="D80" s="13">
        <f>Output!S167</f>
        <v>4.4423000000000004</v>
      </c>
      <c r="E80" s="13">
        <f>Output!T167</f>
        <v>4.9400000000000004</v>
      </c>
      <c r="F80" s="20">
        <f>Output!U167</f>
        <v>11.204000000000001</v>
      </c>
      <c r="G80" s="19">
        <f>Output!S151</f>
        <v>145.6</v>
      </c>
      <c r="H80" s="19">
        <f>Output!T151</f>
        <v>191</v>
      </c>
      <c r="I80" s="20">
        <f>Output!U151</f>
        <v>31.181000000000001</v>
      </c>
      <c r="J80" s="55"/>
      <c r="K80" s="20">
        <f t="shared" si="2"/>
        <v>11.204000000000001</v>
      </c>
      <c r="L80" s="20">
        <f t="shared" si="3"/>
        <v>31.181000000000001</v>
      </c>
    </row>
    <row r="81" spans="1:12" customFormat="1">
      <c r="A81" s="211"/>
      <c r="B81" s="188"/>
      <c r="C81" s="240" t="s">
        <v>123</v>
      </c>
      <c r="D81" s="13">
        <f>Output!S168</f>
        <v>1.9674</v>
      </c>
      <c r="E81" s="13">
        <f>Output!T168</f>
        <v>3.58</v>
      </c>
      <c r="F81" s="20">
        <f>Output!U168</f>
        <v>81.962999999999994</v>
      </c>
      <c r="G81" s="19">
        <f>Output!S152</f>
        <v>53.6</v>
      </c>
      <c r="H81" s="19">
        <f>Output!T152</f>
        <v>143</v>
      </c>
      <c r="I81" s="20">
        <f>Output!U152</f>
        <v>166.79</v>
      </c>
      <c r="K81" s="20">
        <f t="shared" si="2"/>
        <v>81.962999999999994</v>
      </c>
      <c r="L81" s="20">
        <f t="shared" si="3"/>
        <v>166.79</v>
      </c>
    </row>
    <row r="82" spans="1:12" customFormat="1">
      <c r="A82" s="211"/>
      <c r="B82" s="188"/>
      <c r="C82" s="240"/>
      <c r="D82" s="13">
        <f>Output!S169</f>
        <v>4.0486000000000004</v>
      </c>
      <c r="E82" s="13">
        <f>Output!T169</f>
        <v>3.46</v>
      </c>
      <c r="F82" s="20">
        <f>Output!U169</f>
        <v>-14.538</v>
      </c>
      <c r="G82" s="19">
        <f>Output!S153</f>
        <v>118.3</v>
      </c>
      <c r="H82" s="19">
        <f>Output!T153</f>
        <v>139</v>
      </c>
      <c r="I82" s="20">
        <f>Output!U153</f>
        <v>17.498000000000001</v>
      </c>
      <c r="J82" s="55"/>
      <c r="K82" s="20">
        <f t="shared" si="2"/>
        <v>14.538</v>
      </c>
      <c r="L82" s="20">
        <f t="shared" si="3"/>
        <v>17.498000000000001</v>
      </c>
    </row>
    <row r="83" spans="1:12" customFormat="1">
      <c r="A83" s="211"/>
      <c r="B83" s="188"/>
      <c r="C83" s="240" t="s">
        <v>124</v>
      </c>
      <c r="D83" s="13">
        <f>Output!S170</f>
        <v>4.5867000000000004</v>
      </c>
      <c r="E83" s="13">
        <f>Output!T170</f>
        <v>5.43</v>
      </c>
      <c r="F83" s="20">
        <f>Output!U170</f>
        <v>18.387</v>
      </c>
      <c r="G83" s="19">
        <f>Output!S154</f>
        <v>155.33000000000001</v>
      </c>
      <c r="H83" s="19">
        <f>Output!T154</f>
        <v>194</v>
      </c>
      <c r="I83" s="20">
        <f>Output!U154</f>
        <v>24.893000000000001</v>
      </c>
      <c r="K83" s="20">
        <f t="shared" si="2"/>
        <v>18.387</v>
      </c>
      <c r="L83" s="20">
        <f t="shared" si="3"/>
        <v>24.893000000000001</v>
      </c>
    </row>
    <row r="84" spans="1:12" customFormat="1">
      <c r="A84" s="211"/>
      <c r="B84" s="189"/>
      <c r="C84" s="240"/>
      <c r="D84" s="13">
        <f>Output!S171</f>
        <v>9.7623999999999995</v>
      </c>
      <c r="E84" s="13">
        <f>Output!T171</f>
        <v>5.54</v>
      </c>
      <c r="F84" s="20">
        <f>Output!U171</f>
        <v>-43.252000000000002</v>
      </c>
      <c r="G84" s="19">
        <f>Output!S155</f>
        <v>287.10000000000002</v>
      </c>
      <c r="H84" s="19">
        <f>Output!T155</f>
        <v>197</v>
      </c>
      <c r="I84" s="20">
        <f>Output!U155</f>
        <v>-31.382999999999999</v>
      </c>
      <c r="K84" s="20">
        <f t="shared" si="2"/>
        <v>43.252000000000002</v>
      </c>
      <c r="L84" s="20">
        <f t="shared" si="3"/>
        <v>31.382999999999999</v>
      </c>
    </row>
    <row r="85" spans="1:12" customFormat="1">
      <c r="A85" s="211"/>
      <c r="B85" s="187" t="s">
        <v>99</v>
      </c>
      <c r="C85" s="239" t="s">
        <v>121</v>
      </c>
      <c r="D85" s="13">
        <f>Output!S359</f>
        <v>3.4167000000000001</v>
      </c>
      <c r="E85" s="13">
        <f>Output!T359</f>
        <v>4.68</v>
      </c>
      <c r="F85" s="20">
        <f>Output!U359</f>
        <v>36.973999999999997</v>
      </c>
      <c r="G85" s="19">
        <f>Output!S343</f>
        <v>112.9</v>
      </c>
      <c r="H85" s="19">
        <f>Output!T343</f>
        <v>184</v>
      </c>
      <c r="I85" s="20">
        <f>Output!U343</f>
        <v>62.975999999999999</v>
      </c>
      <c r="K85" s="20">
        <f t="shared" si="2"/>
        <v>36.973999999999997</v>
      </c>
      <c r="L85" s="20">
        <f t="shared" si="3"/>
        <v>62.975999999999999</v>
      </c>
    </row>
    <row r="86" spans="1:12" customFormat="1">
      <c r="A86" s="211"/>
      <c r="B86" s="188"/>
      <c r="C86" s="240"/>
      <c r="D86" s="13">
        <f>Output!S360</f>
        <v>4.2022000000000004</v>
      </c>
      <c r="E86" s="13">
        <f>Output!T360</f>
        <v>5.17</v>
      </c>
      <c r="F86" s="20">
        <f>Output!U360</f>
        <v>23.030999999999999</v>
      </c>
      <c r="G86" s="19">
        <f>Output!S344</f>
        <v>177.73</v>
      </c>
      <c r="H86" s="19">
        <f>Output!T344</f>
        <v>200</v>
      </c>
      <c r="I86" s="20">
        <f>Output!U344</f>
        <v>12.528</v>
      </c>
      <c r="J86" s="55"/>
      <c r="K86" s="20">
        <f t="shared" si="2"/>
        <v>23.030999999999999</v>
      </c>
      <c r="L86" s="20">
        <f t="shared" si="3"/>
        <v>12.528</v>
      </c>
    </row>
    <row r="87" spans="1:12" customFormat="1">
      <c r="A87" s="211"/>
      <c r="B87" s="188"/>
      <c r="C87" s="240" t="s">
        <v>122</v>
      </c>
      <c r="D87" s="13">
        <f>Output!S361</f>
        <v>2.3913000000000002</v>
      </c>
      <c r="E87" s="13">
        <f>Output!T361</f>
        <v>3.34</v>
      </c>
      <c r="F87" s="20">
        <f>Output!U361</f>
        <v>39.673999999999999</v>
      </c>
      <c r="G87" s="19">
        <f>Output!S345</f>
        <v>87.933000000000007</v>
      </c>
      <c r="H87" s="19">
        <f>Output!T345</f>
        <v>148</v>
      </c>
      <c r="I87" s="20">
        <f>Output!U345</f>
        <v>68.308999999999997</v>
      </c>
      <c r="K87" s="20">
        <f t="shared" si="2"/>
        <v>39.673999999999999</v>
      </c>
      <c r="L87" s="20">
        <f t="shared" si="3"/>
        <v>68.308999999999997</v>
      </c>
    </row>
    <row r="88" spans="1:12" customFormat="1">
      <c r="A88" s="211"/>
      <c r="B88" s="188"/>
      <c r="C88" s="240"/>
      <c r="D88" s="13"/>
      <c r="E88" s="13"/>
      <c r="F88" s="20"/>
      <c r="G88" s="19">
        <f>Output!S346</f>
        <v>134.72999999999999</v>
      </c>
      <c r="H88" s="19">
        <f>Output!T346</f>
        <v>188</v>
      </c>
      <c r="I88" s="20">
        <f>Output!U346</f>
        <v>39.534999999999997</v>
      </c>
      <c r="J88" s="55"/>
      <c r="K88" s="20" t="str">
        <f t="shared" si="2"/>
        <v/>
      </c>
      <c r="L88" s="20">
        <f t="shared" si="3"/>
        <v>39.534999999999997</v>
      </c>
    </row>
    <row r="89" spans="1:12" customFormat="1">
      <c r="A89" s="211"/>
      <c r="B89" s="188"/>
      <c r="C89" s="240" t="s">
        <v>123</v>
      </c>
      <c r="D89" s="13">
        <f>Output!S363</f>
        <v>1.9126000000000001</v>
      </c>
      <c r="E89" s="13">
        <f>Output!T363</f>
        <v>3.43</v>
      </c>
      <c r="F89" s="20">
        <f>Output!U363</f>
        <v>79.334000000000003</v>
      </c>
      <c r="G89" s="19">
        <f>Output!S347</f>
        <v>53.082999999999998</v>
      </c>
      <c r="H89" s="19">
        <f>Output!T347</f>
        <v>139</v>
      </c>
      <c r="I89" s="20">
        <f>Output!U347</f>
        <v>161.85</v>
      </c>
      <c r="K89" s="20">
        <f t="shared" si="2"/>
        <v>79.334000000000003</v>
      </c>
      <c r="L89" s="20">
        <f t="shared" si="3"/>
        <v>161.85</v>
      </c>
    </row>
    <row r="90" spans="1:12" customFormat="1">
      <c r="A90" s="211"/>
      <c r="B90" s="188"/>
      <c r="C90" s="240"/>
      <c r="D90" s="13">
        <f>Output!S364</f>
        <v>3.8607</v>
      </c>
      <c r="E90" s="13">
        <f>Output!T364</f>
        <v>3.31</v>
      </c>
      <c r="F90" s="20">
        <f>Output!U364</f>
        <v>-14.263</v>
      </c>
      <c r="G90" s="19">
        <f>Output!S348</f>
        <v>121.8</v>
      </c>
      <c r="H90" s="19">
        <f>Output!T348</f>
        <v>135</v>
      </c>
      <c r="I90" s="20">
        <f>Output!U348</f>
        <v>10.837</v>
      </c>
      <c r="J90" s="55"/>
      <c r="K90" s="20">
        <f t="shared" si="2"/>
        <v>14.263</v>
      </c>
      <c r="L90" s="20">
        <f t="shared" si="3"/>
        <v>10.837</v>
      </c>
    </row>
    <row r="91" spans="1:12" customFormat="1">
      <c r="A91" s="211"/>
      <c r="B91" s="188"/>
      <c r="C91" s="240" t="s">
        <v>124</v>
      </c>
      <c r="D91" s="13">
        <f>Output!S365</f>
        <v>5.4530000000000003</v>
      </c>
      <c r="E91" s="13">
        <f>Output!T365</f>
        <v>5.27</v>
      </c>
      <c r="F91" s="20">
        <f>Output!U365</f>
        <v>-3.3559000000000001</v>
      </c>
      <c r="G91" s="19">
        <f>Output!S349</f>
        <v>203.6</v>
      </c>
      <c r="H91" s="19">
        <f>Output!T349</f>
        <v>191</v>
      </c>
      <c r="I91" s="20">
        <f>Output!U349</f>
        <v>-6.1886000000000001</v>
      </c>
      <c r="K91" s="20">
        <f t="shared" si="2"/>
        <v>3.3559000000000001</v>
      </c>
      <c r="L91" s="20">
        <f t="shared" si="3"/>
        <v>6.1886000000000001</v>
      </c>
    </row>
    <row r="92" spans="1:12" customFormat="1">
      <c r="A92" s="211"/>
      <c r="B92" s="189"/>
      <c r="C92" s="240"/>
      <c r="D92" s="13">
        <f>Output!S366</f>
        <v>9.4030000000000005</v>
      </c>
      <c r="E92" s="13">
        <f>Output!T366</f>
        <v>5.39</v>
      </c>
      <c r="F92" s="20">
        <f>Output!U366</f>
        <v>-42.677999999999997</v>
      </c>
      <c r="G92" s="19">
        <f>Output!S350</f>
        <v>289.89999999999998</v>
      </c>
      <c r="H92" s="19">
        <f>Output!T350</f>
        <v>194</v>
      </c>
      <c r="I92" s="20">
        <f>Output!U350</f>
        <v>-33.08</v>
      </c>
      <c r="J92" s="55"/>
      <c r="K92" s="20">
        <f t="shared" si="2"/>
        <v>42.677999999999997</v>
      </c>
      <c r="L92" s="20">
        <f t="shared" si="3"/>
        <v>33.08</v>
      </c>
    </row>
    <row r="93" spans="1:12" customFormat="1">
      <c r="A93" s="211"/>
      <c r="B93" s="187" t="s">
        <v>96</v>
      </c>
      <c r="C93" s="239" t="s">
        <v>121</v>
      </c>
      <c r="D93" s="13">
        <f>Output!S242</f>
        <v>2.6753999999999998</v>
      </c>
      <c r="E93" s="13">
        <f>Output!T242</f>
        <v>3.46</v>
      </c>
      <c r="F93" s="20">
        <f>Output!U242</f>
        <v>29.326000000000001</v>
      </c>
      <c r="G93" s="19">
        <f>Output!S226</f>
        <v>93.7</v>
      </c>
      <c r="H93" s="19">
        <f>Output!T226</f>
        <v>146</v>
      </c>
      <c r="I93" s="20">
        <f>Output!U226</f>
        <v>55.816000000000003</v>
      </c>
      <c r="K93" s="20">
        <f t="shared" si="2"/>
        <v>29.326000000000001</v>
      </c>
      <c r="L93" s="20">
        <f t="shared" si="3"/>
        <v>55.816000000000003</v>
      </c>
    </row>
    <row r="94" spans="1:12" customFormat="1">
      <c r="A94" s="211"/>
      <c r="B94" s="188"/>
      <c r="C94" s="240"/>
      <c r="D94" s="13">
        <f>Output!S243</f>
        <v>3.8163999999999998</v>
      </c>
      <c r="E94" s="13">
        <f>Output!T243</f>
        <v>4.0599999999999996</v>
      </c>
      <c r="F94" s="20">
        <f>Output!U243</f>
        <v>6.383</v>
      </c>
      <c r="G94" s="19">
        <f>Output!S227</f>
        <v>154.4</v>
      </c>
      <c r="H94" s="19">
        <f>Output!T227</f>
        <v>168</v>
      </c>
      <c r="I94" s="20">
        <f>Output!U227</f>
        <v>8.8082999999999991</v>
      </c>
      <c r="J94" s="55"/>
      <c r="K94" s="20">
        <f t="shared" si="2"/>
        <v>6.383</v>
      </c>
      <c r="L94" s="20">
        <f t="shared" si="3"/>
        <v>8.8082999999999991</v>
      </c>
    </row>
    <row r="95" spans="1:12" customFormat="1">
      <c r="A95" s="211"/>
      <c r="B95" s="188"/>
      <c r="C95" s="240" t="s">
        <v>122</v>
      </c>
      <c r="D95" s="13">
        <f>Output!S244</f>
        <v>1.9807999999999999</v>
      </c>
      <c r="E95" s="13">
        <f>Output!T244</f>
        <v>2.48</v>
      </c>
      <c r="F95" s="20">
        <f>Output!U244</f>
        <v>25.204000000000001</v>
      </c>
      <c r="G95" s="19">
        <f>Output!S228</f>
        <v>71.117000000000004</v>
      </c>
      <c r="H95" s="19">
        <f>Output!T228</f>
        <v>116</v>
      </c>
      <c r="I95" s="20">
        <f>Output!U228</f>
        <v>63.112000000000002</v>
      </c>
      <c r="K95" s="20">
        <f t="shared" si="2"/>
        <v>25.204000000000001</v>
      </c>
      <c r="L95" s="20">
        <f t="shared" si="3"/>
        <v>63.112000000000002</v>
      </c>
    </row>
    <row r="96" spans="1:12" customFormat="1">
      <c r="A96" s="211"/>
      <c r="B96" s="188"/>
      <c r="C96" s="240"/>
      <c r="D96" s="13">
        <f>Output!S245</f>
        <v>3.2915999999999999</v>
      </c>
      <c r="E96" s="13">
        <f>Output!T245</f>
        <v>3.51</v>
      </c>
      <c r="F96" s="20">
        <f>Output!U245</f>
        <v>6.6353</v>
      </c>
      <c r="G96" s="19">
        <f>Output!S229</f>
        <v>117.5</v>
      </c>
      <c r="H96" s="19">
        <f>Output!T229</f>
        <v>148</v>
      </c>
      <c r="I96" s="20">
        <f>Output!U229</f>
        <v>25.957000000000001</v>
      </c>
      <c r="J96" s="55"/>
      <c r="K96" s="20">
        <f t="shared" si="2"/>
        <v>6.6353</v>
      </c>
      <c r="L96" s="20">
        <f t="shared" si="3"/>
        <v>25.957000000000001</v>
      </c>
    </row>
    <row r="97" spans="1:12" customFormat="1">
      <c r="A97" s="211"/>
      <c r="B97" s="188"/>
      <c r="C97" s="240" t="s">
        <v>123</v>
      </c>
      <c r="D97" s="13">
        <f>Output!S246</f>
        <v>1.3953</v>
      </c>
      <c r="E97" s="13">
        <f>Output!T246</f>
        <v>2.48</v>
      </c>
      <c r="F97" s="20">
        <f>Output!U246</f>
        <v>77.734999999999999</v>
      </c>
      <c r="G97" s="19">
        <f>Output!S230</f>
        <v>41.6</v>
      </c>
      <c r="H97" s="19">
        <f>Output!T230</f>
        <v>107</v>
      </c>
      <c r="I97" s="20">
        <f>Output!U230</f>
        <v>157.21</v>
      </c>
      <c r="K97" s="20">
        <f t="shared" si="2"/>
        <v>77.734999999999999</v>
      </c>
      <c r="L97" s="20">
        <f t="shared" si="3"/>
        <v>157.21</v>
      </c>
    </row>
    <row r="98" spans="1:12" customFormat="1">
      <c r="A98" s="211"/>
      <c r="B98" s="188"/>
      <c r="C98" s="240"/>
      <c r="D98" s="13">
        <f>Output!S247</f>
        <v>10.010999999999999</v>
      </c>
      <c r="E98" s="13">
        <f>Output!T247</f>
        <v>2.41</v>
      </c>
      <c r="F98" s="20">
        <f>Output!U247</f>
        <v>-75.927000000000007</v>
      </c>
      <c r="G98" s="19">
        <f>Output!S231</f>
        <v>171</v>
      </c>
      <c r="H98" s="19">
        <f>Output!T231</f>
        <v>104</v>
      </c>
      <c r="I98" s="20">
        <f>Output!U231</f>
        <v>-39.180999999999997</v>
      </c>
      <c r="J98" s="55"/>
      <c r="K98" s="20">
        <f t="shared" si="2"/>
        <v>75.927000000000007</v>
      </c>
      <c r="L98" s="20">
        <f t="shared" si="3"/>
        <v>39.180999999999997</v>
      </c>
    </row>
    <row r="99" spans="1:12" customFormat="1">
      <c r="A99" s="211"/>
      <c r="B99" s="188"/>
      <c r="C99" s="240" t="s">
        <v>124</v>
      </c>
      <c r="D99" s="13">
        <f>Output!S248</f>
        <v>3.3586999999999998</v>
      </c>
      <c r="E99" s="13">
        <f>Output!T248</f>
        <v>3.9</v>
      </c>
      <c r="F99" s="20">
        <f>Output!U248</f>
        <v>16.114999999999998</v>
      </c>
      <c r="G99" s="19">
        <f>Output!S232</f>
        <v>124.9</v>
      </c>
      <c r="H99" s="19">
        <f>Output!T232</f>
        <v>151</v>
      </c>
      <c r="I99" s="20">
        <f>Output!U232</f>
        <v>20.896999999999998</v>
      </c>
      <c r="K99" s="20">
        <f t="shared" si="2"/>
        <v>16.114999999999998</v>
      </c>
      <c r="L99" s="20">
        <f t="shared" si="3"/>
        <v>20.896999999999998</v>
      </c>
    </row>
    <row r="100" spans="1:12" customFormat="1">
      <c r="A100" s="211"/>
      <c r="B100" s="189"/>
      <c r="C100" s="240"/>
      <c r="D100" s="13">
        <f>Output!S249</f>
        <v>6.7404000000000002</v>
      </c>
      <c r="E100" s="13">
        <f>Output!T249</f>
        <v>4.1100000000000003</v>
      </c>
      <c r="F100" s="20">
        <f>Output!U249</f>
        <v>-39.024000000000001</v>
      </c>
      <c r="G100" s="19">
        <f>Output!S233</f>
        <v>263.2</v>
      </c>
      <c r="H100" s="19">
        <f>Output!T233</f>
        <v>159</v>
      </c>
      <c r="I100" s="20">
        <f>Output!U233</f>
        <v>-39.590000000000003</v>
      </c>
      <c r="K100" s="20">
        <f t="shared" si="2"/>
        <v>39.024000000000001</v>
      </c>
      <c r="L100" s="20">
        <f t="shared" si="3"/>
        <v>39.590000000000003</v>
      </c>
    </row>
    <row r="101" spans="1:12" customFormat="1">
      <c r="A101" s="211"/>
      <c r="B101" s="187" t="s">
        <v>102</v>
      </c>
      <c r="C101" s="239" t="s">
        <v>121</v>
      </c>
      <c r="D101" s="13">
        <f>Output!S476</f>
        <v>3.4901</v>
      </c>
      <c r="E101" s="13">
        <f>Output!T476</f>
        <v>4.7</v>
      </c>
      <c r="F101" s="20">
        <f>Output!U476</f>
        <v>34.667999999999999</v>
      </c>
      <c r="G101" s="19">
        <f>Output!S460</f>
        <v>114.4</v>
      </c>
      <c r="H101" s="19">
        <f>Output!T460</f>
        <v>184</v>
      </c>
      <c r="I101" s="20">
        <f>Output!U460</f>
        <v>60.838999999999999</v>
      </c>
      <c r="K101" s="20">
        <f t="shared" si="2"/>
        <v>34.667999999999999</v>
      </c>
      <c r="L101" s="20">
        <f t="shared" si="3"/>
        <v>60.838999999999999</v>
      </c>
    </row>
    <row r="102" spans="1:12" customFormat="1">
      <c r="A102" s="211"/>
      <c r="B102" s="188"/>
      <c r="C102" s="240"/>
      <c r="D102" s="13">
        <f>Output!S477</f>
        <v>8.1</v>
      </c>
      <c r="E102" s="13">
        <f>Output!T477</f>
        <v>5.9</v>
      </c>
      <c r="F102" s="20">
        <f>Output!U477</f>
        <v>-27.16</v>
      </c>
      <c r="G102" s="19">
        <f>Output!S461</f>
        <v>254.37</v>
      </c>
      <c r="H102" s="19">
        <f>Output!T461</f>
        <v>222</v>
      </c>
      <c r="I102" s="20">
        <f>Output!U461</f>
        <v>-12.724</v>
      </c>
      <c r="J102" s="55"/>
      <c r="K102" s="20">
        <f t="shared" si="2"/>
        <v>27.16</v>
      </c>
      <c r="L102" s="20">
        <f t="shared" si="3"/>
        <v>12.724</v>
      </c>
    </row>
    <row r="103" spans="1:12" customFormat="1">
      <c r="A103" s="211"/>
      <c r="B103" s="188"/>
      <c r="C103" s="240" t="s">
        <v>122</v>
      </c>
      <c r="D103" s="13">
        <f>Output!S478</f>
        <v>2.3420999999999998</v>
      </c>
      <c r="E103" s="13">
        <f>Output!T478</f>
        <v>3.4</v>
      </c>
      <c r="F103" s="20">
        <f>Output!U478</f>
        <v>45.168999999999997</v>
      </c>
      <c r="G103" s="19">
        <f>Output!S462</f>
        <v>86.8</v>
      </c>
      <c r="H103" s="19">
        <f>Output!T462</f>
        <v>149</v>
      </c>
      <c r="I103" s="20">
        <f>Output!U462</f>
        <v>71.659000000000006</v>
      </c>
      <c r="K103" s="20">
        <f t="shared" si="2"/>
        <v>45.168999999999997</v>
      </c>
      <c r="L103" s="20">
        <f t="shared" si="3"/>
        <v>71.659000000000006</v>
      </c>
    </row>
    <row r="104" spans="1:12" customFormat="1">
      <c r="A104" s="211"/>
      <c r="B104" s="188"/>
      <c r="C104" s="240"/>
      <c r="D104" s="13">
        <f>Output!S479</f>
        <v>4.4687999999999999</v>
      </c>
      <c r="E104" s="13">
        <f>Output!T479</f>
        <v>4.84</v>
      </c>
      <c r="F104" s="20">
        <f>Output!U479</f>
        <v>8.3065999999999995</v>
      </c>
      <c r="G104" s="19">
        <f>Output!S463</f>
        <v>147.6</v>
      </c>
      <c r="H104" s="19">
        <f>Output!T463</f>
        <v>189</v>
      </c>
      <c r="I104" s="20">
        <f>Output!U463</f>
        <v>28.048999999999999</v>
      </c>
      <c r="J104" s="55"/>
      <c r="K104" s="20">
        <f t="shared" si="2"/>
        <v>8.3065999999999995</v>
      </c>
      <c r="L104" s="20">
        <f t="shared" si="3"/>
        <v>28.048999999999999</v>
      </c>
    </row>
    <row r="105" spans="1:12" customFormat="1">
      <c r="A105" s="211"/>
      <c r="B105" s="188"/>
      <c r="C105" s="240" t="s">
        <v>123</v>
      </c>
      <c r="D105" s="13">
        <f>Output!S480</f>
        <v>1.8898999999999999</v>
      </c>
      <c r="E105" s="13">
        <f>Output!T480</f>
        <v>3.49</v>
      </c>
      <c r="F105" s="20">
        <f>Output!U480</f>
        <v>84.665999999999997</v>
      </c>
      <c r="G105" s="19">
        <f>Output!S464</f>
        <v>52.2</v>
      </c>
      <c r="H105" s="19">
        <f>Output!T464</f>
        <v>141</v>
      </c>
      <c r="I105" s="20">
        <f>Output!U464</f>
        <v>170.11</v>
      </c>
      <c r="K105" s="20">
        <f t="shared" si="2"/>
        <v>84.665999999999997</v>
      </c>
      <c r="L105" s="20">
        <f t="shared" si="3"/>
        <v>170.11</v>
      </c>
    </row>
    <row r="106" spans="1:12" customFormat="1">
      <c r="A106" s="211"/>
      <c r="B106" s="188"/>
      <c r="C106" s="240"/>
      <c r="D106" s="13">
        <f>Output!S481</f>
        <v>2.9710999999999999</v>
      </c>
      <c r="E106" s="13">
        <f>Output!T481</f>
        <v>3.37</v>
      </c>
      <c r="F106" s="20">
        <f>Output!U481</f>
        <v>13.426</v>
      </c>
      <c r="G106" s="19">
        <f>Output!S465</f>
        <v>103.8</v>
      </c>
      <c r="H106" s="19">
        <f>Output!T465</f>
        <v>137</v>
      </c>
      <c r="I106" s="20">
        <f>Output!U465</f>
        <v>31.984999999999999</v>
      </c>
      <c r="J106" s="55"/>
      <c r="K106" s="20">
        <f t="shared" si="2"/>
        <v>13.426</v>
      </c>
      <c r="L106" s="20">
        <f t="shared" si="3"/>
        <v>31.984999999999999</v>
      </c>
    </row>
    <row r="107" spans="1:12" customFormat="1">
      <c r="A107" s="211"/>
      <c r="B107" s="188"/>
      <c r="C107" s="240" t="s">
        <v>124</v>
      </c>
      <c r="D107" s="13">
        <f>Output!S482</f>
        <v>4.6829999999999998</v>
      </c>
      <c r="E107" s="13">
        <f>Output!T482</f>
        <v>5.33</v>
      </c>
      <c r="F107" s="20">
        <f>Output!U482</f>
        <v>13.816000000000001</v>
      </c>
      <c r="G107" s="19">
        <f>Output!S466</f>
        <v>157.69999999999999</v>
      </c>
      <c r="H107" s="19">
        <f>Output!T466</f>
        <v>192</v>
      </c>
      <c r="I107" s="20">
        <f>Output!U466</f>
        <v>21.75</v>
      </c>
      <c r="K107" s="20">
        <f t="shared" si="2"/>
        <v>13.816000000000001</v>
      </c>
      <c r="L107" s="20">
        <f t="shared" si="3"/>
        <v>21.75</v>
      </c>
    </row>
    <row r="108" spans="1:12" customFormat="1">
      <c r="A108" s="211"/>
      <c r="B108" s="189"/>
      <c r="C108" s="240"/>
      <c r="D108" s="13">
        <f>Output!S483</f>
        <v>8.9955999999999996</v>
      </c>
      <c r="E108" s="13">
        <f>Output!T483</f>
        <v>5.6</v>
      </c>
      <c r="F108" s="20">
        <f>Output!U483</f>
        <v>-37.747</v>
      </c>
      <c r="G108" s="19">
        <f>Output!S467</f>
        <v>350.63</v>
      </c>
      <c r="H108" s="19">
        <f>Output!T467</f>
        <v>200</v>
      </c>
      <c r="I108" s="20">
        <f>Output!U467</f>
        <v>-42.96</v>
      </c>
      <c r="J108" s="55"/>
      <c r="K108" s="20">
        <f t="shared" si="2"/>
        <v>37.747</v>
      </c>
      <c r="L108" s="20">
        <f t="shared" si="3"/>
        <v>42.96</v>
      </c>
    </row>
    <row r="109" spans="1:12" customFormat="1">
      <c r="A109" s="211"/>
      <c r="B109" s="187" t="s">
        <v>103</v>
      </c>
      <c r="C109" s="239" t="s">
        <v>121</v>
      </c>
      <c r="D109" s="13">
        <f>Output!S515</f>
        <v>3.6362000000000001</v>
      </c>
      <c r="E109" s="13">
        <f>Output!T515</f>
        <v>4.54</v>
      </c>
      <c r="F109" s="20">
        <f>Output!U515</f>
        <v>24.856000000000002</v>
      </c>
      <c r="G109" s="19">
        <f>Output!S499</f>
        <v>219.2</v>
      </c>
      <c r="H109" s="19">
        <f>Output!T499</f>
        <v>183</v>
      </c>
      <c r="I109" s="20">
        <f>Output!U499</f>
        <v>-16.515000000000001</v>
      </c>
      <c r="K109" s="20">
        <f t="shared" si="2"/>
        <v>24.856000000000002</v>
      </c>
      <c r="L109" s="20">
        <f t="shared" si="3"/>
        <v>16.515000000000001</v>
      </c>
    </row>
    <row r="110" spans="1:12" customFormat="1">
      <c r="A110" s="211"/>
      <c r="B110" s="188"/>
      <c r="C110" s="240"/>
      <c r="D110" s="13">
        <f>Output!S516</f>
        <v>7.4526000000000003</v>
      </c>
      <c r="E110" s="13">
        <f>Output!T516</f>
        <v>4.67</v>
      </c>
      <c r="F110" s="20">
        <f>Output!U516</f>
        <v>-37.337000000000003</v>
      </c>
      <c r="G110" s="19">
        <f>Output!S500</f>
        <v>205.2</v>
      </c>
      <c r="H110" s="19">
        <f>Output!T500</f>
        <v>188</v>
      </c>
      <c r="I110" s="20">
        <f>Output!U500</f>
        <v>-8.3819999999999997</v>
      </c>
      <c r="J110" s="55"/>
      <c r="K110" s="20">
        <f t="shared" si="2"/>
        <v>37.337000000000003</v>
      </c>
      <c r="L110" s="20">
        <f t="shared" si="3"/>
        <v>8.3819999999999997</v>
      </c>
    </row>
    <row r="111" spans="1:12" customFormat="1">
      <c r="A111" s="211"/>
      <c r="B111" s="188"/>
      <c r="C111" s="240" t="s">
        <v>122</v>
      </c>
      <c r="D111" s="13">
        <f>Output!S517</f>
        <v>2.5828000000000002</v>
      </c>
      <c r="E111" s="13">
        <f>Output!T517</f>
        <v>3.2</v>
      </c>
      <c r="F111" s="20">
        <f>Output!U517</f>
        <v>23.896000000000001</v>
      </c>
      <c r="G111" s="19">
        <f>Output!S501</f>
        <v>95.8</v>
      </c>
      <c r="H111" s="19">
        <f>Output!T501</f>
        <v>145</v>
      </c>
      <c r="I111" s="20">
        <f>Output!U501</f>
        <v>51.356999999999999</v>
      </c>
      <c r="K111" s="20">
        <f t="shared" si="2"/>
        <v>23.896000000000001</v>
      </c>
      <c r="L111" s="20">
        <f t="shared" si="3"/>
        <v>51.356999999999999</v>
      </c>
    </row>
    <row r="112" spans="1:12" customFormat="1">
      <c r="A112" s="211"/>
      <c r="B112" s="188"/>
      <c r="C112" s="240"/>
      <c r="D112" s="13">
        <f>Output!S518</f>
        <v>4.6510999999999996</v>
      </c>
      <c r="E112" s="13">
        <f>Output!T518</f>
        <v>4.66</v>
      </c>
      <c r="F112" s="20">
        <f>Output!U518</f>
        <v>0.19214999999999999</v>
      </c>
      <c r="G112" s="19">
        <f>Output!S502</f>
        <v>151</v>
      </c>
      <c r="H112" s="19">
        <f>Output!T502</f>
        <v>187</v>
      </c>
      <c r="I112" s="20">
        <f>Output!U502</f>
        <v>23.841000000000001</v>
      </c>
      <c r="J112" s="55"/>
      <c r="K112" s="20">
        <f t="shared" si="2"/>
        <v>0.19214999999999999</v>
      </c>
      <c r="L112" s="20">
        <f t="shared" si="3"/>
        <v>23.841000000000001</v>
      </c>
    </row>
    <row r="113" spans="1:12" customFormat="1">
      <c r="A113" s="211"/>
      <c r="B113" s="188"/>
      <c r="C113" s="240" t="s">
        <v>123</v>
      </c>
      <c r="D113" s="13">
        <f>Output!S519</f>
        <v>1.9428000000000001</v>
      </c>
      <c r="E113" s="13">
        <f>Output!T519</f>
        <v>3.26</v>
      </c>
      <c r="F113" s="20">
        <f>Output!U519</f>
        <v>67.8</v>
      </c>
      <c r="G113" s="19">
        <f>Output!S503</f>
        <v>52.232999999999997</v>
      </c>
      <c r="H113" s="19">
        <f>Output!T503</f>
        <v>137</v>
      </c>
      <c r="I113" s="20">
        <f>Output!U503</f>
        <v>162.28</v>
      </c>
      <c r="K113" s="20">
        <f t="shared" si="2"/>
        <v>67.8</v>
      </c>
      <c r="L113" s="20">
        <f t="shared" si="3"/>
        <v>162.28</v>
      </c>
    </row>
    <row r="114" spans="1:12" customFormat="1">
      <c r="A114" s="211"/>
      <c r="B114" s="188"/>
      <c r="C114" s="240"/>
      <c r="D114" s="13">
        <f>Output!S520</f>
        <v>5.1714000000000002</v>
      </c>
      <c r="E114" s="13">
        <f>Output!T520</f>
        <v>3.15</v>
      </c>
      <c r="F114" s="20">
        <f>Output!U520</f>
        <v>-39.088000000000001</v>
      </c>
      <c r="G114" s="19">
        <f>Output!S504</f>
        <v>131.1</v>
      </c>
      <c r="H114" s="19">
        <f>Output!T504</f>
        <v>132</v>
      </c>
      <c r="I114" s="20">
        <f>Output!U504</f>
        <v>0.68666000000000005</v>
      </c>
      <c r="J114" s="55"/>
      <c r="K114" s="20">
        <f t="shared" si="2"/>
        <v>39.088000000000001</v>
      </c>
      <c r="L114" s="20">
        <f t="shared" si="3"/>
        <v>0.68666000000000005</v>
      </c>
    </row>
    <row r="115" spans="1:12" customFormat="1">
      <c r="A115" s="211"/>
      <c r="B115" s="188"/>
      <c r="C115" s="240" t="s">
        <v>124</v>
      </c>
      <c r="D115" s="13"/>
      <c r="E115" s="13"/>
      <c r="F115" s="20"/>
      <c r="G115" s="19">
        <f>Output!S505</f>
        <v>157</v>
      </c>
      <c r="H115" s="19">
        <f>Output!T505</f>
        <v>191</v>
      </c>
      <c r="I115" s="20">
        <f>Output!U505</f>
        <v>21.655999999999999</v>
      </c>
      <c r="K115" s="20" t="str">
        <f t="shared" si="2"/>
        <v/>
      </c>
      <c r="L115" s="20">
        <f t="shared" si="3"/>
        <v>21.655999999999999</v>
      </c>
    </row>
    <row r="116" spans="1:12" customFormat="1">
      <c r="A116" s="211"/>
      <c r="B116" s="189"/>
      <c r="C116" s="240"/>
      <c r="D116" s="13"/>
      <c r="E116" s="13"/>
      <c r="F116" s="20"/>
      <c r="G116" s="19">
        <f>Output!S506</f>
        <v>287.10000000000002</v>
      </c>
      <c r="H116" s="19">
        <f>Output!T506</f>
        <v>186</v>
      </c>
      <c r="I116" s="20">
        <f>Output!U506</f>
        <v>-35.213999999999999</v>
      </c>
      <c r="K116" s="20" t="str">
        <f t="shared" si="2"/>
        <v/>
      </c>
      <c r="L116" s="20">
        <f t="shared" si="3"/>
        <v>35.213999999999999</v>
      </c>
    </row>
    <row r="117" spans="1:12" customFormat="1">
      <c r="A117" s="211"/>
      <c r="B117" s="187" t="s">
        <v>106</v>
      </c>
      <c r="C117" s="239" t="s">
        <v>121</v>
      </c>
      <c r="D117" s="13">
        <f>Output!S632</f>
        <v>3.3999000000000001</v>
      </c>
      <c r="E117" s="13">
        <f>Output!T632</f>
        <v>4.68</v>
      </c>
      <c r="F117" s="20">
        <f>Output!U632</f>
        <v>37.651000000000003</v>
      </c>
      <c r="G117" s="19">
        <f>Output!S616</f>
        <v>118.1</v>
      </c>
      <c r="H117" s="19">
        <f>Output!T616</f>
        <v>185</v>
      </c>
      <c r="I117" s="20">
        <f>Output!U616</f>
        <v>56.646999999999998</v>
      </c>
      <c r="K117" s="20">
        <f t="shared" si="2"/>
        <v>37.651000000000003</v>
      </c>
      <c r="L117" s="20">
        <f t="shared" si="3"/>
        <v>56.646999999999998</v>
      </c>
    </row>
    <row r="118" spans="1:12" customFormat="1">
      <c r="A118" s="211"/>
      <c r="B118" s="188"/>
      <c r="C118" s="240"/>
      <c r="D118" s="13"/>
      <c r="E118" s="13"/>
      <c r="F118" s="20"/>
      <c r="G118" s="19">
        <f>Output!S617</f>
        <v>312.52999999999997</v>
      </c>
      <c r="H118" s="19">
        <f>Output!T617</f>
        <v>248</v>
      </c>
      <c r="I118" s="20">
        <f>Output!U617</f>
        <v>-20.648</v>
      </c>
      <c r="J118" s="55"/>
      <c r="K118" s="20" t="str">
        <f t="shared" si="2"/>
        <v/>
      </c>
      <c r="L118" s="20">
        <f t="shared" si="3"/>
        <v>20.648</v>
      </c>
    </row>
    <row r="119" spans="1:12" customFormat="1">
      <c r="A119" s="211"/>
      <c r="B119" s="188"/>
      <c r="C119" s="240" t="s">
        <v>122</v>
      </c>
      <c r="D119" s="13">
        <f>Output!S634</f>
        <v>2.5491000000000001</v>
      </c>
      <c r="E119" s="13">
        <f>Output!T634</f>
        <v>3.43</v>
      </c>
      <c r="F119" s="20">
        <f>Output!U634</f>
        <v>34.558</v>
      </c>
      <c r="G119" s="19">
        <f>Output!S618</f>
        <v>93.8</v>
      </c>
      <c r="H119" s="19">
        <f>Output!T618</f>
        <v>154</v>
      </c>
      <c r="I119" s="20">
        <f>Output!U618</f>
        <v>64.179000000000002</v>
      </c>
      <c r="K119" s="20">
        <f t="shared" si="2"/>
        <v>34.558</v>
      </c>
      <c r="L119" s="20">
        <f t="shared" si="3"/>
        <v>64.179000000000002</v>
      </c>
    </row>
    <row r="120" spans="1:12" customFormat="1">
      <c r="A120" s="211"/>
      <c r="B120" s="188"/>
      <c r="C120" s="240"/>
      <c r="D120" s="13">
        <f>Output!S635</f>
        <v>4.6566999999999998</v>
      </c>
      <c r="E120" s="13">
        <f>Output!T635</f>
        <v>4.88</v>
      </c>
      <c r="F120" s="20">
        <f>Output!U635</f>
        <v>4.7958999999999996</v>
      </c>
      <c r="G120" s="19">
        <f>Output!S619</f>
        <v>152.6</v>
      </c>
      <c r="H120" s="19">
        <f>Output!T619</f>
        <v>190</v>
      </c>
      <c r="I120" s="20">
        <f>Output!U619</f>
        <v>24.509</v>
      </c>
      <c r="J120" s="55"/>
      <c r="K120" s="20">
        <f t="shared" si="2"/>
        <v>4.7958999999999996</v>
      </c>
      <c r="L120" s="20">
        <f t="shared" si="3"/>
        <v>24.509</v>
      </c>
    </row>
    <row r="121" spans="1:12" customFormat="1">
      <c r="A121" s="211"/>
      <c r="B121" s="188"/>
      <c r="C121" s="240" t="s">
        <v>123</v>
      </c>
      <c r="D121" s="13">
        <f>Output!S636</f>
        <v>1.7891999999999999</v>
      </c>
      <c r="E121" s="13">
        <f>Output!T636</f>
        <v>3.5</v>
      </c>
      <c r="F121" s="20">
        <f>Output!U636</f>
        <v>95.622</v>
      </c>
      <c r="G121" s="19">
        <f>Output!S620</f>
        <v>49.533000000000001</v>
      </c>
      <c r="H121" s="19">
        <f>Output!T620</f>
        <v>141</v>
      </c>
      <c r="I121" s="20">
        <f>Output!U620</f>
        <v>184.66</v>
      </c>
      <c r="K121" s="20">
        <f t="shared" si="2"/>
        <v>95.622</v>
      </c>
      <c r="L121" s="20">
        <f t="shared" si="3"/>
        <v>184.66</v>
      </c>
    </row>
    <row r="122" spans="1:12" customFormat="1">
      <c r="A122" s="211"/>
      <c r="B122" s="188"/>
      <c r="C122" s="240"/>
      <c r="D122" s="13">
        <f>Output!S637</f>
        <v>3.0577000000000001</v>
      </c>
      <c r="E122" s="13">
        <f>Output!T637</f>
        <v>3.38</v>
      </c>
      <c r="F122" s="20">
        <f>Output!U637</f>
        <v>10.542</v>
      </c>
      <c r="G122" s="19">
        <f>Output!S621</f>
        <v>106.2</v>
      </c>
      <c r="H122" s="19">
        <f>Output!T621</f>
        <v>137</v>
      </c>
      <c r="I122" s="20">
        <f>Output!U621</f>
        <v>29.001999999999999</v>
      </c>
      <c r="J122" s="55"/>
      <c r="K122" s="20">
        <f t="shared" si="2"/>
        <v>10.542</v>
      </c>
      <c r="L122" s="20">
        <f t="shared" si="3"/>
        <v>29.001999999999999</v>
      </c>
    </row>
    <row r="123" spans="1:12" customFormat="1">
      <c r="A123" s="211"/>
      <c r="B123" s="188"/>
      <c r="C123" s="240" t="s">
        <v>124</v>
      </c>
      <c r="D123" s="13">
        <f>Output!S638</f>
        <v>4.4763000000000002</v>
      </c>
      <c r="E123" s="13">
        <f>Output!T638</f>
        <v>5.35</v>
      </c>
      <c r="F123" s="20">
        <f>Output!U638</f>
        <v>19.518000000000001</v>
      </c>
      <c r="G123" s="19">
        <f>Output!S622</f>
        <v>144.6</v>
      </c>
      <c r="H123" s="19">
        <f>Output!T622</f>
        <v>193</v>
      </c>
      <c r="I123" s="20">
        <f>Output!U622</f>
        <v>33.472000000000001</v>
      </c>
      <c r="K123" s="20">
        <f t="shared" si="2"/>
        <v>19.518000000000001</v>
      </c>
      <c r="L123" s="20">
        <f t="shared" si="3"/>
        <v>33.472000000000001</v>
      </c>
    </row>
    <row r="124" spans="1:12" customFormat="1">
      <c r="A124" s="212"/>
      <c r="B124" s="189"/>
      <c r="C124" s="240"/>
      <c r="D124" s="13"/>
      <c r="E124" s="27"/>
      <c r="F124" s="28"/>
      <c r="G124" s="19">
        <f>Output!S623</f>
        <v>249.63</v>
      </c>
      <c r="H124" s="19">
        <f>Output!T623</f>
        <v>194</v>
      </c>
      <c r="I124" s="20">
        <f>Output!U623</f>
        <v>-22.286000000000001</v>
      </c>
      <c r="J124" s="55"/>
      <c r="K124" s="28" t="str">
        <f t="shared" si="2"/>
        <v/>
      </c>
      <c r="L124" s="28">
        <f t="shared" si="3"/>
        <v>22.286000000000001</v>
      </c>
    </row>
    <row r="125" spans="1:12" customFormat="1">
      <c r="A125" s="241" t="s">
        <v>342</v>
      </c>
      <c r="B125" s="187" t="s">
        <v>92</v>
      </c>
      <c r="C125" s="30" t="s">
        <v>126</v>
      </c>
      <c r="D125" s="33"/>
      <c r="E125" s="33"/>
      <c r="F125" s="20"/>
      <c r="G125" s="49">
        <f>Output!S652</f>
        <v>595.79999999999995</v>
      </c>
      <c r="H125" s="49">
        <f>Output!T652</f>
        <v>569</v>
      </c>
      <c r="I125" s="50">
        <f>Output!U652</f>
        <v>-4.4981</v>
      </c>
      <c r="K125" s="20" t="str">
        <f t="shared" si="2"/>
        <v/>
      </c>
      <c r="L125" s="20">
        <f t="shared" si="3"/>
        <v>4.4981</v>
      </c>
    </row>
    <row r="126" spans="1:12" customFormat="1">
      <c r="A126" s="242"/>
      <c r="B126" s="189"/>
      <c r="C126" s="30" t="s">
        <v>127</v>
      </c>
      <c r="D126" s="33"/>
      <c r="E126" s="33"/>
      <c r="F126" s="20"/>
      <c r="G126" s="49">
        <f>Output!S653</f>
        <v>723.2</v>
      </c>
      <c r="H126" s="49">
        <f>Output!T653</f>
        <v>261</v>
      </c>
      <c r="I126" s="50">
        <f>Output!U653</f>
        <v>-63.91</v>
      </c>
      <c r="J126" s="55"/>
      <c r="K126" s="20" t="str">
        <f t="shared" si="2"/>
        <v/>
      </c>
      <c r="L126" s="20">
        <f t="shared" si="3"/>
        <v>63.91</v>
      </c>
    </row>
    <row r="127" spans="1:12" customFormat="1">
      <c r="A127" s="236" t="s">
        <v>341</v>
      </c>
      <c r="B127" s="187" t="s">
        <v>95</v>
      </c>
      <c r="C127" s="30" t="s">
        <v>128</v>
      </c>
      <c r="D127" s="33"/>
      <c r="E127" s="33"/>
      <c r="F127" s="20"/>
      <c r="G127" s="49">
        <f>Output!S671</f>
        <v>56.2</v>
      </c>
      <c r="H127" s="49">
        <f>Output!T671</f>
        <v>39.9</v>
      </c>
      <c r="I127" s="50">
        <f>Output!U671</f>
        <v>-29.004000000000001</v>
      </c>
      <c r="K127" s="20" t="str">
        <f t="shared" si="2"/>
        <v/>
      </c>
      <c r="L127" s="20">
        <f t="shared" si="3"/>
        <v>29.004000000000001</v>
      </c>
    </row>
    <row r="128" spans="1:12" customFormat="1">
      <c r="A128" s="237"/>
      <c r="B128" s="188"/>
      <c r="C128" s="30" t="s">
        <v>131</v>
      </c>
      <c r="D128" s="33"/>
      <c r="E128" s="33"/>
      <c r="F128" s="20"/>
      <c r="G128" s="49">
        <f>Output!S674</f>
        <v>4.5</v>
      </c>
      <c r="H128" s="49">
        <f>Output!T674</f>
        <v>27</v>
      </c>
      <c r="I128" s="50">
        <f>Output!U674</f>
        <v>500</v>
      </c>
      <c r="J128" s="55"/>
      <c r="K128" s="20" t="str">
        <f t="shared" si="2"/>
        <v/>
      </c>
      <c r="L128" s="20">
        <f t="shared" si="3"/>
        <v>500</v>
      </c>
    </row>
    <row r="129" spans="1:12" customFormat="1">
      <c r="A129" s="237"/>
      <c r="B129" s="188"/>
      <c r="C129" s="30" t="s">
        <v>129</v>
      </c>
      <c r="D129" s="33"/>
      <c r="E129" s="33"/>
      <c r="F129" s="20"/>
      <c r="G129" s="49">
        <f>Output!S672</f>
        <v>87.1</v>
      </c>
      <c r="H129" s="49">
        <f>Output!T672</f>
        <v>39.1</v>
      </c>
      <c r="I129" s="50">
        <f>Output!U672</f>
        <v>-55.109000000000002</v>
      </c>
      <c r="K129" s="20" t="str">
        <f t="shared" si="2"/>
        <v/>
      </c>
      <c r="L129" s="20">
        <f t="shared" si="3"/>
        <v>55.109000000000002</v>
      </c>
    </row>
    <row r="130" spans="1:12" customFormat="1">
      <c r="A130" s="237"/>
      <c r="B130" s="188"/>
      <c r="C130" s="31" t="s">
        <v>132</v>
      </c>
      <c r="D130" s="33"/>
      <c r="E130" s="33"/>
      <c r="F130" s="20"/>
      <c r="G130" s="49">
        <f>Output!S675</f>
        <v>67.966999999999999</v>
      </c>
      <c r="H130" s="49">
        <f>Output!T675</f>
        <v>37.6</v>
      </c>
      <c r="I130" s="50">
        <f>Output!U675</f>
        <v>-44.679000000000002</v>
      </c>
      <c r="J130" s="55"/>
      <c r="K130" s="20" t="str">
        <f t="shared" si="2"/>
        <v/>
      </c>
      <c r="L130" s="20">
        <f t="shared" si="3"/>
        <v>44.679000000000002</v>
      </c>
    </row>
    <row r="131" spans="1:12" customFormat="1">
      <c r="A131" s="237"/>
      <c r="B131" s="188"/>
      <c r="C131" s="30" t="s">
        <v>130</v>
      </c>
      <c r="D131" s="33"/>
      <c r="E131" s="33"/>
      <c r="F131" s="20"/>
      <c r="G131" s="49">
        <f>Output!S673</f>
        <v>86.033000000000001</v>
      </c>
      <c r="H131" s="49">
        <f>Output!T673</f>
        <v>39.5</v>
      </c>
      <c r="I131" s="50">
        <f>Output!U673</f>
        <v>-54.088000000000001</v>
      </c>
      <c r="K131" s="20" t="str">
        <f t="shared" si="2"/>
        <v/>
      </c>
      <c r="L131" s="20">
        <f t="shared" si="3"/>
        <v>54.088000000000001</v>
      </c>
    </row>
    <row r="132" spans="1:12">
      <c r="A132" s="237"/>
      <c r="B132" s="189"/>
      <c r="C132" s="29" t="s">
        <v>133</v>
      </c>
      <c r="D132" s="33"/>
      <c r="E132" s="33"/>
      <c r="F132" s="20"/>
      <c r="G132" s="49">
        <f>Output!S676</f>
        <v>72</v>
      </c>
      <c r="H132" s="49">
        <f>Output!T676</f>
        <v>39.200000000000003</v>
      </c>
      <c r="I132" s="50">
        <f>Output!U676</f>
        <v>-45.555999999999997</v>
      </c>
      <c r="J132"/>
      <c r="K132" s="20" t="str">
        <f t="shared" si="2"/>
        <v/>
      </c>
      <c r="L132" s="20">
        <f t="shared" si="3"/>
        <v>45.555999999999997</v>
      </c>
    </row>
    <row r="133" spans="1:12">
      <c r="C133" s="22"/>
      <c r="D133" s="32"/>
      <c r="E133" s="32"/>
      <c r="K133" s="133"/>
    </row>
    <row r="134" spans="1:12">
      <c r="A134" s="127" t="s">
        <v>318</v>
      </c>
      <c r="B134" s="128"/>
      <c r="C134" s="132"/>
      <c r="D134" s="129"/>
      <c r="E134" s="129"/>
      <c r="F134" s="130">
        <f>AVERAGE(F5:F132)</f>
        <v>16.222913368421047</v>
      </c>
      <c r="G134" s="129"/>
      <c r="H134" s="129"/>
      <c r="I134" s="130">
        <f>AVERAGE(I5:I132)</f>
        <v>25.142828359375002</v>
      </c>
      <c r="J134" s="132"/>
      <c r="K134" s="130">
        <f>AVERAGE(K5:K132)</f>
        <v>35.038763894736839</v>
      </c>
      <c r="L134" s="130">
        <f>AVERAGE(L5:L132)</f>
        <v>46.136711640624995</v>
      </c>
    </row>
    <row r="135" spans="1:12">
      <c r="A135" s="127" t="s">
        <v>317</v>
      </c>
      <c r="B135" s="128"/>
      <c r="C135" s="132"/>
      <c r="D135" s="129"/>
      <c r="E135" s="129"/>
      <c r="F135" s="130">
        <f>STDEV(F5:F132)</f>
        <v>41.264619644917119</v>
      </c>
      <c r="G135" s="129"/>
      <c r="H135" s="129"/>
      <c r="I135" s="130">
        <f>STDEV(I5:I132)</f>
        <v>66.440066586141697</v>
      </c>
      <c r="J135" s="132"/>
      <c r="K135" s="130">
        <f>STDEV(K5:K132)</f>
        <v>26.981026629779731</v>
      </c>
      <c r="L135" s="130">
        <f>STDEV(L5:L132)</f>
        <v>53.907932229740346</v>
      </c>
    </row>
    <row r="136" spans="1:12">
      <c r="A136" s="127" t="s">
        <v>327</v>
      </c>
      <c r="B136" s="128"/>
      <c r="C136" s="132"/>
      <c r="D136" s="129"/>
      <c r="E136" s="129"/>
      <c r="F136" s="130">
        <f>MEDIAN(F5:F132)</f>
        <v>16.114999999999998</v>
      </c>
      <c r="G136" s="129"/>
      <c r="H136" s="129"/>
      <c r="I136" s="130">
        <f>MEDIAN(I5:I132)</f>
        <v>21.702999999999999</v>
      </c>
      <c r="J136" s="132"/>
      <c r="K136" s="130">
        <f>MEDIAN(K5:K132)</f>
        <v>30.529</v>
      </c>
      <c r="L136" s="130">
        <f>MEDIAN(L5:L132)</f>
        <v>35.034499999999994</v>
      </c>
    </row>
    <row r="137" spans="1:12">
      <c r="A137" s="127" t="s">
        <v>330</v>
      </c>
      <c r="B137" s="128"/>
      <c r="C137" s="132"/>
      <c r="D137" s="129"/>
      <c r="E137" s="129"/>
      <c r="F137" s="131"/>
      <c r="G137" s="129"/>
      <c r="H137" s="129"/>
      <c r="I137" s="131"/>
      <c r="J137" s="132"/>
      <c r="K137" s="135">
        <f>PERCENTRANK(K5:K132,20)</f>
        <v>0.34</v>
      </c>
      <c r="L137" s="136">
        <f>PERCENTRANK(L5:L132,14)</f>
        <v>0.17399999999999999</v>
      </c>
    </row>
    <row r="138" spans="1:12">
      <c r="A138" s="127" t="s">
        <v>336</v>
      </c>
      <c r="B138" s="128"/>
      <c r="C138" s="132"/>
      <c r="D138" s="129"/>
      <c r="E138" s="129"/>
      <c r="F138" s="131"/>
      <c r="G138" s="129"/>
      <c r="H138" s="129"/>
      <c r="I138" s="131"/>
      <c r="J138" s="132"/>
      <c r="K138" s="130">
        <f>PERCENTILE(K5:K132,0.9)</f>
        <v>73.361800000000059</v>
      </c>
      <c r="L138" s="130">
        <f>PERCENTILE(L5:L132,0.9)</f>
        <v>75.891999999999996</v>
      </c>
    </row>
  </sheetData>
  <mergeCells count="85">
    <mergeCell ref="A127:A132"/>
    <mergeCell ref="A3:A4"/>
    <mergeCell ref="B3:B4"/>
    <mergeCell ref="B101:B108"/>
    <mergeCell ref="C3:C4"/>
    <mergeCell ref="A5:A124"/>
    <mergeCell ref="C117:C118"/>
    <mergeCell ref="C119:C120"/>
    <mergeCell ref="C121:C122"/>
    <mergeCell ref="C123:C124"/>
    <mergeCell ref="B109:B116"/>
    <mergeCell ref="C109:C110"/>
    <mergeCell ref="C113:C114"/>
    <mergeCell ref="C115:C116"/>
    <mergeCell ref="C95:C96"/>
    <mergeCell ref="C97:C98"/>
    <mergeCell ref="C107:C108"/>
    <mergeCell ref="B93:B100"/>
    <mergeCell ref="B125:B126"/>
    <mergeCell ref="B127:B132"/>
    <mergeCell ref="B117:B124"/>
    <mergeCell ref="C111:C112"/>
    <mergeCell ref="C103:C104"/>
    <mergeCell ref="C105:C106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101:C102"/>
    <mergeCell ref="C93:C94"/>
    <mergeCell ref="C91:C92"/>
    <mergeCell ref="C99:C100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C49:C50"/>
    <mergeCell ref="C51:C52"/>
    <mergeCell ref="B53:B60"/>
    <mergeCell ref="C53:C54"/>
    <mergeCell ref="C55:C56"/>
    <mergeCell ref="C57:C58"/>
    <mergeCell ref="C19:C20"/>
    <mergeCell ref="B21:B28"/>
    <mergeCell ref="C25:C26"/>
    <mergeCell ref="C27:C28"/>
    <mergeCell ref="C59:C60"/>
    <mergeCell ref="B29:B36"/>
    <mergeCell ref="C29:C30"/>
    <mergeCell ref="C31:C32"/>
    <mergeCell ref="C33:C34"/>
    <mergeCell ref="C35:C36"/>
    <mergeCell ref="B37:B44"/>
    <mergeCell ref="B45:B52"/>
    <mergeCell ref="C39:C40"/>
    <mergeCell ref="C41:C42"/>
    <mergeCell ref="C45:C46"/>
    <mergeCell ref="C47:C48"/>
    <mergeCell ref="C21:C22"/>
    <mergeCell ref="C37:C38"/>
    <mergeCell ref="D2:F2"/>
    <mergeCell ref="G2:I2"/>
    <mergeCell ref="A125:A126"/>
    <mergeCell ref="B5:B12"/>
    <mergeCell ref="C5:C6"/>
    <mergeCell ref="C7:C8"/>
    <mergeCell ref="C9:C10"/>
    <mergeCell ref="C23:C24"/>
    <mergeCell ref="C11:C12"/>
    <mergeCell ref="B13:B20"/>
    <mergeCell ref="C13:C14"/>
    <mergeCell ref="C43:C44"/>
    <mergeCell ref="C15:C16"/>
    <mergeCell ref="C17:C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36"/>
  <sheetViews>
    <sheetView topLeftCell="A4" workbookViewId="0">
      <pane xSplit="2" topLeftCell="I1" activePane="topRight" state="frozen"/>
      <selection activeCell="F27" sqref="F27"/>
      <selection pane="topRight" activeCell="W9" sqref="W9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2" max="12" width="9.140625" style="63"/>
    <col min="13" max="13" width="9" style="3" bestFit="1" customWidth="1"/>
    <col min="14" max="14" width="9.5703125" style="3" bestFit="1" customWidth="1"/>
    <col min="15" max="15" width="9.85546875" style="3" bestFit="1" customWidth="1"/>
    <col min="16" max="16" width="9" style="3" bestFit="1" customWidth="1"/>
    <col min="17" max="17" width="9.5703125" style="3" bestFit="1" customWidth="1"/>
    <col min="18" max="18" width="9.85546875" style="3" bestFit="1" customWidth="1"/>
    <col min="19" max="21" width="9.5703125" style="3" bestFit="1" customWidth="1"/>
    <col min="22" max="22" width="9.140625" style="3"/>
    <col min="24" max="24" width="9.140625" style="243"/>
  </cols>
  <sheetData>
    <row r="1" spans="1:22" ht="15.75">
      <c r="A1" s="1" t="s">
        <v>10</v>
      </c>
      <c r="B1" s="5"/>
    </row>
    <row r="2" spans="1:22">
      <c r="B2" s="5"/>
      <c r="J2" s="2"/>
      <c r="K2" s="2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K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63">
        <f>K3+1</f>
        <v>12</v>
      </c>
      <c r="M3" s="3">
        <v>13</v>
      </c>
      <c r="N3" s="3">
        <v>14</v>
      </c>
      <c r="O3" s="3">
        <v>15</v>
      </c>
      <c r="P3" s="3">
        <v>16</v>
      </c>
      <c r="Q3" s="3">
        <v>17</v>
      </c>
      <c r="R3" s="3">
        <v>18</v>
      </c>
      <c r="S3" s="3">
        <v>19</v>
      </c>
      <c r="T3" s="3">
        <v>20</v>
      </c>
      <c r="U3" s="3">
        <v>21</v>
      </c>
      <c r="V3" s="63">
        <f t="shared" ref="M3:V3" si="1">U3+1</f>
        <v>22</v>
      </c>
    </row>
    <row r="4" spans="1:22">
      <c r="B4" s="5"/>
      <c r="J4" s="2"/>
      <c r="K4" s="2"/>
    </row>
    <row r="5" spans="1:22">
      <c r="A5" t="s">
        <v>283</v>
      </c>
      <c r="B5" s="5" t="s">
        <v>307</v>
      </c>
      <c r="C5" s="98">
        <v>2</v>
      </c>
    </row>
    <row r="6" spans="1:22">
      <c r="A6" t="s">
        <v>284</v>
      </c>
      <c r="B6" s="5" t="s">
        <v>308</v>
      </c>
      <c r="C6" s="98">
        <v>2</v>
      </c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3" t="s">
        <v>70</v>
      </c>
      <c r="N7" s="3" t="s">
        <v>76</v>
      </c>
      <c r="O7" s="3" t="s">
        <v>81</v>
      </c>
      <c r="P7" s="3" t="s">
        <v>71</v>
      </c>
      <c r="Q7" s="3" t="s">
        <v>77</v>
      </c>
      <c r="R7" s="3" t="s">
        <v>81</v>
      </c>
      <c r="S7" s="3" t="s">
        <v>82</v>
      </c>
      <c r="T7" s="3" t="s">
        <v>83</v>
      </c>
      <c r="U7" s="3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M8" s="3">
        <v>12.7</v>
      </c>
      <c r="N8" s="3">
        <v>71.7</v>
      </c>
      <c r="O8" s="3">
        <v>10</v>
      </c>
      <c r="P8" s="3">
        <v>15</v>
      </c>
      <c r="Q8" s="3">
        <v>83.938000000000002</v>
      </c>
      <c r="R8" s="3">
        <v>10</v>
      </c>
      <c r="S8" s="3">
        <v>59</v>
      </c>
      <c r="T8" s="3">
        <v>68.938000000000002</v>
      </c>
      <c r="U8" s="3">
        <v>16.844999999999999</v>
      </c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3">
        <v>6.1</v>
      </c>
      <c r="N9" s="3">
        <v>2.6981000000000002</v>
      </c>
      <c r="O9" s="3">
        <v>6.3333000000000004</v>
      </c>
      <c r="P9" s="3">
        <v>6.1</v>
      </c>
      <c r="Q9" s="3">
        <v>0.57267000000000001</v>
      </c>
      <c r="R9" s="3">
        <v>14.833</v>
      </c>
      <c r="S9" s="3">
        <v>-3.4018999999999999</v>
      </c>
      <c r="T9" s="3">
        <v>-5.5273000000000003</v>
      </c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M10" s="3">
        <v>16.399999999999999</v>
      </c>
      <c r="N10" s="3">
        <v>98.58</v>
      </c>
      <c r="O10" s="3">
        <v>10</v>
      </c>
      <c r="P10" s="3">
        <v>15</v>
      </c>
      <c r="Q10" s="3">
        <v>148.49</v>
      </c>
      <c r="R10" s="3">
        <v>10</v>
      </c>
      <c r="S10" s="3">
        <v>82.18</v>
      </c>
      <c r="T10" s="3">
        <v>133.49</v>
      </c>
      <c r="U10" s="3">
        <v>62.436</v>
      </c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M11" s="3">
        <v>15.4</v>
      </c>
      <c r="N11" s="3">
        <v>81.180000000000007</v>
      </c>
      <c r="O11" s="3">
        <v>10</v>
      </c>
      <c r="P11" s="3">
        <v>15</v>
      </c>
      <c r="Q11" s="3">
        <v>117.45</v>
      </c>
      <c r="R11" s="3">
        <v>10</v>
      </c>
      <c r="S11" s="3">
        <v>65.78</v>
      </c>
      <c r="T11" s="3">
        <v>102.45</v>
      </c>
      <c r="U11" s="3">
        <v>55.746000000000002</v>
      </c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8" t="s">
        <v>40</v>
      </c>
      <c r="K12" s="2"/>
      <c r="M12" s="3">
        <v>17.2</v>
      </c>
      <c r="N12" s="3">
        <v>131.4</v>
      </c>
      <c r="O12" s="3">
        <v>9.3332999999999995</v>
      </c>
      <c r="P12" s="3">
        <v>15</v>
      </c>
      <c r="Q12" s="3">
        <v>152</v>
      </c>
      <c r="R12" s="3">
        <v>10</v>
      </c>
      <c r="S12" s="3">
        <v>114.2</v>
      </c>
      <c r="T12" s="3">
        <v>137</v>
      </c>
      <c r="U12" s="3">
        <v>19.968</v>
      </c>
    </row>
    <row r="13" spans="1:22">
      <c r="B13" s="5"/>
    </row>
    <row r="14" spans="1:22">
      <c r="A14" t="s">
        <v>283</v>
      </c>
      <c r="B14" s="5" t="s">
        <v>285</v>
      </c>
      <c r="C14" s="98">
        <v>2</v>
      </c>
    </row>
    <row r="15" spans="1:22">
      <c r="A15" t="s">
        <v>284</v>
      </c>
      <c r="B15" s="5" t="s">
        <v>285</v>
      </c>
      <c r="C15" s="98">
        <v>2</v>
      </c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3" t="s">
        <v>70</v>
      </c>
      <c r="N16" s="3" t="s">
        <v>76</v>
      </c>
      <c r="O16" s="3" t="s">
        <v>81</v>
      </c>
      <c r="P16" s="3" t="s">
        <v>71</v>
      </c>
      <c r="Q16" s="3" t="s">
        <v>77</v>
      </c>
      <c r="R16" s="3" t="s">
        <v>81</v>
      </c>
      <c r="S16" s="3" t="s">
        <v>82</v>
      </c>
      <c r="T16" s="3" t="s">
        <v>83</v>
      </c>
      <c r="U16" s="3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11</v>
      </c>
      <c r="E17" s="2">
        <v>13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M17" s="3">
        <v>21</v>
      </c>
      <c r="N17" s="3">
        <v>65.222999999999999</v>
      </c>
      <c r="O17" s="3">
        <v>10</v>
      </c>
      <c r="P17" s="3">
        <v>20</v>
      </c>
      <c r="Q17" s="3">
        <v>69.209999999999994</v>
      </c>
      <c r="R17" s="3">
        <v>10</v>
      </c>
      <c r="S17" s="3">
        <v>44.222999999999999</v>
      </c>
      <c r="T17" s="3">
        <v>49.21</v>
      </c>
      <c r="U17" s="3">
        <v>11.276999999999999</v>
      </c>
    </row>
    <row r="18" spans="1:21">
      <c r="A18" t="s">
        <v>1</v>
      </c>
      <c r="B18" s="5" t="s">
        <v>9</v>
      </c>
      <c r="C18" s="98" t="s">
        <v>9</v>
      </c>
      <c r="D18" s="2">
        <v>11</v>
      </c>
      <c r="E18" s="2">
        <v>12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3">
        <v>6.1</v>
      </c>
      <c r="N18" s="3">
        <v>3.1888000000000001</v>
      </c>
      <c r="O18" s="3">
        <v>5.5</v>
      </c>
      <c r="P18" s="3">
        <v>6.1</v>
      </c>
      <c r="Q18" s="3">
        <v>0.49275000000000002</v>
      </c>
      <c r="R18" s="3">
        <v>13.167</v>
      </c>
      <c r="S18" s="3">
        <v>-2.9112</v>
      </c>
      <c r="T18" s="3">
        <v>-5.6073000000000004</v>
      </c>
    </row>
    <row r="19" spans="1:21">
      <c r="A19" s="3" t="s">
        <v>1</v>
      </c>
      <c r="B19" s="100" t="s">
        <v>217</v>
      </c>
      <c r="C19" s="99" t="s">
        <v>215</v>
      </c>
      <c r="D19" s="2">
        <v>15</v>
      </c>
      <c r="E19" s="2">
        <v>16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M19" s="3">
        <v>21.1</v>
      </c>
      <c r="N19" s="3">
        <v>91.519000000000005</v>
      </c>
      <c r="O19" s="3">
        <v>10</v>
      </c>
      <c r="P19" s="3">
        <v>20</v>
      </c>
      <c r="Q19" s="3">
        <v>121</v>
      </c>
      <c r="R19" s="3">
        <v>10</v>
      </c>
      <c r="S19" s="3">
        <v>70.418999999999997</v>
      </c>
      <c r="T19" s="3">
        <v>101</v>
      </c>
      <c r="U19" s="3">
        <v>43.427</v>
      </c>
    </row>
    <row r="20" spans="1:21">
      <c r="A20" s="3" t="s">
        <v>1</v>
      </c>
      <c r="B20" s="100" t="s">
        <v>218</v>
      </c>
      <c r="C20" s="99" t="s">
        <v>215</v>
      </c>
      <c r="D20" s="2">
        <v>15</v>
      </c>
      <c r="E20" s="2">
        <v>26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M20" s="3">
        <v>20.6</v>
      </c>
      <c r="N20" s="3">
        <v>73.16</v>
      </c>
      <c r="O20" s="3">
        <v>10.167</v>
      </c>
      <c r="P20" s="3">
        <v>20</v>
      </c>
      <c r="Q20" s="3">
        <v>95</v>
      </c>
      <c r="R20" s="3">
        <v>10</v>
      </c>
      <c r="S20" s="3">
        <v>52.56</v>
      </c>
      <c r="T20" s="3">
        <v>75</v>
      </c>
      <c r="U20" s="3">
        <v>42.694000000000003</v>
      </c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8" t="s">
        <v>40</v>
      </c>
      <c r="K21" s="2"/>
      <c r="M21" s="3">
        <v>21.2</v>
      </c>
      <c r="N21" s="3">
        <v>114.6</v>
      </c>
      <c r="O21" s="3">
        <v>9</v>
      </c>
      <c r="P21" s="3">
        <v>20</v>
      </c>
      <c r="Q21" s="3">
        <v>132</v>
      </c>
      <c r="R21" s="3">
        <v>10</v>
      </c>
      <c r="S21" s="3">
        <v>93.402000000000001</v>
      </c>
      <c r="T21" s="3">
        <v>112</v>
      </c>
      <c r="U21" s="3">
        <v>19.911000000000001</v>
      </c>
    </row>
    <row r="22" spans="1:21">
      <c r="B22" s="5"/>
    </row>
    <row r="23" spans="1:21">
      <c r="A23" t="s">
        <v>283</v>
      </c>
      <c r="B23" s="5" t="s">
        <v>286</v>
      </c>
      <c r="C23" s="98">
        <v>2</v>
      </c>
    </row>
    <row r="24" spans="1:21">
      <c r="A24" t="s">
        <v>284</v>
      </c>
      <c r="B24" s="5" t="s">
        <v>286</v>
      </c>
      <c r="C24" s="98">
        <v>2</v>
      </c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3" t="s">
        <v>70</v>
      </c>
      <c r="N25" s="3" t="s">
        <v>76</v>
      </c>
      <c r="O25" s="3" t="s">
        <v>81</v>
      </c>
      <c r="P25" s="3" t="s">
        <v>71</v>
      </c>
      <c r="Q25" s="3" t="s">
        <v>77</v>
      </c>
      <c r="R25" s="3" t="s">
        <v>81</v>
      </c>
      <c r="S25" s="3" t="s">
        <v>82</v>
      </c>
      <c r="T25" s="3" t="s">
        <v>83</v>
      </c>
      <c r="U25" s="3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11</v>
      </c>
      <c r="E26" s="2">
        <v>13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M26" s="3">
        <v>17.7</v>
      </c>
      <c r="N26" s="3">
        <v>83.7</v>
      </c>
      <c r="O26" s="3">
        <v>19</v>
      </c>
      <c r="P26" s="3">
        <v>15</v>
      </c>
      <c r="Q26" s="3">
        <v>102.97</v>
      </c>
      <c r="R26" s="3">
        <v>19</v>
      </c>
      <c r="S26" s="3">
        <v>66</v>
      </c>
      <c r="T26" s="3">
        <v>87.965999999999994</v>
      </c>
      <c r="U26" s="3">
        <v>33.281999999999996</v>
      </c>
    </row>
    <row r="27" spans="1:21">
      <c r="A27" t="s">
        <v>1</v>
      </c>
      <c r="B27" s="5" t="s">
        <v>9</v>
      </c>
      <c r="C27" s="98" t="s">
        <v>9</v>
      </c>
      <c r="D27" s="2">
        <v>11</v>
      </c>
      <c r="E27" s="2">
        <v>12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3">
        <v>6.1</v>
      </c>
      <c r="N27" s="3">
        <v>2.6707000000000001</v>
      </c>
      <c r="O27" s="3">
        <v>7.1666999999999996</v>
      </c>
      <c r="P27" s="3">
        <v>6.1</v>
      </c>
      <c r="Q27" s="3">
        <v>1.3372999999999999E-2</v>
      </c>
      <c r="R27" s="3">
        <v>29</v>
      </c>
      <c r="S27" s="3">
        <v>-3.4293</v>
      </c>
      <c r="T27" s="3">
        <v>-6.0865999999999998</v>
      </c>
    </row>
    <row r="28" spans="1:21">
      <c r="A28" s="3" t="s">
        <v>1</v>
      </c>
      <c r="B28" s="100" t="s">
        <v>217</v>
      </c>
      <c r="C28" s="99" t="s">
        <v>215</v>
      </c>
      <c r="D28" s="2">
        <v>15</v>
      </c>
      <c r="E28" s="2">
        <v>16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M28" s="3">
        <v>18.2</v>
      </c>
      <c r="N28" s="3">
        <v>93.033000000000001</v>
      </c>
      <c r="O28" s="3">
        <v>19.167000000000002</v>
      </c>
      <c r="P28" s="3">
        <v>15</v>
      </c>
      <c r="Q28" s="3">
        <v>174</v>
      </c>
      <c r="R28" s="3">
        <v>19</v>
      </c>
      <c r="S28" s="3">
        <v>74.832999999999998</v>
      </c>
      <c r="T28" s="3">
        <v>159</v>
      </c>
      <c r="U28" s="3">
        <v>112.47</v>
      </c>
    </row>
    <row r="29" spans="1:21">
      <c r="A29" s="3" t="s">
        <v>1</v>
      </c>
      <c r="B29" s="100" t="s">
        <v>218</v>
      </c>
      <c r="C29" s="99" t="s">
        <v>215</v>
      </c>
      <c r="D29" s="2">
        <v>15</v>
      </c>
      <c r="E29" s="2">
        <v>26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M29" s="3">
        <v>17.2</v>
      </c>
      <c r="N29" s="3">
        <v>94.1</v>
      </c>
      <c r="O29" s="3">
        <v>19.167000000000002</v>
      </c>
      <c r="P29" s="3">
        <v>15</v>
      </c>
      <c r="Q29" s="3">
        <v>139.30000000000001</v>
      </c>
      <c r="R29" s="3">
        <v>19</v>
      </c>
      <c r="S29" s="3">
        <v>76.900000000000006</v>
      </c>
      <c r="T29" s="3">
        <v>124.3</v>
      </c>
      <c r="U29" s="3">
        <v>61.643999999999998</v>
      </c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8" t="s">
        <v>40</v>
      </c>
      <c r="K30" s="2"/>
      <c r="M30" s="3">
        <v>17.2</v>
      </c>
      <c r="N30" s="3">
        <v>96.2</v>
      </c>
      <c r="O30" s="3">
        <v>18.5</v>
      </c>
      <c r="P30" s="3">
        <v>15</v>
      </c>
      <c r="Q30" s="3">
        <v>201</v>
      </c>
      <c r="R30" s="3">
        <v>19</v>
      </c>
      <c r="S30" s="3">
        <v>79</v>
      </c>
      <c r="T30" s="3">
        <v>186</v>
      </c>
      <c r="U30" s="3">
        <v>135.44</v>
      </c>
    </row>
    <row r="31" spans="1:21">
      <c r="B31" s="5"/>
    </row>
    <row r="32" spans="1:21">
      <c r="A32" t="s">
        <v>283</v>
      </c>
      <c r="B32" s="5" t="s">
        <v>287</v>
      </c>
      <c r="C32" s="98">
        <v>1</v>
      </c>
    </row>
    <row r="33" spans="1:21">
      <c r="A33" t="s">
        <v>284</v>
      </c>
      <c r="B33" s="5" t="s">
        <v>287</v>
      </c>
      <c r="C33" s="98">
        <v>1</v>
      </c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3" t="s">
        <v>70</v>
      </c>
      <c r="N34" s="3" t="s">
        <v>76</v>
      </c>
      <c r="O34" s="3" t="s">
        <v>81</v>
      </c>
      <c r="P34" s="3" t="s">
        <v>71</v>
      </c>
      <c r="Q34" s="3" t="s">
        <v>77</v>
      </c>
      <c r="R34" s="3" t="s">
        <v>81</v>
      </c>
      <c r="S34" s="3" t="s">
        <v>82</v>
      </c>
      <c r="T34" s="3" t="s">
        <v>83</v>
      </c>
      <c r="U34" s="3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M35" s="3">
        <v>20.9</v>
      </c>
      <c r="N35" s="3">
        <v>75.7</v>
      </c>
      <c r="O35" s="3">
        <v>7</v>
      </c>
      <c r="P35" s="3">
        <v>20</v>
      </c>
      <c r="Q35" s="3">
        <v>82.3</v>
      </c>
      <c r="R35" s="3">
        <v>7</v>
      </c>
      <c r="S35" s="3">
        <v>54.8</v>
      </c>
      <c r="T35" s="3">
        <v>62.3</v>
      </c>
      <c r="U35" s="3">
        <v>13.686</v>
      </c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3">
        <v>19</v>
      </c>
      <c r="N36" s="3">
        <v>4.43</v>
      </c>
      <c r="O36" s="3">
        <v>8</v>
      </c>
      <c r="P36" s="3">
        <v>19</v>
      </c>
      <c r="Q36" s="3">
        <v>1.71</v>
      </c>
      <c r="R36" s="3">
        <v>6.8333000000000004</v>
      </c>
      <c r="S36" s="3">
        <v>-14.57</v>
      </c>
      <c r="T36" s="3">
        <v>-17.29</v>
      </c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8" t="s">
        <v>40</v>
      </c>
      <c r="K37" s="2"/>
      <c r="M37" s="3">
        <v>17</v>
      </c>
      <c r="N37" s="3">
        <v>183</v>
      </c>
      <c r="O37" s="3">
        <v>6</v>
      </c>
      <c r="P37" s="3">
        <v>20</v>
      </c>
      <c r="Q37" s="3">
        <v>194</v>
      </c>
      <c r="R37" s="3">
        <v>6.8333000000000004</v>
      </c>
      <c r="S37" s="3">
        <v>166</v>
      </c>
      <c r="T37" s="3">
        <v>174</v>
      </c>
      <c r="U37" s="3">
        <v>4.8193000000000001</v>
      </c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8" t="s">
        <v>40</v>
      </c>
      <c r="K38" s="2"/>
      <c r="M38" s="3">
        <v>19</v>
      </c>
      <c r="N38" s="3">
        <v>96</v>
      </c>
      <c r="O38" s="3">
        <v>6</v>
      </c>
      <c r="P38" s="3">
        <v>20</v>
      </c>
      <c r="Q38" s="3">
        <v>125</v>
      </c>
      <c r="R38" s="3">
        <v>7.6666999999999996</v>
      </c>
      <c r="S38" s="3">
        <v>77</v>
      </c>
      <c r="T38" s="3">
        <v>105</v>
      </c>
      <c r="U38" s="3">
        <v>36.363999999999997</v>
      </c>
    </row>
    <row r="39" spans="1:21">
      <c r="B39" s="5"/>
    </row>
    <row r="40" spans="1:21">
      <c r="A40" t="s">
        <v>283</v>
      </c>
      <c r="B40" s="5" t="s">
        <v>288</v>
      </c>
      <c r="C40" s="98">
        <v>1</v>
      </c>
    </row>
    <row r="41" spans="1:21">
      <c r="A41" t="s">
        <v>284</v>
      </c>
      <c r="B41" s="5" t="s">
        <v>288</v>
      </c>
      <c r="C41" s="98">
        <v>1</v>
      </c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3" t="s">
        <v>70</v>
      </c>
      <c r="N42" s="3" t="s">
        <v>76</v>
      </c>
      <c r="O42" s="3" t="s">
        <v>81</v>
      </c>
      <c r="P42" s="3" t="s">
        <v>71</v>
      </c>
      <c r="Q42" s="3" t="s">
        <v>77</v>
      </c>
      <c r="R42" s="3" t="s">
        <v>81</v>
      </c>
      <c r="S42" s="3" t="s">
        <v>82</v>
      </c>
      <c r="T42" s="3" t="s">
        <v>83</v>
      </c>
      <c r="U42" s="3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6</v>
      </c>
      <c r="G43" s="2">
        <v>7</v>
      </c>
      <c r="H43" s="2">
        <v>0</v>
      </c>
      <c r="I43" s="2">
        <v>8</v>
      </c>
      <c r="J43" s="2" t="s">
        <v>40</v>
      </c>
      <c r="K43" s="2"/>
      <c r="M43" s="3">
        <v>23</v>
      </c>
      <c r="N43" s="3">
        <v>109</v>
      </c>
      <c r="O43" s="3">
        <v>6</v>
      </c>
      <c r="P43" s="3">
        <v>20</v>
      </c>
      <c r="Q43" s="3">
        <v>119</v>
      </c>
      <c r="R43" s="3">
        <v>6.1666999999999996</v>
      </c>
      <c r="S43" s="3">
        <v>86</v>
      </c>
      <c r="T43" s="3">
        <v>99</v>
      </c>
      <c r="U43" s="3">
        <v>15.116</v>
      </c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6</v>
      </c>
      <c r="G44" s="2">
        <v>8</v>
      </c>
      <c r="H44" s="2">
        <v>0</v>
      </c>
      <c r="I44" s="2">
        <v>8</v>
      </c>
      <c r="J44" s="2" t="s">
        <v>41</v>
      </c>
      <c r="K44" s="2" t="s">
        <v>80</v>
      </c>
      <c r="M44" s="3">
        <v>19</v>
      </c>
      <c r="N44" s="3">
        <v>4.2300000000000004</v>
      </c>
      <c r="O44" s="3">
        <v>7</v>
      </c>
      <c r="P44" s="3">
        <v>19</v>
      </c>
      <c r="Q44" s="3">
        <v>1.02</v>
      </c>
      <c r="R44" s="3">
        <v>5.8333000000000004</v>
      </c>
      <c r="S44" s="3">
        <v>-14.77</v>
      </c>
      <c r="T44" s="3">
        <v>-17.98</v>
      </c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8" t="s">
        <v>40</v>
      </c>
      <c r="K45" s="2"/>
      <c r="M45" s="3">
        <v>20</v>
      </c>
      <c r="N45" s="3">
        <v>308</v>
      </c>
      <c r="O45" s="3">
        <v>5</v>
      </c>
      <c r="P45" s="3">
        <v>20</v>
      </c>
      <c r="Q45" s="3">
        <v>264</v>
      </c>
      <c r="R45" s="3">
        <v>6.3333000000000004</v>
      </c>
      <c r="S45" s="3">
        <v>288</v>
      </c>
      <c r="T45" s="3">
        <v>244</v>
      </c>
      <c r="U45" s="3">
        <v>-15.278</v>
      </c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8" t="s">
        <v>40</v>
      </c>
      <c r="K46" s="2"/>
      <c r="M46" s="3">
        <v>20</v>
      </c>
      <c r="N46" s="3">
        <v>148</v>
      </c>
      <c r="O46" s="3">
        <v>6</v>
      </c>
      <c r="P46" s="3">
        <v>20</v>
      </c>
      <c r="Q46" s="3">
        <v>181</v>
      </c>
      <c r="R46" s="3">
        <v>6.5</v>
      </c>
      <c r="S46" s="3">
        <v>128</v>
      </c>
      <c r="T46" s="3">
        <v>161</v>
      </c>
      <c r="U46" s="3">
        <v>25.780999999999999</v>
      </c>
    </row>
    <row r="47" spans="1:21">
      <c r="B47" s="5"/>
    </row>
    <row r="48" spans="1:21">
      <c r="A48" t="s">
        <v>283</v>
      </c>
      <c r="B48" s="5" t="s">
        <v>289</v>
      </c>
      <c r="C48" s="98">
        <v>1</v>
      </c>
    </row>
    <row r="49" spans="1:21">
      <c r="A49" t="s">
        <v>284</v>
      </c>
      <c r="B49" s="5" t="s">
        <v>289</v>
      </c>
      <c r="C49" s="98">
        <v>1</v>
      </c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3" t="s">
        <v>70</v>
      </c>
      <c r="N50" s="3" t="s">
        <v>76</v>
      </c>
      <c r="O50" s="3" t="s">
        <v>81</v>
      </c>
      <c r="P50" s="3" t="s">
        <v>71</v>
      </c>
      <c r="Q50" s="3" t="s">
        <v>77</v>
      </c>
      <c r="R50" s="3" t="s">
        <v>81</v>
      </c>
      <c r="S50" s="3" t="s">
        <v>82</v>
      </c>
      <c r="T50" s="3" t="s">
        <v>83</v>
      </c>
      <c r="U50" s="3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46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M51" s="3">
        <v>22.5</v>
      </c>
      <c r="N51" s="3">
        <v>105</v>
      </c>
      <c r="O51" s="3">
        <v>5</v>
      </c>
      <c r="P51" s="3">
        <v>20</v>
      </c>
      <c r="Q51" s="3">
        <v>111</v>
      </c>
      <c r="R51" s="3">
        <v>5.5</v>
      </c>
      <c r="S51" s="3">
        <v>82.5</v>
      </c>
      <c r="T51" s="3">
        <v>91</v>
      </c>
      <c r="U51" s="3">
        <v>10.303000000000001</v>
      </c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44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3">
        <v>19</v>
      </c>
      <c r="N52" s="3">
        <v>5.14</v>
      </c>
      <c r="O52" s="3">
        <v>5</v>
      </c>
      <c r="P52" s="3">
        <v>19</v>
      </c>
      <c r="Q52" s="3">
        <v>4.0599999999999996</v>
      </c>
      <c r="R52" s="3">
        <v>4.5</v>
      </c>
      <c r="S52" s="3">
        <v>-13.86</v>
      </c>
      <c r="T52" s="3">
        <v>-14.94</v>
      </c>
      <c r="U52" s="3">
        <v>7.7922000000000002</v>
      </c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8" t="s">
        <v>40</v>
      </c>
      <c r="K53" s="2"/>
      <c r="M53" s="3">
        <v>16</v>
      </c>
      <c r="N53" s="3">
        <v>268</v>
      </c>
      <c r="O53" s="3">
        <v>4</v>
      </c>
      <c r="P53" s="3">
        <v>20</v>
      </c>
      <c r="Q53" s="3">
        <v>258</v>
      </c>
      <c r="R53" s="3">
        <v>5.3333000000000004</v>
      </c>
      <c r="S53" s="3">
        <v>252</v>
      </c>
      <c r="T53" s="3">
        <v>238</v>
      </c>
      <c r="U53" s="3">
        <v>-5.5556000000000001</v>
      </c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8" t="s">
        <v>40</v>
      </c>
      <c r="K54" s="2"/>
      <c r="M54" s="3">
        <v>17</v>
      </c>
      <c r="N54" s="3">
        <v>145</v>
      </c>
      <c r="O54" s="3">
        <v>4</v>
      </c>
      <c r="P54" s="3">
        <v>20</v>
      </c>
      <c r="Q54" s="3">
        <v>161</v>
      </c>
      <c r="R54" s="3">
        <v>5.8333000000000004</v>
      </c>
      <c r="S54" s="3">
        <v>128</v>
      </c>
      <c r="T54" s="3">
        <v>141</v>
      </c>
      <c r="U54" s="3">
        <v>10.156000000000001</v>
      </c>
    </row>
    <row r="55" spans="1:21">
      <c r="B55" s="5"/>
    </row>
    <row r="56" spans="1:21">
      <c r="A56" t="s">
        <v>283</v>
      </c>
      <c r="B56" s="5" t="s">
        <v>290</v>
      </c>
      <c r="C56" s="98">
        <v>1</v>
      </c>
    </row>
    <row r="57" spans="1:21">
      <c r="A57" t="s">
        <v>284</v>
      </c>
      <c r="B57" s="5" t="s">
        <v>290</v>
      </c>
      <c r="C57" s="98">
        <v>1</v>
      </c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3" t="s">
        <v>70</v>
      </c>
      <c r="N58" s="3" t="s">
        <v>76</v>
      </c>
      <c r="O58" s="3" t="s">
        <v>81</v>
      </c>
      <c r="P58" s="3" t="s">
        <v>71</v>
      </c>
      <c r="Q58" s="3" t="s">
        <v>77</v>
      </c>
      <c r="R58" s="3" t="s">
        <v>81</v>
      </c>
      <c r="S58" s="3" t="s">
        <v>82</v>
      </c>
      <c r="T58" s="3" t="s">
        <v>83</v>
      </c>
      <c r="U58" s="3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M59" s="3">
        <v>20.9</v>
      </c>
      <c r="N59" s="3">
        <v>143.83000000000001</v>
      </c>
      <c r="O59" s="3">
        <v>22.832999999999998</v>
      </c>
      <c r="P59" s="3">
        <v>22</v>
      </c>
      <c r="Q59" s="3">
        <v>157.47999999999999</v>
      </c>
      <c r="R59" s="3">
        <v>22.667000000000002</v>
      </c>
      <c r="S59" s="3">
        <v>122.93</v>
      </c>
      <c r="T59" s="3">
        <v>135.47999999999999</v>
      </c>
      <c r="U59" s="3">
        <v>10.207000000000001</v>
      </c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3">
        <v>3.82</v>
      </c>
      <c r="N60" s="3">
        <v>0.78</v>
      </c>
      <c r="O60" s="3">
        <v>27.332999999999998</v>
      </c>
      <c r="P60" s="3">
        <v>3.82</v>
      </c>
      <c r="Q60" s="3">
        <v>7.1329000000000002E-3</v>
      </c>
      <c r="R60" s="3">
        <v>22.5</v>
      </c>
      <c r="S60" s="3">
        <v>-3.04</v>
      </c>
      <c r="T60" s="3">
        <v>-3.8129</v>
      </c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L61" s="64"/>
      <c r="M61" s="3">
        <v>20.100000000000001</v>
      </c>
      <c r="N61" s="3">
        <v>174.67</v>
      </c>
      <c r="O61" s="3">
        <v>22.667000000000002</v>
      </c>
      <c r="P61" s="3">
        <v>22</v>
      </c>
      <c r="Q61" s="3">
        <v>157.47999999999999</v>
      </c>
      <c r="R61" s="3">
        <v>22.667000000000002</v>
      </c>
      <c r="S61" s="3">
        <v>154.57</v>
      </c>
      <c r="T61" s="3">
        <v>135.47999999999999</v>
      </c>
      <c r="U61" s="3">
        <v>-12.348000000000001</v>
      </c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M62" s="3">
        <v>0.20899999999999999</v>
      </c>
      <c r="N62" s="3">
        <v>0.14399999999999999</v>
      </c>
      <c r="O62" s="3">
        <v>23.832999999999998</v>
      </c>
      <c r="P62" s="3">
        <v>0.20535</v>
      </c>
      <c r="Q62" s="3">
        <v>0.12923999999999999</v>
      </c>
      <c r="R62" s="3">
        <v>24.667000000000002</v>
      </c>
      <c r="S62" s="3">
        <v>-6.5000000000000002E-2</v>
      </c>
      <c r="T62" s="3">
        <v>-7.6110999999999998E-2</v>
      </c>
      <c r="U62" s="3">
        <v>17.094000000000001</v>
      </c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3">
        <v>0</v>
      </c>
      <c r="N63" s="3">
        <v>3.8399999999999997E-2</v>
      </c>
      <c r="O63" s="3">
        <v>24.5</v>
      </c>
      <c r="P63" s="3">
        <v>0</v>
      </c>
      <c r="Q63" s="3">
        <v>4.4428000000000002E-2</v>
      </c>
      <c r="R63" s="3">
        <v>24.832999999999998</v>
      </c>
      <c r="S63" s="3">
        <v>3.8399999999999997E-2</v>
      </c>
      <c r="T63" s="3">
        <v>4.4428000000000002E-2</v>
      </c>
      <c r="U63" s="3">
        <v>15.696999999999999</v>
      </c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3">
        <v>0</v>
      </c>
      <c r="N64" s="3">
        <v>41.466999999999999</v>
      </c>
      <c r="O64" s="3">
        <v>26.832999999999998</v>
      </c>
      <c r="P64" s="3">
        <v>0</v>
      </c>
      <c r="Q64" s="3">
        <v>320.45</v>
      </c>
      <c r="R64" s="3">
        <v>30</v>
      </c>
      <c r="S64" s="3">
        <v>41.466999999999999</v>
      </c>
      <c r="T64" s="3">
        <v>320.45</v>
      </c>
      <c r="U64" s="3">
        <v>672.79</v>
      </c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3">
        <v>0</v>
      </c>
      <c r="N65" s="3">
        <v>57.521999999999998</v>
      </c>
      <c r="O65" s="3">
        <v>3.1667000000000001</v>
      </c>
      <c r="P65" s="3">
        <v>0</v>
      </c>
      <c r="Q65" s="3">
        <v>42.398000000000003</v>
      </c>
      <c r="R65" s="3">
        <v>2.5</v>
      </c>
      <c r="S65" s="3">
        <v>57.521999999999998</v>
      </c>
      <c r="T65" s="3">
        <v>42.398000000000003</v>
      </c>
      <c r="U65" s="3">
        <v>-26.292000000000002</v>
      </c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M66" s="3">
        <v>23.6</v>
      </c>
      <c r="N66" s="3">
        <v>130</v>
      </c>
      <c r="O66" s="3">
        <v>23.832999999999998</v>
      </c>
      <c r="P66" s="3">
        <v>22</v>
      </c>
      <c r="Q66" s="3">
        <v>124.77</v>
      </c>
      <c r="R66" s="3">
        <v>23.832999999999998</v>
      </c>
      <c r="S66" s="3">
        <v>106.4</v>
      </c>
      <c r="T66" s="3">
        <v>102.77</v>
      </c>
      <c r="U66" s="3">
        <v>-3.4106999999999998</v>
      </c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V67" s="3" t="s">
        <v>268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M68" s="3">
        <v>23.4</v>
      </c>
      <c r="N68" s="3">
        <v>106</v>
      </c>
      <c r="O68" s="3">
        <v>23.832999999999998</v>
      </c>
      <c r="P68" s="3">
        <v>22</v>
      </c>
      <c r="Q68" s="3">
        <v>89.852999999999994</v>
      </c>
      <c r="R68" s="3">
        <v>23.332999999999998</v>
      </c>
      <c r="S68" s="3">
        <v>82.6</v>
      </c>
      <c r="T68" s="3">
        <v>67.852999999999994</v>
      </c>
      <c r="U68" s="3">
        <v>-17.853999999999999</v>
      </c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M69" s="3">
        <v>23.5</v>
      </c>
      <c r="N69" s="3">
        <v>87.816999999999993</v>
      </c>
      <c r="O69" s="3">
        <v>24.332999999999998</v>
      </c>
      <c r="P69" s="3">
        <v>22</v>
      </c>
      <c r="Q69" s="3">
        <v>117.96</v>
      </c>
      <c r="R69" s="3">
        <v>23.832999999999998</v>
      </c>
      <c r="S69" s="3">
        <v>64.316999999999993</v>
      </c>
      <c r="T69" s="3">
        <v>95.954999999999998</v>
      </c>
      <c r="U69" s="3">
        <v>49.191000000000003</v>
      </c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M70" s="3">
        <v>18.100000000000001</v>
      </c>
      <c r="N70" s="3">
        <v>72.283000000000001</v>
      </c>
      <c r="O70" s="3">
        <v>24.167000000000002</v>
      </c>
      <c r="P70" s="3">
        <v>22</v>
      </c>
      <c r="Q70" s="3">
        <v>110.94</v>
      </c>
      <c r="R70" s="3">
        <v>23.332999999999998</v>
      </c>
      <c r="S70" s="3">
        <v>54.183</v>
      </c>
      <c r="T70" s="3">
        <v>88.942999999999998</v>
      </c>
      <c r="U70" s="3">
        <v>64.152000000000001</v>
      </c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M71" s="3">
        <v>19.899999999999999</v>
      </c>
      <c r="N71" s="3">
        <v>87.867000000000004</v>
      </c>
      <c r="O71" s="3">
        <v>23.167000000000002</v>
      </c>
      <c r="P71" s="3">
        <v>22</v>
      </c>
      <c r="Q71" s="3">
        <v>110.99</v>
      </c>
      <c r="R71" s="3">
        <v>23.167000000000002</v>
      </c>
      <c r="S71" s="3">
        <v>67.966999999999999</v>
      </c>
      <c r="T71" s="3">
        <v>88.992999999999995</v>
      </c>
      <c r="U71" s="3">
        <v>30.936</v>
      </c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M72" s="3">
        <v>17</v>
      </c>
      <c r="N72" s="3">
        <v>72.316999999999993</v>
      </c>
      <c r="O72" s="3">
        <v>24.332999999999998</v>
      </c>
      <c r="P72" s="3">
        <v>22</v>
      </c>
      <c r="Q72" s="3">
        <v>110.51</v>
      </c>
      <c r="R72" s="3">
        <v>23.332999999999998</v>
      </c>
      <c r="S72" s="3">
        <v>55.317</v>
      </c>
      <c r="T72" s="3">
        <v>88.512</v>
      </c>
      <c r="U72" s="3">
        <v>60.009</v>
      </c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M73" s="3">
        <v>17.3</v>
      </c>
      <c r="N73" s="3">
        <v>88.25</v>
      </c>
      <c r="O73" s="3">
        <v>23.167000000000002</v>
      </c>
      <c r="P73" s="3">
        <v>22</v>
      </c>
      <c r="Q73" s="3">
        <v>111.12</v>
      </c>
      <c r="R73" s="3">
        <v>23.332999999999998</v>
      </c>
      <c r="S73" s="3">
        <v>70.95</v>
      </c>
      <c r="T73" s="3">
        <v>89.117999999999995</v>
      </c>
      <c r="U73" s="3">
        <v>25.606999999999999</v>
      </c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M74" s="3">
        <v>17.2</v>
      </c>
      <c r="N74" s="3">
        <v>55.4</v>
      </c>
      <c r="O74" s="3">
        <v>24.5</v>
      </c>
      <c r="P74" s="3">
        <v>22</v>
      </c>
      <c r="Q74" s="3">
        <v>92.94</v>
      </c>
      <c r="R74" s="3">
        <v>23.167000000000002</v>
      </c>
      <c r="S74" s="3">
        <v>38.200000000000003</v>
      </c>
      <c r="T74" s="3">
        <v>70.94</v>
      </c>
      <c r="U74" s="3">
        <v>85.707999999999998</v>
      </c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M75" s="3">
        <v>18.2</v>
      </c>
      <c r="N75" s="3">
        <v>95.582999999999998</v>
      </c>
      <c r="O75" s="3">
        <v>22.832999999999998</v>
      </c>
      <c r="P75" s="3">
        <v>22</v>
      </c>
      <c r="Q75" s="3">
        <v>91.215000000000003</v>
      </c>
      <c r="R75" s="3">
        <v>23.167000000000002</v>
      </c>
      <c r="S75" s="3">
        <v>77.382999999999996</v>
      </c>
      <c r="T75" s="3">
        <v>69.215000000000003</v>
      </c>
      <c r="U75" s="3">
        <v>-10.555999999999999</v>
      </c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M76" s="3">
        <v>21.3</v>
      </c>
      <c r="N76" s="3">
        <v>102</v>
      </c>
      <c r="O76" s="3">
        <v>22.667000000000002</v>
      </c>
      <c r="P76" s="3">
        <v>22</v>
      </c>
      <c r="Q76" s="3">
        <v>113.93</v>
      </c>
      <c r="R76" s="3">
        <v>23.332999999999998</v>
      </c>
      <c r="S76" s="3">
        <v>80.7</v>
      </c>
      <c r="T76" s="3">
        <v>91.93</v>
      </c>
      <c r="U76" s="3">
        <v>13.916</v>
      </c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M77" s="3">
        <v>22.7</v>
      </c>
      <c r="N77" s="3">
        <v>198.83</v>
      </c>
      <c r="O77" s="3">
        <v>22.332999999999998</v>
      </c>
      <c r="P77" s="3">
        <v>22</v>
      </c>
      <c r="Q77" s="3">
        <v>112.61</v>
      </c>
      <c r="R77" s="3">
        <v>23.167000000000002</v>
      </c>
      <c r="S77" s="3">
        <v>176.13</v>
      </c>
      <c r="T77" s="3">
        <v>90.611000000000004</v>
      </c>
      <c r="U77" s="3">
        <v>-48.555</v>
      </c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M78" s="3">
        <v>-2.97E-3</v>
      </c>
      <c r="N78" s="3">
        <v>1.8416999999999999</v>
      </c>
      <c r="O78" s="3">
        <v>21.832999999999998</v>
      </c>
      <c r="P78" s="3">
        <v>0</v>
      </c>
      <c r="Q78" s="3">
        <v>2.46</v>
      </c>
      <c r="R78" s="3">
        <v>22.5</v>
      </c>
      <c r="S78" s="3">
        <v>1.8446</v>
      </c>
      <c r="T78" s="3">
        <v>2.46</v>
      </c>
      <c r="U78" s="3">
        <v>33.359000000000002</v>
      </c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V79" s="3" t="s">
        <v>268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M80" s="3">
        <v>1.5699999999999999E-2</v>
      </c>
      <c r="N80" s="3">
        <v>1.6083000000000001</v>
      </c>
      <c r="O80" s="3">
        <v>19.667000000000002</v>
      </c>
      <c r="P80" s="3">
        <v>0</v>
      </c>
      <c r="Q80" s="3">
        <v>2.37</v>
      </c>
      <c r="R80" s="3">
        <v>22.5</v>
      </c>
      <c r="S80" s="3">
        <v>1.5926</v>
      </c>
      <c r="T80" s="3">
        <v>2.37</v>
      </c>
      <c r="U80" s="3">
        <v>48.81</v>
      </c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V81" s="3" t="s">
        <v>268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M82" s="3">
        <v>-1.49E-3</v>
      </c>
      <c r="N82" s="3">
        <v>1.1183000000000001</v>
      </c>
      <c r="O82" s="3">
        <v>22.667000000000002</v>
      </c>
      <c r="P82" s="3">
        <v>0</v>
      </c>
      <c r="Q82" s="3">
        <v>2.3199999999999998</v>
      </c>
      <c r="R82" s="3">
        <v>22.5</v>
      </c>
      <c r="S82" s="3">
        <v>1.1197999999999999</v>
      </c>
      <c r="T82" s="3">
        <v>2.3199999999999998</v>
      </c>
      <c r="U82" s="3">
        <v>107.18</v>
      </c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M83" s="3">
        <v>-9.3600000000000003E-3</v>
      </c>
      <c r="N83" s="3">
        <v>1.43</v>
      </c>
      <c r="O83" s="3">
        <v>22.5</v>
      </c>
      <c r="P83" s="3">
        <v>0</v>
      </c>
      <c r="Q83" s="3">
        <v>1.5</v>
      </c>
      <c r="R83" s="3">
        <v>22.167000000000002</v>
      </c>
      <c r="S83" s="3">
        <v>1.4394</v>
      </c>
      <c r="T83" s="3">
        <v>1.5</v>
      </c>
      <c r="U83" s="3">
        <v>4.2130999999999998</v>
      </c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M84" s="3">
        <v>1.08E-3</v>
      </c>
      <c r="N84" s="3">
        <v>0.86767000000000005</v>
      </c>
      <c r="O84" s="3">
        <v>22.667000000000002</v>
      </c>
      <c r="P84" s="3">
        <v>0</v>
      </c>
      <c r="Q84" s="3">
        <v>1.36</v>
      </c>
      <c r="R84" s="3">
        <v>22.332999999999998</v>
      </c>
      <c r="S84" s="3">
        <v>0.86658999999999997</v>
      </c>
      <c r="T84" s="3">
        <v>1.36</v>
      </c>
      <c r="U84" s="3">
        <v>56.938000000000002</v>
      </c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M85" s="3">
        <v>-1.06E-3</v>
      </c>
      <c r="N85" s="3">
        <v>1.5083</v>
      </c>
      <c r="O85" s="3">
        <v>21.667000000000002</v>
      </c>
      <c r="P85" s="3">
        <v>0</v>
      </c>
      <c r="Q85" s="3">
        <v>1.51</v>
      </c>
      <c r="R85" s="3">
        <v>22.5</v>
      </c>
      <c r="S85" s="3">
        <v>1.5094000000000001</v>
      </c>
      <c r="T85" s="3">
        <v>1.51</v>
      </c>
      <c r="U85" s="3">
        <v>4.0231999999999997E-2</v>
      </c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M86" s="3">
        <v>-1.44E-2</v>
      </c>
      <c r="N86" s="3">
        <v>1.37</v>
      </c>
      <c r="O86" s="3">
        <v>23.167000000000002</v>
      </c>
      <c r="P86" s="3">
        <v>0</v>
      </c>
      <c r="Q86" s="3">
        <v>1.96</v>
      </c>
      <c r="R86" s="3">
        <v>22.332999999999998</v>
      </c>
      <c r="S86" s="3">
        <v>1.3844000000000001</v>
      </c>
      <c r="T86" s="3">
        <v>1.96</v>
      </c>
      <c r="U86" s="3">
        <v>41.578000000000003</v>
      </c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M87" s="3">
        <v>-5.64E-3</v>
      </c>
      <c r="N87" s="3">
        <v>1.76</v>
      </c>
      <c r="O87" s="3">
        <v>22.5</v>
      </c>
      <c r="P87" s="3">
        <v>0</v>
      </c>
      <c r="Q87" s="3">
        <v>1.95</v>
      </c>
      <c r="R87" s="3">
        <v>22.5</v>
      </c>
      <c r="S87" s="3">
        <v>1.7656000000000001</v>
      </c>
      <c r="T87" s="3">
        <v>1.95</v>
      </c>
      <c r="U87" s="3">
        <v>10.442</v>
      </c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M88" s="3">
        <v>-5.0499999999999998E-3</v>
      </c>
      <c r="N88" s="3">
        <v>1.25</v>
      </c>
      <c r="O88" s="3">
        <v>22.5</v>
      </c>
      <c r="P88" s="3">
        <v>0</v>
      </c>
      <c r="Q88" s="3">
        <v>1.96</v>
      </c>
      <c r="R88" s="3">
        <v>22.332999999999998</v>
      </c>
      <c r="S88" s="3">
        <v>1.2549999999999999</v>
      </c>
      <c r="T88" s="3">
        <v>1.96</v>
      </c>
      <c r="U88" s="3">
        <v>56.168999999999997</v>
      </c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M89" s="3">
        <v>-1.78E-2</v>
      </c>
      <c r="N89" s="3">
        <v>1.7</v>
      </c>
      <c r="O89" s="3">
        <v>23</v>
      </c>
      <c r="P89" s="3">
        <v>0</v>
      </c>
      <c r="Q89" s="3">
        <v>1.96</v>
      </c>
      <c r="R89" s="3">
        <v>22.332999999999998</v>
      </c>
      <c r="S89" s="3">
        <v>1.7178</v>
      </c>
      <c r="T89" s="3">
        <v>1.96</v>
      </c>
      <c r="U89" s="3">
        <v>14.1</v>
      </c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M90" s="3">
        <v>-2.64E-2</v>
      </c>
      <c r="N90" s="3">
        <v>0.89800000000000002</v>
      </c>
      <c r="O90" s="3">
        <v>23.5</v>
      </c>
      <c r="P90" s="3">
        <v>0</v>
      </c>
      <c r="Q90" s="3">
        <v>1.68</v>
      </c>
      <c r="R90" s="3">
        <v>22.5</v>
      </c>
      <c r="S90" s="3">
        <v>0.9244</v>
      </c>
      <c r="T90" s="3">
        <v>1.68</v>
      </c>
      <c r="U90" s="3">
        <v>81.739999999999995</v>
      </c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M91" s="3">
        <v>-7.7099999999999998E-3</v>
      </c>
      <c r="N91" s="3">
        <v>2.38</v>
      </c>
      <c r="O91" s="3">
        <v>11.5</v>
      </c>
      <c r="P91" s="3">
        <v>0</v>
      </c>
      <c r="Q91" s="3">
        <v>1.65</v>
      </c>
      <c r="R91" s="3">
        <v>22.5</v>
      </c>
      <c r="S91" s="3">
        <v>2.3877000000000002</v>
      </c>
      <c r="T91" s="3">
        <v>1.65</v>
      </c>
      <c r="U91" s="3">
        <v>-30.896000000000001</v>
      </c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M92" s="3">
        <v>-1.44E-2</v>
      </c>
      <c r="N92" s="3">
        <v>1.91</v>
      </c>
      <c r="O92" s="3">
        <v>22.167000000000002</v>
      </c>
      <c r="P92" s="3">
        <v>0</v>
      </c>
      <c r="Q92" s="3">
        <v>2.21</v>
      </c>
      <c r="R92" s="3">
        <v>22.5</v>
      </c>
      <c r="S92" s="3">
        <v>1.9244000000000001</v>
      </c>
      <c r="T92" s="3">
        <v>2.21</v>
      </c>
      <c r="U92" s="3">
        <v>14.840999999999999</v>
      </c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M93" s="3">
        <v>3.4799999999999998E-2</v>
      </c>
      <c r="N93" s="3">
        <v>3.7883</v>
      </c>
      <c r="O93" s="3">
        <v>22.667000000000002</v>
      </c>
      <c r="P93" s="3">
        <v>0</v>
      </c>
      <c r="Q93" s="3">
        <v>2.17</v>
      </c>
      <c r="R93" s="3">
        <v>22.332999999999998</v>
      </c>
      <c r="S93" s="3">
        <v>3.7534999999999998</v>
      </c>
      <c r="T93" s="3">
        <v>2.17</v>
      </c>
      <c r="U93" s="3">
        <v>-42.188000000000002</v>
      </c>
    </row>
    <row r="94" spans="1:22">
      <c r="B94" s="5"/>
    </row>
    <row r="95" spans="1:22">
      <c r="A95" t="s">
        <v>283</v>
      </c>
      <c r="B95" s="5" t="s">
        <v>291</v>
      </c>
      <c r="C95" s="98">
        <v>1</v>
      </c>
    </row>
    <row r="96" spans="1:22">
      <c r="A96" t="s">
        <v>284</v>
      </c>
      <c r="B96" s="5" t="s">
        <v>291</v>
      </c>
      <c r="C96" s="98">
        <v>1</v>
      </c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3" t="s">
        <v>70</v>
      </c>
      <c r="N97" s="3" t="s">
        <v>76</v>
      </c>
      <c r="O97" s="3" t="s">
        <v>81</v>
      </c>
      <c r="P97" s="3" t="s">
        <v>71</v>
      </c>
      <c r="Q97" s="3" t="s">
        <v>77</v>
      </c>
      <c r="R97" s="3" t="s">
        <v>81</v>
      </c>
      <c r="S97" s="3" t="s">
        <v>82</v>
      </c>
      <c r="T97" s="3" t="s">
        <v>83</v>
      </c>
      <c r="U97" s="3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M98" s="3">
        <v>24</v>
      </c>
      <c r="N98" s="3">
        <v>253</v>
      </c>
      <c r="O98" s="3">
        <v>10</v>
      </c>
      <c r="P98" s="3">
        <v>26</v>
      </c>
      <c r="Q98" s="3">
        <v>260.57</v>
      </c>
      <c r="R98" s="3">
        <v>10.333</v>
      </c>
      <c r="S98" s="3">
        <v>229</v>
      </c>
      <c r="T98" s="3">
        <v>234.57</v>
      </c>
      <c r="U98" s="3">
        <v>2.4336000000000002</v>
      </c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3">
        <v>3.82</v>
      </c>
      <c r="N99" s="3">
        <v>0.82499999999999996</v>
      </c>
      <c r="O99" s="3">
        <v>11.667</v>
      </c>
      <c r="P99" s="3">
        <v>3.82</v>
      </c>
      <c r="Q99" s="3">
        <v>1.1216E-2</v>
      </c>
      <c r="R99" s="3">
        <v>10.333</v>
      </c>
      <c r="S99" s="3">
        <v>-2.9950000000000001</v>
      </c>
      <c r="T99" s="3">
        <v>-3.8088000000000002</v>
      </c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L100" s="64"/>
      <c r="M100" s="3">
        <v>23.4</v>
      </c>
      <c r="N100" s="3">
        <v>293.86</v>
      </c>
      <c r="O100" s="3">
        <v>9.8332999999999995</v>
      </c>
      <c r="P100" s="3">
        <v>26</v>
      </c>
      <c r="Q100" s="3">
        <v>260.57</v>
      </c>
      <c r="R100" s="3">
        <v>10.333</v>
      </c>
      <c r="S100" s="3">
        <v>270.45999999999998</v>
      </c>
      <c r="T100" s="3">
        <v>234.57</v>
      </c>
      <c r="U100" s="3">
        <v>-13.27</v>
      </c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M101" s="3">
        <v>0.20899999999999999</v>
      </c>
      <c r="N101" s="3">
        <v>0.11667</v>
      </c>
      <c r="O101" s="3">
        <v>10.333</v>
      </c>
      <c r="P101" s="3">
        <v>0.20471</v>
      </c>
      <c r="Q101" s="3">
        <v>0.10423</v>
      </c>
      <c r="R101" s="3">
        <v>10.333</v>
      </c>
      <c r="S101" s="3">
        <v>-9.2332999999999998E-2</v>
      </c>
      <c r="T101" s="3">
        <v>-0.10048</v>
      </c>
      <c r="U101" s="3">
        <v>8.8263999999999996</v>
      </c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3">
        <v>0</v>
      </c>
      <c r="N102" s="3">
        <v>5.4550000000000001E-2</v>
      </c>
      <c r="O102" s="3">
        <v>10.333</v>
      </c>
      <c r="P102" s="3">
        <v>0</v>
      </c>
      <c r="Q102" s="3">
        <v>5.8653999999999998E-2</v>
      </c>
      <c r="R102" s="3">
        <v>10.333</v>
      </c>
      <c r="S102" s="3">
        <v>5.4550000000000001E-2</v>
      </c>
      <c r="T102" s="3">
        <v>5.8653999999999998E-2</v>
      </c>
      <c r="U102" s="3">
        <v>7.5225</v>
      </c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3">
        <v>0</v>
      </c>
      <c r="N103" s="3">
        <v>128</v>
      </c>
      <c r="O103" s="3">
        <v>8.1667000000000005</v>
      </c>
      <c r="P103" s="3">
        <v>0</v>
      </c>
      <c r="Q103" s="3">
        <v>419.47</v>
      </c>
      <c r="R103" s="3">
        <v>20.167000000000002</v>
      </c>
      <c r="S103" s="3">
        <v>128</v>
      </c>
      <c r="T103" s="3">
        <v>419.47</v>
      </c>
      <c r="U103" s="3">
        <v>227.71</v>
      </c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3">
        <v>0</v>
      </c>
      <c r="N104" s="3">
        <v>290</v>
      </c>
      <c r="O104" s="3">
        <v>2</v>
      </c>
      <c r="P104" s="3">
        <v>0</v>
      </c>
      <c r="Q104" s="3">
        <v>266.05</v>
      </c>
      <c r="R104" s="3">
        <v>3</v>
      </c>
      <c r="S104" s="3">
        <v>290</v>
      </c>
      <c r="T104" s="3">
        <v>266.05</v>
      </c>
      <c r="U104" s="3">
        <v>-8.2592999999999996</v>
      </c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M105" s="3">
        <v>26.3</v>
      </c>
      <c r="N105" s="3">
        <v>201.67</v>
      </c>
      <c r="O105" s="3">
        <v>10.333</v>
      </c>
      <c r="P105" s="3">
        <v>26</v>
      </c>
      <c r="Q105" s="3">
        <v>169.98</v>
      </c>
      <c r="R105" s="3">
        <v>10.333</v>
      </c>
      <c r="S105" s="3">
        <v>175.37</v>
      </c>
      <c r="T105" s="3">
        <v>143.97999999999999</v>
      </c>
      <c r="U105" s="3">
        <v>-17.898</v>
      </c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M106" s="3">
        <v>26.7</v>
      </c>
      <c r="N106" s="3">
        <v>151</v>
      </c>
      <c r="O106" s="3">
        <v>10.167</v>
      </c>
      <c r="P106" s="3">
        <v>26</v>
      </c>
      <c r="Q106" s="3">
        <v>171.47</v>
      </c>
      <c r="R106" s="3">
        <v>10.333</v>
      </c>
      <c r="S106" s="3">
        <v>124.3</v>
      </c>
      <c r="T106" s="3">
        <v>145.47</v>
      </c>
      <c r="U106" s="3">
        <v>17.033000000000001</v>
      </c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M107" s="3">
        <v>26.1</v>
      </c>
      <c r="N107" s="3">
        <v>154.66999999999999</v>
      </c>
      <c r="O107" s="3">
        <v>10.333</v>
      </c>
      <c r="P107" s="3">
        <v>26</v>
      </c>
      <c r="Q107" s="3">
        <v>138.25</v>
      </c>
      <c r="R107" s="3">
        <v>10.333</v>
      </c>
      <c r="S107" s="3">
        <v>128.57</v>
      </c>
      <c r="T107" s="3">
        <v>112.25</v>
      </c>
      <c r="U107" s="3">
        <v>-12.69</v>
      </c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M108" s="3">
        <v>26.4</v>
      </c>
      <c r="N108" s="3">
        <v>133</v>
      </c>
      <c r="O108" s="3">
        <v>10.5</v>
      </c>
      <c r="P108" s="3">
        <v>26</v>
      </c>
      <c r="Q108" s="3">
        <v>164.22</v>
      </c>
      <c r="R108" s="3">
        <v>10.333</v>
      </c>
      <c r="S108" s="3">
        <v>106.6</v>
      </c>
      <c r="T108" s="3">
        <v>138.22</v>
      </c>
      <c r="U108" s="3">
        <v>29.664999999999999</v>
      </c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M109" s="3">
        <v>21.4</v>
      </c>
      <c r="N109" s="3">
        <v>116.83</v>
      </c>
      <c r="O109" s="3">
        <v>10.667</v>
      </c>
      <c r="P109" s="3">
        <v>26</v>
      </c>
      <c r="Q109" s="3">
        <v>176.35</v>
      </c>
      <c r="R109" s="3">
        <v>10.5</v>
      </c>
      <c r="S109" s="3">
        <v>95.433000000000007</v>
      </c>
      <c r="T109" s="3">
        <v>150.35</v>
      </c>
      <c r="U109" s="3">
        <v>57.545999999999999</v>
      </c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M110" s="3">
        <v>22.9</v>
      </c>
      <c r="N110" s="3">
        <v>143</v>
      </c>
      <c r="O110" s="3">
        <v>10.333</v>
      </c>
      <c r="P110" s="3">
        <v>26</v>
      </c>
      <c r="Q110" s="3">
        <v>177.35</v>
      </c>
      <c r="R110" s="3">
        <v>10.333</v>
      </c>
      <c r="S110" s="3">
        <v>120.1</v>
      </c>
      <c r="T110" s="3">
        <v>151.35</v>
      </c>
      <c r="U110" s="3">
        <v>26.02</v>
      </c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M111" s="3">
        <v>20.399999999999999</v>
      </c>
      <c r="N111" s="3">
        <v>129.83000000000001</v>
      </c>
      <c r="O111" s="3">
        <v>10.667</v>
      </c>
      <c r="P111" s="3">
        <v>26</v>
      </c>
      <c r="Q111" s="3">
        <v>175.77</v>
      </c>
      <c r="R111" s="3">
        <v>10.5</v>
      </c>
      <c r="S111" s="3">
        <v>109.43</v>
      </c>
      <c r="T111" s="3">
        <v>149.77000000000001</v>
      </c>
      <c r="U111" s="3">
        <v>36.862000000000002</v>
      </c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M112" s="3">
        <v>20.6</v>
      </c>
      <c r="N112" s="3">
        <v>146</v>
      </c>
      <c r="O112" s="3">
        <v>10.333</v>
      </c>
      <c r="P112" s="3">
        <v>26</v>
      </c>
      <c r="Q112" s="3">
        <v>176.61</v>
      </c>
      <c r="R112" s="3">
        <v>10.5</v>
      </c>
      <c r="S112" s="3">
        <v>125.4</v>
      </c>
      <c r="T112" s="3">
        <v>150.61000000000001</v>
      </c>
      <c r="U112" s="3">
        <v>20.106000000000002</v>
      </c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M113" s="3">
        <v>20.7</v>
      </c>
      <c r="N113" s="3">
        <v>94.783000000000001</v>
      </c>
      <c r="O113" s="3">
        <v>10.833</v>
      </c>
      <c r="P113" s="3">
        <v>26</v>
      </c>
      <c r="Q113" s="3">
        <v>153.01</v>
      </c>
      <c r="R113" s="3">
        <v>10.333</v>
      </c>
      <c r="S113" s="3">
        <v>74.082999999999998</v>
      </c>
      <c r="T113" s="3">
        <v>127.01</v>
      </c>
      <c r="U113" s="3">
        <v>71.444999999999993</v>
      </c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M114" s="3">
        <v>21.8</v>
      </c>
      <c r="N114" s="3">
        <v>178</v>
      </c>
      <c r="O114" s="3">
        <v>7.6666999999999996</v>
      </c>
      <c r="P114" s="3">
        <v>26</v>
      </c>
      <c r="Q114" s="3">
        <v>149.54</v>
      </c>
      <c r="R114" s="3">
        <v>10.333</v>
      </c>
      <c r="S114" s="3">
        <v>156.19999999999999</v>
      </c>
      <c r="T114" s="3">
        <v>123.54</v>
      </c>
      <c r="U114" s="3">
        <v>-20.911000000000001</v>
      </c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M115" s="3">
        <v>24.2</v>
      </c>
      <c r="N115" s="3">
        <v>172</v>
      </c>
      <c r="O115" s="3">
        <v>10.333</v>
      </c>
      <c r="P115" s="3">
        <v>26</v>
      </c>
      <c r="Q115" s="3">
        <v>180.15</v>
      </c>
      <c r="R115" s="3">
        <v>10.5</v>
      </c>
      <c r="S115" s="3">
        <v>147.80000000000001</v>
      </c>
      <c r="T115" s="3">
        <v>154.15</v>
      </c>
      <c r="U115" s="3">
        <v>4.2976999999999999</v>
      </c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M116" s="3">
        <v>25.8</v>
      </c>
      <c r="N116" s="3">
        <v>333.69</v>
      </c>
      <c r="O116" s="3">
        <v>9.8332999999999995</v>
      </c>
      <c r="P116" s="3">
        <v>26</v>
      </c>
      <c r="Q116" s="3">
        <v>178.02</v>
      </c>
      <c r="R116" s="3">
        <v>10.333</v>
      </c>
      <c r="S116" s="3">
        <v>307.89</v>
      </c>
      <c r="T116" s="3">
        <v>152.02000000000001</v>
      </c>
      <c r="U116" s="3">
        <v>-50.625</v>
      </c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M117" s="3">
        <v>-4.95E-4</v>
      </c>
      <c r="N117" s="3">
        <v>5.2511999999999999</v>
      </c>
      <c r="O117" s="3">
        <v>9.8332999999999995</v>
      </c>
      <c r="P117" s="3">
        <v>0</v>
      </c>
      <c r="Q117" s="3">
        <v>5.77</v>
      </c>
      <c r="R117" s="3">
        <v>10.333</v>
      </c>
      <c r="S117" s="3">
        <v>5.2516999999999996</v>
      </c>
      <c r="T117" s="3">
        <v>5.77</v>
      </c>
      <c r="U117" s="3">
        <v>9.8697999999999997</v>
      </c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M118" s="3">
        <v>-3.73E-2</v>
      </c>
      <c r="N118" s="3">
        <v>9.2768999999999995</v>
      </c>
      <c r="O118" s="3">
        <v>9.8332999999999995</v>
      </c>
      <c r="P118" s="3">
        <v>0</v>
      </c>
      <c r="Q118" s="3">
        <v>5.91</v>
      </c>
      <c r="R118" s="3">
        <v>10.333</v>
      </c>
      <c r="S118" s="3">
        <v>9.3141999999999996</v>
      </c>
      <c r="T118" s="3">
        <v>5.91</v>
      </c>
      <c r="U118" s="3">
        <v>-36.548000000000002</v>
      </c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M119" s="3">
        <v>7.0499999999999998E-3</v>
      </c>
      <c r="N119" s="3">
        <v>4.6867000000000001</v>
      </c>
      <c r="O119" s="3">
        <v>10.167</v>
      </c>
      <c r="P119" s="3">
        <v>0</v>
      </c>
      <c r="Q119" s="3">
        <v>5.51</v>
      </c>
      <c r="R119" s="3">
        <v>10.333</v>
      </c>
      <c r="S119" s="3">
        <v>4.6795999999999998</v>
      </c>
      <c r="T119" s="3">
        <v>5.51</v>
      </c>
      <c r="U119" s="3">
        <v>17.745000000000001</v>
      </c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V120" s="3" t="s">
        <v>268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M121" s="3">
        <v>-2.4099999999999998E-3</v>
      </c>
      <c r="N121" s="3">
        <v>2.8794</v>
      </c>
      <c r="O121" s="3">
        <v>7.1666999999999996</v>
      </c>
      <c r="P121" s="3">
        <v>0</v>
      </c>
      <c r="Q121" s="3">
        <v>5.37</v>
      </c>
      <c r="R121" s="3">
        <v>10.333</v>
      </c>
      <c r="S121" s="3">
        <v>2.8818000000000001</v>
      </c>
      <c r="T121" s="3">
        <v>5.37</v>
      </c>
      <c r="U121" s="3">
        <v>86.34</v>
      </c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M122" s="3">
        <v>3.79E-3</v>
      </c>
      <c r="N122" s="3">
        <v>4.03</v>
      </c>
      <c r="O122" s="3">
        <v>10.167</v>
      </c>
      <c r="P122" s="3">
        <v>0</v>
      </c>
      <c r="Q122" s="3">
        <v>4.12</v>
      </c>
      <c r="R122" s="3">
        <v>10.333</v>
      </c>
      <c r="S122" s="3">
        <v>4.0262000000000002</v>
      </c>
      <c r="T122" s="3">
        <v>4.12</v>
      </c>
      <c r="U122" s="3">
        <v>2.3294000000000001</v>
      </c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M123" s="3">
        <v>-4.71E-5</v>
      </c>
      <c r="N123" s="3">
        <v>1.9866999999999999</v>
      </c>
      <c r="O123" s="3">
        <v>10.167</v>
      </c>
      <c r="P123" s="3">
        <v>0</v>
      </c>
      <c r="Q123" s="3">
        <v>3.71</v>
      </c>
      <c r="R123" s="3">
        <v>10.333</v>
      </c>
      <c r="S123" s="3">
        <v>1.9866999999999999</v>
      </c>
      <c r="T123" s="3">
        <v>3.71</v>
      </c>
      <c r="U123" s="3">
        <v>86.741</v>
      </c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M124" s="3">
        <v>2.1299999999999999E-3</v>
      </c>
      <c r="N124" s="3">
        <v>5.9694000000000003</v>
      </c>
      <c r="O124" s="3">
        <v>4.6666999999999996</v>
      </c>
      <c r="P124" s="3">
        <v>0</v>
      </c>
      <c r="Q124" s="3">
        <v>4.12</v>
      </c>
      <c r="R124" s="3">
        <v>10.333</v>
      </c>
      <c r="S124" s="3">
        <v>5.9672999999999998</v>
      </c>
      <c r="T124" s="3">
        <v>4.12</v>
      </c>
      <c r="U124" s="3">
        <v>-30.957000000000001</v>
      </c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M125" s="3">
        <v>2.0899999999999998E-2</v>
      </c>
      <c r="N125" s="3">
        <v>3.8</v>
      </c>
      <c r="O125" s="3">
        <v>10.5</v>
      </c>
      <c r="P125" s="3">
        <v>0</v>
      </c>
      <c r="Q125" s="3">
        <v>4.6500000000000004</v>
      </c>
      <c r="R125" s="3">
        <v>10.333</v>
      </c>
      <c r="S125" s="3">
        <v>3.7791000000000001</v>
      </c>
      <c r="T125" s="3">
        <v>4.6500000000000004</v>
      </c>
      <c r="U125" s="3">
        <v>23.045000000000002</v>
      </c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M126" s="3">
        <v>2.87E-2</v>
      </c>
      <c r="N126" s="3">
        <v>4.5332999999999997</v>
      </c>
      <c r="O126" s="3">
        <v>10.167</v>
      </c>
      <c r="P126" s="3">
        <v>0</v>
      </c>
      <c r="Q126" s="3">
        <v>4.6100000000000003</v>
      </c>
      <c r="R126" s="3">
        <v>10.333</v>
      </c>
      <c r="S126" s="3">
        <v>4.5045999999999999</v>
      </c>
      <c r="T126" s="3">
        <v>4.6100000000000003</v>
      </c>
      <c r="U126" s="3">
        <v>2.3391000000000002</v>
      </c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M127" s="3">
        <v>3.1300000000000001E-2</v>
      </c>
      <c r="N127" s="3">
        <v>3.62</v>
      </c>
      <c r="O127" s="3">
        <v>9.5</v>
      </c>
      <c r="P127" s="3">
        <v>0</v>
      </c>
      <c r="Q127" s="3">
        <v>4.6399999999999997</v>
      </c>
      <c r="R127" s="3">
        <v>10.333</v>
      </c>
      <c r="S127" s="3">
        <v>3.5886999999999998</v>
      </c>
      <c r="T127" s="3">
        <v>4.6399999999999997</v>
      </c>
      <c r="U127" s="3">
        <v>29.295000000000002</v>
      </c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M128" s="3">
        <v>1.9599999999999999E-2</v>
      </c>
      <c r="N128" s="3">
        <v>4.63</v>
      </c>
      <c r="O128" s="3">
        <v>10.167</v>
      </c>
      <c r="P128" s="3">
        <v>0</v>
      </c>
      <c r="Q128" s="3">
        <v>4.6399999999999997</v>
      </c>
      <c r="R128" s="3">
        <v>10.333</v>
      </c>
      <c r="S128" s="3">
        <v>4.6104000000000003</v>
      </c>
      <c r="T128" s="3">
        <v>4.6399999999999997</v>
      </c>
      <c r="U128" s="3">
        <v>0.64202000000000004</v>
      </c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M129" s="3">
        <v>1.11E-2</v>
      </c>
      <c r="N129" s="3">
        <v>2.59</v>
      </c>
      <c r="O129" s="3">
        <v>10.333</v>
      </c>
      <c r="P129" s="3">
        <v>0</v>
      </c>
      <c r="Q129" s="3">
        <v>4.17</v>
      </c>
      <c r="R129" s="3">
        <v>10.333</v>
      </c>
      <c r="S129" s="3">
        <v>2.5789</v>
      </c>
      <c r="T129" s="3">
        <v>4.17</v>
      </c>
      <c r="U129" s="3">
        <v>61.697000000000003</v>
      </c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M130" s="3">
        <v>2.9499999999999998E-2</v>
      </c>
      <c r="N130" s="3">
        <v>8.9282000000000004</v>
      </c>
      <c r="O130" s="3">
        <v>6.6666999999999996</v>
      </c>
      <c r="P130" s="3">
        <v>0</v>
      </c>
      <c r="Q130" s="3">
        <v>4.0599999999999996</v>
      </c>
      <c r="R130" s="3">
        <v>10.333</v>
      </c>
      <c r="S130" s="3">
        <v>8.8986999999999998</v>
      </c>
      <c r="T130" s="3">
        <v>4.0599999999999996</v>
      </c>
      <c r="U130" s="3">
        <v>-54.375999999999998</v>
      </c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M131" s="3">
        <v>2.2100000000000002E-2</v>
      </c>
      <c r="N131" s="3">
        <v>5.67</v>
      </c>
      <c r="O131" s="3">
        <v>10</v>
      </c>
      <c r="P131" s="3">
        <v>0</v>
      </c>
      <c r="Q131" s="3">
        <v>5.08</v>
      </c>
      <c r="R131" s="3">
        <v>10.333</v>
      </c>
      <c r="S131" s="3">
        <v>5.6478999999999999</v>
      </c>
      <c r="T131" s="3">
        <v>5.08</v>
      </c>
      <c r="U131" s="3">
        <v>-10.055</v>
      </c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M132" s="3">
        <v>6.2600000000000003E-2</v>
      </c>
      <c r="N132" s="3">
        <v>14.541</v>
      </c>
      <c r="O132" s="3">
        <v>9.8332999999999995</v>
      </c>
      <c r="P132" s="3">
        <v>0</v>
      </c>
      <c r="Q132" s="3">
        <v>4.97</v>
      </c>
      <c r="R132" s="3">
        <v>10.333</v>
      </c>
      <c r="S132" s="3">
        <v>14.478999999999999</v>
      </c>
      <c r="T132" s="3">
        <v>4.97</v>
      </c>
      <c r="U132" s="3">
        <v>-65.673000000000002</v>
      </c>
    </row>
    <row r="133" spans="1:21">
      <c r="B133" s="5"/>
    </row>
    <row r="134" spans="1:21">
      <c r="A134" t="s">
        <v>283</v>
      </c>
      <c r="B134" s="5" t="s">
        <v>292</v>
      </c>
      <c r="C134" s="98">
        <v>1</v>
      </c>
    </row>
    <row r="135" spans="1:21">
      <c r="A135" t="s">
        <v>284</v>
      </c>
      <c r="B135" s="5" t="s">
        <v>292</v>
      </c>
      <c r="C135" s="98">
        <v>1</v>
      </c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3" t="s">
        <v>70</v>
      </c>
      <c r="N136" s="3" t="s">
        <v>76</v>
      </c>
      <c r="O136" s="3" t="s">
        <v>81</v>
      </c>
      <c r="P136" s="3" t="s">
        <v>71</v>
      </c>
      <c r="Q136" s="3" t="s">
        <v>77</v>
      </c>
      <c r="R136" s="3" t="s">
        <v>81</v>
      </c>
      <c r="S136" s="3" t="s">
        <v>82</v>
      </c>
      <c r="T136" s="3" t="s">
        <v>83</v>
      </c>
      <c r="U136" s="3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M137" s="3">
        <v>27.8</v>
      </c>
      <c r="N137" s="3">
        <v>235</v>
      </c>
      <c r="O137" s="3">
        <v>23.167000000000002</v>
      </c>
      <c r="P137" s="3">
        <v>30</v>
      </c>
      <c r="Q137" s="3">
        <v>273</v>
      </c>
      <c r="R137" s="3">
        <v>22.667000000000002</v>
      </c>
      <c r="S137" s="3">
        <v>207.2</v>
      </c>
      <c r="T137" s="3">
        <v>243</v>
      </c>
      <c r="U137" s="3">
        <v>17.277999999999999</v>
      </c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3">
        <v>3.82</v>
      </c>
      <c r="N138" s="3">
        <v>0.91</v>
      </c>
      <c r="O138" s="3">
        <v>21</v>
      </c>
      <c r="P138" s="3">
        <v>3.82</v>
      </c>
      <c r="Q138" s="3">
        <v>1.01</v>
      </c>
      <c r="R138" s="3">
        <v>3.5</v>
      </c>
      <c r="S138" s="3">
        <v>-2.91</v>
      </c>
      <c r="T138" s="3">
        <v>-2.81</v>
      </c>
      <c r="U138" s="3">
        <v>-3.4363999999999999</v>
      </c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L139" s="64"/>
      <c r="M139" s="3">
        <v>27.1</v>
      </c>
      <c r="N139" s="3">
        <v>267.5</v>
      </c>
      <c r="O139" s="3">
        <v>22.832999999999998</v>
      </c>
      <c r="P139" s="3">
        <v>30</v>
      </c>
      <c r="Q139" s="3">
        <v>273</v>
      </c>
      <c r="R139" s="3">
        <v>22.667000000000002</v>
      </c>
      <c r="S139" s="3">
        <v>240.4</v>
      </c>
      <c r="T139" s="3">
        <v>243</v>
      </c>
      <c r="U139" s="3">
        <v>1.0813999999999999</v>
      </c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M140" s="3">
        <v>0.20899999999999999</v>
      </c>
      <c r="N140" s="3">
        <v>0.157</v>
      </c>
      <c r="O140" s="3">
        <v>23.167000000000002</v>
      </c>
      <c r="P140" s="3">
        <v>0.20399999999999999</v>
      </c>
      <c r="Q140" s="3">
        <v>0.16</v>
      </c>
      <c r="R140" s="3">
        <v>10.333</v>
      </c>
      <c r="S140" s="3">
        <v>-5.1999999999999998E-2</v>
      </c>
      <c r="T140" s="3">
        <v>-4.3999999999999997E-2</v>
      </c>
      <c r="U140" s="3">
        <v>-15.385</v>
      </c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3">
        <v>0</v>
      </c>
      <c r="N141" s="3">
        <v>3.1099999999999999E-2</v>
      </c>
      <c r="O141" s="3">
        <v>11.833</v>
      </c>
      <c r="P141" s="3">
        <v>0</v>
      </c>
      <c r="Q141" s="3">
        <v>2.7300000000000001E-2</v>
      </c>
      <c r="R141" s="3">
        <v>11.833</v>
      </c>
      <c r="S141" s="3">
        <v>3.1099999999999999E-2</v>
      </c>
      <c r="T141" s="3">
        <v>2.7300000000000001E-2</v>
      </c>
      <c r="U141" s="3">
        <v>-12.218999999999999</v>
      </c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3">
        <v>0</v>
      </c>
      <c r="N142" s="3">
        <v>117.5</v>
      </c>
      <c r="O142" s="3">
        <v>21.667000000000002</v>
      </c>
      <c r="P142" s="3">
        <v>0</v>
      </c>
      <c r="Q142" s="3">
        <v>140</v>
      </c>
      <c r="R142" s="3">
        <v>10.167</v>
      </c>
      <c r="S142" s="3">
        <v>117.5</v>
      </c>
      <c r="T142" s="3">
        <v>140</v>
      </c>
      <c r="U142" s="3">
        <v>19.149000000000001</v>
      </c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3">
        <v>0</v>
      </c>
      <c r="N143" s="3">
        <v>-1.91</v>
      </c>
      <c r="O143" s="3">
        <v>26</v>
      </c>
      <c r="P143" s="3">
        <v>0</v>
      </c>
      <c r="Q143" s="3">
        <v>-2.1</v>
      </c>
      <c r="R143" s="3">
        <v>23.5</v>
      </c>
      <c r="S143" s="3">
        <v>-1.91</v>
      </c>
      <c r="T143" s="3">
        <v>-2.1</v>
      </c>
      <c r="U143" s="3">
        <v>9.9480000000000004</v>
      </c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M144" s="3">
        <v>30</v>
      </c>
      <c r="N144" s="3">
        <v>256</v>
      </c>
      <c r="O144" s="3">
        <v>23.332999999999998</v>
      </c>
      <c r="P144" s="3">
        <v>30</v>
      </c>
      <c r="Q144" s="3">
        <v>251</v>
      </c>
      <c r="R144" s="3">
        <v>23.167000000000002</v>
      </c>
      <c r="S144" s="3">
        <v>226</v>
      </c>
      <c r="T144" s="3">
        <v>221</v>
      </c>
      <c r="U144" s="3">
        <v>-2.2124000000000001</v>
      </c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M145" s="3">
        <v>30.9</v>
      </c>
      <c r="N145" s="3">
        <v>240.83</v>
      </c>
      <c r="O145" s="3">
        <v>24.332999999999998</v>
      </c>
      <c r="P145" s="3">
        <v>30</v>
      </c>
      <c r="Q145" s="3">
        <v>253</v>
      </c>
      <c r="R145" s="3">
        <v>23.332999999999998</v>
      </c>
      <c r="S145" s="3">
        <v>209.93</v>
      </c>
      <c r="T145" s="3">
        <v>223</v>
      </c>
      <c r="U145" s="3">
        <v>6.2241</v>
      </c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M146" s="3">
        <v>30.1</v>
      </c>
      <c r="N146" s="3">
        <v>225</v>
      </c>
      <c r="O146" s="3">
        <v>23.667000000000002</v>
      </c>
      <c r="P146" s="3">
        <v>30</v>
      </c>
      <c r="Q146" s="3">
        <v>190</v>
      </c>
      <c r="R146" s="3">
        <v>23.332999999999998</v>
      </c>
      <c r="S146" s="3">
        <v>194.9</v>
      </c>
      <c r="T146" s="3">
        <v>160</v>
      </c>
      <c r="U146" s="3">
        <v>-17.907</v>
      </c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M147" s="3">
        <v>30</v>
      </c>
      <c r="N147" s="3">
        <v>199</v>
      </c>
      <c r="O147" s="3">
        <v>24.167000000000002</v>
      </c>
      <c r="P147" s="3">
        <v>30</v>
      </c>
      <c r="Q147" s="3">
        <v>254</v>
      </c>
      <c r="R147" s="3">
        <v>23.167000000000002</v>
      </c>
      <c r="S147" s="3">
        <v>169</v>
      </c>
      <c r="T147" s="3">
        <v>224</v>
      </c>
      <c r="U147" s="3">
        <v>32.543999999999997</v>
      </c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M148" s="3">
        <v>26.4</v>
      </c>
      <c r="N148" s="3">
        <v>141</v>
      </c>
      <c r="O148" s="3">
        <v>24.167000000000002</v>
      </c>
      <c r="P148" s="3">
        <v>30</v>
      </c>
      <c r="Q148" s="3">
        <v>217</v>
      </c>
      <c r="R148" s="3">
        <v>23.167000000000002</v>
      </c>
      <c r="S148" s="3">
        <v>114.6</v>
      </c>
      <c r="T148" s="3">
        <v>187</v>
      </c>
      <c r="U148" s="3">
        <v>63.176000000000002</v>
      </c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M149" s="3">
        <v>26</v>
      </c>
      <c r="N149" s="3">
        <v>198</v>
      </c>
      <c r="O149" s="3">
        <v>23.332999999999998</v>
      </c>
      <c r="P149" s="3">
        <v>30</v>
      </c>
      <c r="Q149" s="3">
        <v>233</v>
      </c>
      <c r="R149" s="3">
        <v>23.167000000000002</v>
      </c>
      <c r="S149" s="3">
        <v>172</v>
      </c>
      <c r="T149" s="3">
        <v>203</v>
      </c>
      <c r="U149" s="3">
        <v>18.023</v>
      </c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M150" s="3">
        <v>24.1</v>
      </c>
      <c r="N150" s="3">
        <v>111</v>
      </c>
      <c r="O150" s="3">
        <v>23.332999999999998</v>
      </c>
      <c r="P150" s="3">
        <v>30</v>
      </c>
      <c r="Q150" s="3">
        <v>182</v>
      </c>
      <c r="R150" s="3">
        <v>23</v>
      </c>
      <c r="S150" s="3">
        <v>86.9</v>
      </c>
      <c r="T150" s="3">
        <v>152</v>
      </c>
      <c r="U150" s="3">
        <v>74.914000000000001</v>
      </c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M151" s="3">
        <v>24.4</v>
      </c>
      <c r="N151" s="3">
        <v>170</v>
      </c>
      <c r="O151" s="3">
        <v>23.832999999999998</v>
      </c>
      <c r="P151" s="3">
        <v>30</v>
      </c>
      <c r="Q151" s="3">
        <v>221</v>
      </c>
      <c r="R151" s="3">
        <v>23.167000000000002</v>
      </c>
      <c r="S151" s="3">
        <v>145.6</v>
      </c>
      <c r="T151" s="3">
        <v>191</v>
      </c>
      <c r="U151" s="3">
        <v>31.181000000000001</v>
      </c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M152" s="3">
        <v>25.1</v>
      </c>
      <c r="N152" s="3">
        <v>78.7</v>
      </c>
      <c r="O152" s="3">
        <v>24.5</v>
      </c>
      <c r="P152" s="3">
        <v>30</v>
      </c>
      <c r="Q152" s="3">
        <v>173</v>
      </c>
      <c r="R152" s="3">
        <v>23.332999999999998</v>
      </c>
      <c r="S152" s="3">
        <v>53.6</v>
      </c>
      <c r="T152" s="3">
        <v>143</v>
      </c>
      <c r="U152" s="3">
        <v>166.79</v>
      </c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M153" s="3">
        <v>24.7</v>
      </c>
      <c r="N153" s="3">
        <v>143</v>
      </c>
      <c r="O153" s="3">
        <v>23.332999999999998</v>
      </c>
      <c r="P153" s="3">
        <v>30</v>
      </c>
      <c r="Q153" s="3">
        <v>169</v>
      </c>
      <c r="R153" s="3">
        <v>23.332999999999998</v>
      </c>
      <c r="S153" s="3">
        <v>118.3</v>
      </c>
      <c r="T153" s="3">
        <v>139</v>
      </c>
      <c r="U153" s="3">
        <v>17.498000000000001</v>
      </c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M154" s="3">
        <v>29.5</v>
      </c>
      <c r="N154" s="3">
        <v>184.83</v>
      </c>
      <c r="O154" s="3">
        <v>24.167000000000002</v>
      </c>
      <c r="P154" s="3">
        <v>30</v>
      </c>
      <c r="Q154" s="3">
        <v>224</v>
      </c>
      <c r="R154" s="3">
        <v>23.167000000000002</v>
      </c>
      <c r="S154" s="3">
        <v>155.33000000000001</v>
      </c>
      <c r="T154" s="3">
        <v>194</v>
      </c>
      <c r="U154" s="3">
        <v>24.893000000000001</v>
      </c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M155" s="3">
        <v>28.9</v>
      </c>
      <c r="N155" s="3">
        <v>316</v>
      </c>
      <c r="O155" s="3">
        <v>23.5</v>
      </c>
      <c r="P155" s="3">
        <v>30</v>
      </c>
      <c r="Q155" s="3">
        <v>227</v>
      </c>
      <c r="R155" s="3">
        <v>22.832999999999998</v>
      </c>
      <c r="S155" s="3">
        <v>287.10000000000002</v>
      </c>
      <c r="T155" s="3">
        <v>197</v>
      </c>
      <c r="U155" s="3">
        <v>-31.382999999999999</v>
      </c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M156" s="3">
        <v>-1.24E-2</v>
      </c>
      <c r="N156" s="3">
        <v>7.08</v>
      </c>
      <c r="O156" s="3">
        <v>20.832999999999998</v>
      </c>
      <c r="P156" s="3">
        <v>0</v>
      </c>
      <c r="Q156" s="3">
        <v>6.48</v>
      </c>
      <c r="R156" s="3">
        <v>23</v>
      </c>
      <c r="S156" s="3">
        <v>7.0923999999999996</v>
      </c>
      <c r="T156" s="3">
        <v>6.48</v>
      </c>
      <c r="U156" s="3">
        <v>-8.6346000000000007</v>
      </c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M157" s="3">
        <v>-1.3599999999999999E-2</v>
      </c>
      <c r="N157" s="3">
        <v>9.4398999999999997</v>
      </c>
      <c r="O157" s="3">
        <v>22</v>
      </c>
      <c r="P157" s="3">
        <v>0</v>
      </c>
      <c r="Q157" s="3">
        <v>6.65</v>
      </c>
      <c r="R157" s="3">
        <v>23</v>
      </c>
      <c r="S157" s="3">
        <v>9.4535</v>
      </c>
      <c r="T157" s="3">
        <v>6.65</v>
      </c>
      <c r="U157" s="3">
        <v>-29.655999999999999</v>
      </c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M158" s="3">
        <v>-1.52E-2</v>
      </c>
      <c r="N158" s="3">
        <v>5.4916999999999998</v>
      </c>
      <c r="O158" s="3">
        <v>20.667000000000002</v>
      </c>
      <c r="P158" s="3">
        <v>0</v>
      </c>
      <c r="Q158" s="3">
        <v>6.15</v>
      </c>
      <c r="R158" s="3">
        <v>23</v>
      </c>
      <c r="S158" s="3">
        <v>5.5068999999999999</v>
      </c>
      <c r="T158" s="3">
        <v>6.15</v>
      </c>
      <c r="U158" s="3">
        <v>11.679</v>
      </c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M159" s="3">
        <v>-2.3199999999999998E-2</v>
      </c>
      <c r="N159" s="3">
        <v>6.4233000000000002</v>
      </c>
      <c r="O159" s="3">
        <v>22.332999999999998</v>
      </c>
      <c r="P159" s="3">
        <v>0</v>
      </c>
      <c r="Q159" s="3">
        <v>6.6</v>
      </c>
      <c r="R159" s="3">
        <v>23</v>
      </c>
      <c r="S159" s="3">
        <v>6.4465000000000003</v>
      </c>
      <c r="T159" s="3">
        <v>6.6</v>
      </c>
      <c r="U159" s="3">
        <v>2.3805999999999998</v>
      </c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M160" s="3">
        <v>-1.0300000000000001E-3</v>
      </c>
      <c r="N160" s="3">
        <v>4.4400000000000004</v>
      </c>
      <c r="O160" s="3">
        <v>23.167000000000002</v>
      </c>
      <c r="P160" s="3">
        <v>0</v>
      </c>
      <c r="Q160" s="3">
        <v>5.64</v>
      </c>
      <c r="R160" s="3">
        <v>23</v>
      </c>
      <c r="S160" s="3">
        <v>4.4409999999999998</v>
      </c>
      <c r="T160" s="3">
        <v>5.64</v>
      </c>
      <c r="U160" s="3">
        <v>26.998000000000001</v>
      </c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V161" s="3" t="s">
        <v>268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M162" s="3">
        <v>-3.4000000000000002E-4</v>
      </c>
      <c r="N162" s="3">
        <v>2.9449999999999998</v>
      </c>
      <c r="O162" s="3">
        <v>23.167000000000002</v>
      </c>
      <c r="P162" s="3">
        <v>0</v>
      </c>
      <c r="Q162" s="3">
        <v>4.3</v>
      </c>
      <c r="R162" s="3">
        <v>23</v>
      </c>
      <c r="S162" s="3">
        <v>2.9453</v>
      </c>
      <c r="T162" s="3">
        <v>4.3</v>
      </c>
      <c r="U162" s="3">
        <v>45.993000000000002</v>
      </c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M163" s="3">
        <v>1.1100000000000001E-3</v>
      </c>
      <c r="N163" s="3">
        <v>5.3556999999999997</v>
      </c>
      <c r="O163" s="3">
        <v>3.6667000000000001</v>
      </c>
      <c r="P163" s="3">
        <v>0</v>
      </c>
      <c r="Q163" s="3">
        <v>5.2</v>
      </c>
      <c r="R163" s="3">
        <v>23</v>
      </c>
      <c r="S163" s="3">
        <v>5.3545999999999996</v>
      </c>
      <c r="T163" s="3">
        <v>5.2</v>
      </c>
      <c r="U163" s="3">
        <v>-2.8868</v>
      </c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M164" s="3">
        <v>7.3099999999999998E-2</v>
      </c>
      <c r="N164" s="3">
        <v>3.5682999999999998</v>
      </c>
      <c r="O164" s="3">
        <v>21.832999999999998</v>
      </c>
      <c r="P164" s="3">
        <v>0</v>
      </c>
      <c r="Q164" s="3">
        <v>4.83</v>
      </c>
      <c r="R164" s="3">
        <v>23</v>
      </c>
      <c r="S164" s="3">
        <v>3.4952000000000001</v>
      </c>
      <c r="T164" s="3">
        <v>4.83</v>
      </c>
      <c r="U164" s="3">
        <v>38.188000000000002</v>
      </c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M165" s="3">
        <v>6.7900000000000002E-2</v>
      </c>
      <c r="N165" s="3">
        <v>4.3867000000000003</v>
      </c>
      <c r="O165" s="3">
        <v>23.667000000000002</v>
      </c>
      <c r="P165" s="3">
        <v>0</v>
      </c>
      <c r="Q165" s="3">
        <v>5.32</v>
      </c>
      <c r="R165" s="3">
        <v>23</v>
      </c>
      <c r="S165" s="3">
        <v>4.3188000000000004</v>
      </c>
      <c r="T165" s="3">
        <v>5.32</v>
      </c>
      <c r="U165" s="3">
        <v>23.183</v>
      </c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M166" s="3">
        <v>7.2599999999999998E-2</v>
      </c>
      <c r="N166" s="3">
        <v>2.6</v>
      </c>
      <c r="O166" s="3">
        <v>23.5</v>
      </c>
      <c r="P166" s="3">
        <v>0</v>
      </c>
      <c r="Q166" s="3">
        <v>3.48</v>
      </c>
      <c r="R166" s="3">
        <v>23</v>
      </c>
      <c r="S166" s="3">
        <v>2.5274000000000001</v>
      </c>
      <c r="T166" s="3">
        <v>3.48</v>
      </c>
      <c r="U166" s="3">
        <v>37.691000000000003</v>
      </c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M167" s="3">
        <v>5.7700000000000001E-2</v>
      </c>
      <c r="N167" s="3">
        <v>4.5</v>
      </c>
      <c r="O167" s="3">
        <v>23</v>
      </c>
      <c r="P167" s="3">
        <v>0</v>
      </c>
      <c r="Q167" s="3">
        <v>4.9400000000000004</v>
      </c>
      <c r="R167" s="3">
        <v>23</v>
      </c>
      <c r="S167" s="3">
        <v>4.4423000000000004</v>
      </c>
      <c r="T167" s="3">
        <v>4.9400000000000004</v>
      </c>
      <c r="U167" s="3">
        <v>11.204000000000001</v>
      </c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M168" s="3">
        <v>6.0900000000000003E-2</v>
      </c>
      <c r="N168" s="3">
        <v>2.0283000000000002</v>
      </c>
      <c r="O168" s="3">
        <v>23.167000000000002</v>
      </c>
      <c r="P168" s="3">
        <v>0</v>
      </c>
      <c r="Q168" s="3">
        <v>3.58</v>
      </c>
      <c r="R168" s="3">
        <v>23</v>
      </c>
      <c r="S168" s="3">
        <v>1.9674</v>
      </c>
      <c r="T168" s="3">
        <v>3.58</v>
      </c>
      <c r="U168" s="3">
        <v>81.962999999999994</v>
      </c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M169" s="3">
        <v>6.1400000000000003E-2</v>
      </c>
      <c r="N169" s="3">
        <v>4.1100000000000003</v>
      </c>
      <c r="O169" s="3">
        <v>23.167000000000002</v>
      </c>
      <c r="P169" s="3">
        <v>0</v>
      </c>
      <c r="Q169" s="3">
        <v>3.46</v>
      </c>
      <c r="R169" s="3">
        <v>23</v>
      </c>
      <c r="S169" s="3">
        <v>4.0486000000000004</v>
      </c>
      <c r="T169" s="3">
        <v>3.46</v>
      </c>
      <c r="U169" s="3">
        <v>-14.538</v>
      </c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M170" s="3">
        <v>7.4999999999999997E-2</v>
      </c>
      <c r="N170" s="3">
        <v>4.6616999999999997</v>
      </c>
      <c r="O170" s="3">
        <v>22.167000000000002</v>
      </c>
      <c r="P170" s="3">
        <v>0</v>
      </c>
      <c r="Q170" s="3">
        <v>5.43</v>
      </c>
      <c r="R170" s="3">
        <v>23</v>
      </c>
      <c r="S170" s="3">
        <v>4.5867000000000004</v>
      </c>
      <c r="T170" s="3">
        <v>5.43</v>
      </c>
      <c r="U170" s="3">
        <v>18.387</v>
      </c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M171" s="3">
        <v>0.10100000000000001</v>
      </c>
      <c r="N171" s="3">
        <v>9.8634000000000004</v>
      </c>
      <c r="O171" s="3">
        <v>22.332999999999998</v>
      </c>
      <c r="P171" s="3">
        <v>0</v>
      </c>
      <c r="Q171" s="3">
        <v>5.54</v>
      </c>
      <c r="R171" s="3">
        <v>23</v>
      </c>
      <c r="S171" s="3">
        <v>9.7623999999999995</v>
      </c>
      <c r="T171" s="3">
        <v>5.54</v>
      </c>
      <c r="U171" s="3">
        <v>-43.252000000000002</v>
      </c>
    </row>
    <row r="172" spans="1:22">
      <c r="B172" s="5"/>
    </row>
    <row r="173" spans="1:22">
      <c r="A173" t="s">
        <v>283</v>
      </c>
      <c r="B173" s="5" t="s">
        <v>293</v>
      </c>
      <c r="C173" s="98">
        <v>1</v>
      </c>
    </row>
    <row r="174" spans="1:22">
      <c r="A174" t="s">
        <v>284</v>
      </c>
      <c r="B174" s="5" t="s">
        <v>293</v>
      </c>
      <c r="C174" s="98">
        <v>1</v>
      </c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3" t="s">
        <v>70</v>
      </c>
      <c r="N175" s="3" t="s">
        <v>76</v>
      </c>
      <c r="O175" s="3" t="s">
        <v>81</v>
      </c>
      <c r="P175" s="3" t="s">
        <v>71</v>
      </c>
      <c r="Q175" s="3" t="s">
        <v>77</v>
      </c>
      <c r="R175" s="3" t="s">
        <v>81</v>
      </c>
      <c r="S175" s="3" t="s">
        <v>82</v>
      </c>
      <c r="T175" s="3" t="s">
        <v>83</v>
      </c>
      <c r="U175" s="3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M176" s="3">
        <v>24.8</v>
      </c>
      <c r="N176" s="3">
        <v>229</v>
      </c>
      <c r="O176" s="3">
        <v>13.333</v>
      </c>
      <c r="P176" s="3">
        <v>27</v>
      </c>
      <c r="Q176" s="3">
        <v>249</v>
      </c>
      <c r="R176" s="3">
        <v>13.5</v>
      </c>
      <c r="S176" s="3">
        <v>204.2</v>
      </c>
      <c r="T176" s="3">
        <v>222</v>
      </c>
      <c r="U176" s="3">
        <v>8.7169000000000008</v>
      </c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3">
        <v>3.82</v>
      </c>
      <c r="N177" s="3">
        <v>0.56499999999999995</v>
      </c>
      <c r="O177" s="3">
        <v>19.832999999999998</v>
      </c>
      <c r="P177" s="3">
        <v>3.82</v>
      </c>
      <c r="Q177" s="3">
        <v>1.78E-2</v>
      </c>
      <c r="R177" s="3">
        <v>13.5</v>
      </c>
      <c r="S177" s="3">
        <v>-3.2549999999999999</v>
      </c>
      <c r="T177" s="3">
        <v>-3.8022</v>
      </c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L178" s="64"/>
      <c r="M178" s="3">
        <v>23.8</v>
      </c>
      <c r="N178" s="3">
        <v>251.5</v>
      </c>
      <c r="O178" s="3">
        <v>12.833</v>
      </c>
      <c r="P178" s="3">
        <v>27</v>
      </c>
      <c r="Q178" s="3">
        <v>249</v>
      </c>
      <c r="R178" s="3">
        <v>13.5</v>
      </c>
      <c r="S178" s="3">
        <v>227.7</v>
      </c>
      <c r="T178" s="3">
        <v>222</v>
      </c>
      <c r="U178" s="3">
        <v>-2.5032999999999999</v>
      </c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M179" s="3">
        <v>0.20899999999999999</v>
      </c>
      <c r="N179" s="3">
        <v>0.13100000000000001</v>
      </c>
      <c r="O179" s="3">
        <v>13.833</v>
      </c>
      <c r="P179" s="3">
        <v>0.20399999999999999</v>
      </c>
      <c r="Q179" s="3">
        <v>0.14399999999999999</v>
      </c>
      <c r="R179" s="3">
        <v>13.333</v>
      </c>
      <c r="S179" s="3">
        <v>-7.8E-2</v>
      </c>
      <c r="T179" s="3">
        <v>-0.06</v>
      </c>
      <c r="U179" s="3">
        <v>-23.077000000000002</v>
      </c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3">
        <v>0</v>
      </c>
      <c r="N180" s="3">
        <v>4.7350000000000003E-2</v>
      </c>
      <c r="O180" s="3">
        <v>13.833</v>
      </c>
      <c r="P180" s="3">
        <v>0</v>
      </c>
      <c r="Q180" s="3">
        <v>3.5000000000000003E-2</v>
      </c>
      <c r="R180" s="3">
        <v>13.5</v>
      </c>
      <c r="S180" s="3">
        <v>4.7350000000000003E-2</v>
      </c>
      <c r="T180" s="3">
        <v>3.5000000000000003E-2</v>
      </c>
      <c r="U180" s="3">
        <v>-26.082000000000001</v>
      </c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3">
        <v>0</v>
      </c>
      <c r="N181" s="3">
        <v>79.891999999999996</v>
      </c>
      <c r="O181" s="3">
        <v>8.3332999999999995</v>
      </c>
      <c r="P181" s="3">
        <v>0</v>
      </c>
      <c r="Q181" s="3">
        <v>177</v>
      </c>
      <c r="R181" s="3">
        <v>13.333</v>
      </c>
      <c r="S181" s="3">
        <v>79.891999999999996</v>
      </c>
      <c r="T181" s="3">
        <v>177</v>
      </c>
      <c r="U181" s="3">
        <v>121.55</v>
      </c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3">
        <v>0</v>
      </c>
      <c r="N182" s="3">
        <v>56.6</v>
      </c>
      <c r="O182" s="3">
        <v>1.5</v>
      </c>
      <c r="P182" s="3">
        <v>0</v>
      </c>
      <c r="Q182" s="3">
        <v>76.8</v>
      </c>
      <c r="R182" s="3">
        <v>3</v>
      </c>
      <c r="S182" s="3">
        <v>56.6</v>
      </c>
      <c r="T182" s="3">
        <v>76.8</v>
      </c>
      <c r="U182" s="3">
        <v>35.689</v>
      </c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M183" s="3">
        <v>26.2</v>
      </c>
      <c r="N183" s="3">
        <v>174.17</v>
      </c>
      <c r="O183" s="3">
        <v>13.667</v>
      </c>
      <c r="P183" s="3">
        <v>27</v>
      </c>
      <c r="Q183" s="3">
        <v>183</v>
      </c>
      <c r="R183" s="3">
        <v>13.5</v>
      </c>
      <c r="S183" s="3">
        <v>147.97</v>
      </c>
      <c r="T183" s="3">
        <v>156</v>
      </c>
      <c r="U183" s="3">
        <v>5.4290000000000003</v>
      </c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M184" s="3">
        <v>26.2</v>
      </c>
      <c r="N184" s="3">
        <v>138.83000000000001</v>
      </c>
      <c r="O184" s="3">
        <v>13.667</v>
      </c>
      <c r="P184" s="3">
        <v>27</v>
      </c>
      <c r="Q184" s="3">
        <v>184</v>
      </c>
      <c r="R184" s="3">
        <v>13.5</v>
      </c>
      <c r="S184" s="3">
        <v>112.63</v>
      </c>
      <c r="T184" s="3">
        <v>157</v>
      </c>
      <c r="U184" s="3">
        <v>39.39</v>
      </c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M185" s="3">
        <v>25.9</v>
      </c>
      <c r="N185" s="3">
        <v>173.83</v>
      </c>
      <c r="O185" s="3">
        <v>13.667</v>
      </c>
      <c r="P185" s="3">
        <v>27</v>
      </c>
      <c r="Q185" s="3">
        <v>142</v>
      </c>
      <c r="R185" s="3">
        <v>13.5</v>
      </c>
      <c r="S185" s="3">
        <v>147.93</v>
      </c>
      <c r="T185" s="3">
        <v>115</v>
      </c>
      <c r="U185" s="3">
        <v>-22.262</v>
      </c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M186" s="3">
        <v>26.3</v>
      </c>
      <c r="N186" s="3">
        <v>150.83000000000001</v>
      </c>
      <c r="O186" s="3">
        <v>13.667</v>
      </c>
      <c r="P186" s="3">
        <v>27</v>
      </c>
      <c r="Q186" s="3">
        <v>176</v>
      </c>
      <c r="R186" s="3">
        <v>13.5</v>
      </c>
      <c r="S186" s="3">
        <v>124.53</v>
      </c>
      <c r="T186" s="3">
        <v>149</v>
      </c>
      <c r="U186" s="3">
        <v>19.646999999999998</v>
      </c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M187" s="3">
        <v>21.7</v>
      </c>
      <c r="N187" s="3">
        <v>118.83</v>
      </c>
      <c r="O187" s="3">
        <v>13.667</v>
      </c>
      <c r="P187" s="3">
        <v>27</v>
      </c>
      <c r="Q187" s="3">
        <v>177</v>
      </c>
      <c r="R187" s="3">
        <v>13.5</v>
      </c>
      <c r="S187" s="3">
        <v>97.132999999999996</v>
      </c>
      <c r="T187" s="3">
        <v>150</v>
      </c>
      <c r="U187" s="3">
        <v>54.427</v>
      </c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M188" s="3">
        <v>22.7</v>
      </c>
      <c r="N188" s="3">
        <v>168</v>
      </c>
      <c r="O188" s="3">
        <v>13.5</v>
      </c>
      <c r="P188" s="3">
        <v>27</v>
      </c>
      <c r="Q188" s="3">
        <v>179</v>
      </c>
      <c r="R188" s="3">
        <v>13.5</v>
      </c>
      <c r="S188" s="3">
        <v>145.30000000000001</v>
      </c>
      <c r="T188" s="3">
        <v>152</v>
      </c>
      <c r="U188" s="3">
        <v>4.6112000000000002</v>
      </c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M189" s="3">
        <v>20.2</v>
      </c>
      <c r="N189" s="3">
        <v>126</v>
      </c>
      <c r="O189" s="3">
        <v>13.5</v>
      </c>
      <c r="P189" s="3">
        <v>27</v>
      </c>
      <c r="Q189" s="3">
        <v>176</v>
      </c>
      <c r="R189" s="3">
        <v>13.5</v>
      </c>
      <c r="S189" s="3">
        <v>105.8</v>
      </c>
      <c r="T189" s="3">
        <v>149</v>
      </c>
      <c r="U189" s="3">
        <v>40.832000000000001</v>
      </c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M190" s="3">
        <v>20.399999999999999</v>
      </c>
      <c r="N190" s="3">
        <v>141</v>
      </c>
      <c r="O190" s="3">
        <v>13.5</v>
      </c>
      <c r="P190" s="3">
        <v>27</v>
      </c>
      <c r="Q190" s="3">
        <v>177</v>
      </c>
      <c r="R190" s="3">
        <v>13.5</v>
      </c>
      <c r="S190" s="3">
        <v>120.6</v>
      </c>
      <c r="T190" s="3">
        <v>150</v>
      </c>
      <c r="U190" s="3">
        <v>24.378</v>
      </c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M191" s="3">
        <v>20.399999999999999</v>
      </c>
      <c r="N191" s="3">
        <v>96.683000000000007</v>
      </c>
      <c r="O191" s="3">
        <v>13.667</v>
      </c>
      <c r="P191" s="3">
        <v>27</v>
      </c>
      <c r="Q191" s="3">
        <v>157</v>
      </c>
      <c r="R191" s="3">
        <v>13.5</v>
      </c>
      <c r="S191" s="3">
        <v>76.283000000000001</v>
      </c>
      <c r="T191" s="3">
        <v>130</v>
      </c>
      <c r="U191" s="3">
        <v>70.417000000000002</v>
      </c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M192" s="3">
        <v>21.4</v>
      </c>
      <c r="N192" s="3">
        <v>173</v>
      </c>
      <c r="O192" s="3">
        <v>13.333</v>
      </c>
      <c r="P192" s="3">
        <v>27</v>
      </c>
      <c r="Q192" s="3">
        <v>154</v>
      </c>
      <c r="R192" s="3">
        <v>13.5</v>
      </c>
      <c r="S192" s="3">
        <v>151.6</v>
      </c>
      <c r="T192" s="3">
        <v>127</v>
      </c>
      <c r="U192" s="3">
        <v>-16.227</v>
      </c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M193" s="3">
        <v>24.5</v>
      </c>
      <c r="N193" s="3">
        <v>171.67</v>
      </c>
      <c r="O193" s="3">
        <v>13.667</v>
      </c>
      <c r="P193" s="3">
        <v>27</v>
      </c>
      <c r="Q193" s="3">
        <v>180</v>
      </c>
      <c r="R193" s="3">
        <v>13.5</v>
      </c>
      <c r="S193" s="3">
        <v>147.16999999999999</v>
      </c>
      <c r="T193" s="3">
        <v>153</v>
      </c>
      <c r="U193" s="3">
        <v>3.9636999999999998</v>
      </c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M194" s="3">
        <v>24.9</v>
      </c>
      <c r="N194" s="3">
        <v>205</v>
      </c>
      <c r="O194" s="3">
        <v>12.5</v>
      </c>
      <c r="P194" s="3">
        <v>27</v>
      </c>
      <c r="Q194" s="3">
        <v>180</v>
      </c>
      <c r="R194" s="3">
        <v>13.5</v>
      </c>
      <c r="S194" s="3">
        <v>180.1</v>
      </c>
      <c r="T194" s="3">
        <v>153</v>
      </c>
      <c r="U194" s="3">
        <v>-15.047000000000001</v>
      </c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M195" s="3">
        <v>-3.2800000000000003E-2</v>
      </c>
      <c r="N195" s="3">
        <v>5.49</v>
      </c>
      <c r="O195" s="3">
        <v>13</v>
      </c>
      <c r="P195" s="3">
        <v>0</v>
      </c>
      <c r="Q195" s="3">
        <v>5.36</v>
      </c>
      <c r="R195" s="3">
        <v>13.5</v>
      </c>
      <c r="S195" s="3">
        <v>5.5228000000000002</v>
      </c>
      <c r="T195" s="3">
        <v>5.36</v>
      </c>
      <c r="U195" s="3">
        <v>-2.9476</v>
      </c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M196" s="3">
        <v>-0.10199999999999999</v>
      </c>
      <c r="N196" s="3">
        <v>7.13</v>
      </c>
      <c r="O196" s="3">
        <v>12.5</v>
      </c>
      <c r="P196" s="3">
        <v>0</v>
      </c>
      <c r="Q196" s="3">
        <v>5.49</v>
      </c>
      <c r="R196" s="3">
        <v>13.5</v>
      </c>
      <c r="S196" s="3">
        <v>7.2320000000000002</v>
      </c>
      <c r="T196" s="3">
        <v>5.49</v>
      </c>
      <c r="U196" s="3">
        <v>-24.087</v>
      </c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M197" s="3">
        <v>5.9700000000000003E-2</v>
      </c>
      <c r="N197" s="3">
        <v>5.08</v>
      </c>
      <c r="O197" s="3">
        <v>12.5</v>
      </c>
      <c r="P197" s="3">
        <v>0</v>
      </c>
      <c r="Q197" s="3">
        <v>5.12</v>
      </c>
      <c r="R197" s="3">
        <v>13.5</v>
      </c>
      <c r="S197" s="3">
        <v>5.0202999999999998</v>
      </c>
      <c r="T197" s="3">
        <v>5.12</v>
      </c>
      <c r="U197" s="3">
        <v>1.9861</v>
      </c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M198" s="3">
        <v>-0.19700000000000001</v>
      </c>
      <c r="N198" s="3">
        <v>6.1966999999999999</v>
      </c>
      <c r="O198" s="3">
        <v>13.167</v>
      </c>
      <c r="P198" s="3">
        <v>0</v>
      </c>
      <c r="Q198" s="3">
        <v>5.07</v>
      </c>
      <c r="R198" s="3">
        <v>13.5</v>
      </c>
      <c r="S198" s="3">
        <v>6.3936999999999999</v>
      </c>
      <c r="T198" s="3">
        <v>5.07</v>
      </c>
      <c r="U198" s="3">
        <v>-20.702999999999999</v>
      </c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M199" s="3">
        <v>2.64E-3</v>
      </c>
      <c r="N199" s="3">
        <v>2.9117000000000002</v>
      </c>
      <c r="O199" s="3">
        <v>12.333</v>
      </c>
      <c r="P199" s="3">
        <v>0</v>
      </c>
      <c r="Q199" s="3">
        <v>4.96</v>
      </c>
      <c r="R199" s="3">
        <v>13.5</v>
      </c>
      <c r="S199" s="3">
        <v>2.9089999999999998</v>
      </c>
      <c r="T199" s="3">
        <v>4.96</v>
      </c>
      <c r="U199" s="3">
        <v>70.504000000000005</v>
      </c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M200" s="3">
        <v>2.6800000000000001E-3</v>
      </c>
      <c r="N200" s="3">
        <v>3.2549999999999999</v>
      </c>
      <c r="O200" s="3">
        <v>12.333</v>
      </c>
      <c r="P200" s="3">
        <v>0</v>
      </c>
      <c r="Q200" s="3">
        <v>3.8</v>
      </c>
      <c r="R200" s="3">
        <v>13.5</v>
      </c>
      <c r="S200" s="3">
        <v>3.2523</v>
      </c>
      <c r="T200" s="3">
        <v>3.8</v>
      </c>
      <c r="U200" s="3">
        <v>16.84</v>
      </c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M201" s="3">
        <v>-9.3700000000000001E-4</v>
      </c>
      <c r="N201" s="3">
        <v>2.02</v>
      </c>
      <c r="O201" s="3">
        <v>13.5</v>
      </c>
      <c r="P201" s="3">
        <v>0</v>
      </c>
      <c r="Q201" s="3">
        <v>3.43</v>
      </c>
      <c r="R201" s="3">
        <v>13.5</v>
      </c>
      <c r="S201" s="3">
        <v>2.0209000000000001</v>
      </c>
      <c r="T201" s="3">
        <v>3.43</v>
      </c>
      <c r="U201" s="3">
        <v>69.724000000000004</v>
      </c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M202" s="3">
        <v>3.3799999999999998E-4</v>
      </c>
      <c r="N202" s="3">
        <v>5.9981999999999998</v>
      </c>
      <c r="O202" s="3">
        <v>7.1666999999999996</v>
      </c>
      <c r="P202" s="3">
        <v>0</v>
      </c>
      <c r="Q202" s="3">
        <v>3.79</v>
      </c>
      <c r="R202" s="3">
        <v>13.5</v>
      </c>
      <c r="S202" s="3">
        <v>5.9978999999999996</v>
      </c>
      <c r="T202" s="3">
        <v>3.79</v>
      </c>
      <c r="U202" s="3">
        <v>-36.811</v>
      </c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M203" s="3">
        <v>2.64E-2</v>
      </c>
      <c r="N203" s="3">
        <v>3.4317000000000002</v>
      </c>
      <c r="O203" s="3">
        <v>13.167</v>
      </c>
      <c r="P203" s="3">
        <v>0</v>
      </c>
      <c r="Q203" s="3">
        <v>4.25</v>
      </c>
      <c r="R203" s="3">
        <v>13.5</v>
      </c>
      <c r="S203" s="3">
        <v>3.4053</v>
      </c>
      <c r="T203" s="3">
        <v>4.25</v>
      </c>
      <c r="U203" s="3">
        <v>24.806999999999999</v>
      </c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M204" s="3">
        <v>3.39E-2</v>
      </c>
      <c r="N204" s="3">
        <v>3.54</v>
      </c>
      <c r="O204" s="3">
        <v>13.5</v>
      </c>
      <c r="P204" s="3">
        <v>0</v>
      </c>
      <c r="Q204" s="3">
        <v>4.26</v>
      </c>
      <c r="R204" s="3">
        <v>13.5</v>
      </c>
      <c r="S204" s="3">
        <v>3.5061</v>
      </c>
      <c r="T204" s="3">
        <v>4.26</v>
      </c>
      <c r="U204" s="3">
        <v>21.503</v>
      </c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M205" s="3">
        <v>3.4000000000000002E-2</v>
      </c>
      <c r="N205" s="3">
        <v>3.29</v>
      </c>
      <c r="O205" s="3">
        <v>13.5</v>
      </c>
      <c r="P205" s="3">
        <v>0</v>
      </c>
      <c r="Q205" s="3">
        <v>4.25</v>
      </c>
      <c r="R205" s="3">
        <v>13.5</v>
      </c>
      <c r="S205" s="3">
        <v>3.2559999999999998</v>
      </c>
      <c r="T205" s="3">
        <v>4.25</v>
      </c>
      <c r="U205" s="3">
        <v>30.529</v>
      </c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M206" s="3">
        <v>2.0899999999999998E-2</v>
      </c>
      <c r="N206" s="3">
        <v>4</v>
      </c>
      <c r="O206" s="3">
        <v>13.5</v>
      </c>
      <c r="P206" s="3">
        <v>0</v>
      </c>
      <c r="Q206" s="3">
        <v>4.25</v>
      </c>
      <c r="R206" s="3">
        <v>13.5</v>
      </c>
      <c r="S206" s="3">
        <v>3.9790999999999999</v>
      </c>
      <c r="T206" s="3">
        <v>4.25</v>
      </c>
      <c r="U206" s="3">
        <v>6.8082000000000003</v>
      </c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M207" s="3">
        <v>1.04E-2</v>
      </c>
      <c r="N207" s="3">
        <v>2.4782999999999999</v>
      </c>
      <c r="O207" s="3">
        <v>13.333</v>
      </c>
      <c r="P207" s="3">
        <v>0</v>
      </c>
      <c r="Q207" s="3">
        <v>3.89</v>
      </c>
      <c r="R207" s="3">
        <v>13.5</v>
      </c>
      <c r="S207" s="3">
        <v>2.4679000000000002</v>
      </c>
      <c r="T207" s="3">
        <v>3.89</v>
      </c>
      <c r="U207" s="3">
        <v>57.622</v>
      </c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M208" s="3">
        <v>3.3599999999999998E-2</v>
      </c>
      <c r="N208" s="3">
        <v>8.5399999999999991</v>
      </c>
      <c r="O208" s="3">
        <v>7</v>
      </c>
      <c r="P208" s="3">
        <v>0</v>
      </c>
      <c r="Q208" s="3">
        <v>3.8</v>
      </c>
      <c r="R208" s="3">
        <v>13.5</v>
      </c>
      <c r="S208" s="3">
        <v>8.5063999999999993</v>
      </c>
      <c r="T208" s="3">
        <v>3.8</v>
      </c>
      <c r="U208" s="3">
        <v>-55.328000000000003</v>
      </c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M209" s="3">
        <v>2.7300000000000001E-2</v>
      </c>
      <c r="N209" s="3">
        <v>5.07</v>
      </c>
      <c r="O209" s="3">
        <v>12.667</v>
      </c>
      <c r="P209" s="3">
        <v>0</v>
      </c>
      <c r="Q209" s="3">
        <v>4.66</v>
      </c>
      <c r="R209" s="3">
        <v>13.5</v>
      </c>
      <c r="S209" s="3">
        <v>5.0427</v>
      </c>
      <c r="T209" s="3">
        <v>4.66</v>
      </c>
      <c r="U209" s="3">
        <v>-7.5892999999999997</v>
      </c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M210" s="3">
        <v>6.08E-2</v>
      </c>
      <c r="N210" s="3">
        <v>6.0781999999999998</v>
      </c>
      <c r="O210" s="3">
        <v>3.1667000000000001</v>
      </c>
      <c r="P210" s="3">
        <v>0</v>
      </c>
      <c r="Q210" s="3">
        <v>4.63</v>
      </c>
      <c r="R210" s="3">
        <v>13.5</v>
      </c>
      <c r="S210" s="3">
        <v>6.0174000000000003</v>
      </c>
      <c r="T210" s="3">
        <v>4.63</v>
      </c>
      <c r="U210" s="3">
        <v>-23.056999999999999</v>
      </c>
    </row>
    <row r="211" spans="1:21">
      <c r="B211" s="5"/>
    </row>
    <row r="212" spans="1:21">
      <c r="A212" t="s">
        <v>283</v>
      </c>
      <c r="B212" s="5" t="s">
        <v>294</v>
      </c>
      <c r="C212" s="98">
        <v>1</v>
      </c>
    </row>
    <row r="213" spans="1:21">
      <c r="A213" t="s">
        <v>284</v>
      </c>
      <c r="B213" s="5" t="s">
        <v>294</v>
      </c>
      <c r="C213" s="98">
        <v>1</v>
      </c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3" t="s">
        <v>70</v>
      </c>
      <c r="N214" s="3" t="s">
        <v>76</v>
      </c>
      <c r="O214" s="3" t="s">
        <v>81</v>
      </c>
      <c r="P214" s="3" t="s">
        <v>71</v>
      </c>
      <c r="Q214" s="3" t="s">
        <v>77</v>
      </c>
      <c r="R214" s="3" t="s">
        <v>81</v>
      </c>
      <c r="S214" s="3" t="s">
        <v>82</v>
      </c>
      <c r="T214" s="3" t="s">
        <v>83</v>
      </c>
      <c r="U214" s="3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M215" s="3">
        <v>25</v>
      </c>
      <c r="N215" s="3">
        <v>200.83</v>
      </c>
      <c r="O215" s="3">
        <v>23.167000000000002</v>
      </c>
      <c r="P215" s="3">
        <v>28</v>
      </c>
      <c r="Q215" s="3">
        <v>226</v>
      </c>
      <c r="R215" s="3">
        <v>22.667000000000002</v>
      </c>
      <c r="S215" s="3">
        <v>175.83</v>
      </c>
      <c r="T215" s="3">
        <v>198</v>
      </c>
      <c r="U215" s="3">
        <v>12.606999999999999</v>
      </c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3">
        <v>3.82</v>
      </c>
      <c r="N216" s="3">
        <v>0.87165999999999999</v>
      </c>
      <c r="O216" s="3">
        <v>28.832999999999998</v>
      </c>
      <c r="P216" s="3">
        <v>3.82</v>
      </c>
      <c r="Q216" s="3">
        <v>1.1599999999999999</v>
      </c>
      <c r="R216" s="3">
        <v>3.8332999999999999</v>
      </c>
      <c r="S216" s="3">
        <v>-2.9483000000000001</v>
      </c>
      <c r="T216" s="3">
        <v>-2.66</v>
      </c>
      <c r="U216" s="3">
        <v>-9.7796000000000003</v>
      </c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L217" s="64"/>
      <c r="M217" s="3">
        <v>23.6</v>
      </c>
      <c r="N217" s="3">
        <v>230.67</v>
      </c>
      <c r="O217" s="3">
        <v>21.332999999999998</v>
      </c>
      <c r="P217" s="3">
        <v>28</v>
      </c>
      <c r="Q217" s="3">
        <v>226</v>
      </c>
      <c r="R217" s="3">
        <v>22.667000000000002</v>
      </c>
      <c r="S217" s="3">
        <v>207.07</v>
      </c>
      <c r="T217" s="3">
        <v>198</v>
      </c>
      <c r="U217" s="3">
        <v>-4.3787000000000003</v>
      </c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M218" s="3">
        <v>0.20899999999999999</v>
      </c>
      <c r="N218" s="3">
        <v>0.17899999999999999</v>
      </c>
      <c r="O218" s="3">
        <v>14.333</v>
      </c>
      <c r="P218" s="3">
        <v>0.20399999999999999</v>
      </c>
      <c r="Q218" s="3">
        <v>0.17799999999999999</v>
      </c>
      <c r="R218" s="3">
        <v>7.3333000000000004</v>
      </c>
      <c r="S218" s="3">
        <v>-0.03</v>
      </c>
      <c r="T218" s="3">
        <v>-2.5999999999999999E-2</v>
      </c>
      <c r="U218" s="3">
        <v>-13.333</v>
      </c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3">
        <v>0</v>
      </c>
      <c r="N219" s="3">
        <v>1.7500000000000002E-2</v>
      </c>
      <c r="O219" s="3">
        <v>6.5</v>
      </c>
      <c r="P219" s="3">
        <v>0</v>
      </c>
      <c r="Q219" s="3">
        <v>1.61E-2</v>
      </c>
      <c r="R219" s="3">
        <v>8.5</v>
      </c>
      <c r="S219" s="3">
        <v>1.7500000000000002E-2</v>
      </c>
      <c r="T219" s="3">
        <v>1.61E-2</v>
      </c>
      <c r="U219" s="3">
        <v>-7.9999000000000002</v>
      </c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3">
        <v>0</v>
      </c>
      <c r="N220" s="3">
        <v>87.033000000000001</v>
      </c>
      <c r="O220" s="3">
        <v>22.167000000000002</v>
      </c>
      <c r="P220" s="3">
        <v>0</v>
      </c>
      <c r="Q220" s="3">
        <v>90.6</v>
      </c>
      <c r="R220" s="3">
        <v>7.8333000000000004</v>
      </c>
      <c r="S220" s="3">
        <v>87.033000000000001</v>
      </c>
      <c r="T220" s="3">
        <v>90.6</v>
      </c>
      <c r="U220" s="3">
        <v>4.0982000000000003</v>
      </c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3">
        <v>0</v>
      </c>
      <c r="N221" s="3">
        <v>-1.81</v>
      </c>
      <c r="O221" s="3">
        <v>25.5</v>
      </c>
      <c r="P221" s="3">
        <v>0</v>
      </c>
      <c r="Q221" s="3">
        <v>-1.96</v>
      </c>
      <c r="R221" s="3">
        <v>23.667000000000002</v>
      </c>
      <c r="S221" s="3">
        <v>-1.81</v>
      </c>
      <c r="T221" s="3">
        <v>-1.96</v>
      </c>
      <c r="U221" s="3">
        <v>8.2881999999999998</v>
      </c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M222" s="3">
        <v>26.7</v>
      </c>
      <c r="N222" s="3">
        <v>176.33</v>
      </c>
      <c r="O222" s="3">
        <v>23.667000000000002</v>
      </c>
      <c r="P222" s="3">
        <v>28</v>
      </c>
      <c r="Q222" s="3">
        <v>211</v>
      </c>
      <c r="R222" s="3">
        <v>23.167000000000002</v>
      </c>
      <c r="S222" s="3">
        <v>149.63</v>
      </c>
      <c r="T222" s="3">
        <v>183</v>
      </c>
      <c r="U222" s="3">
        <v>22.298999999999999</v>
      </c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M223" s="3">
        <v>26.5</v>
      </c>
      <c r="N223" s="3">
        <v>159</v>
      </c>
      <c r="O223" s="3">
        <v>23.832999999999998</v>
      </c>
      <c r="P223" s="3">
        <v>28</v>
      </c>
      <c r="Q223" s="3">
        <v>212</v>
      </c>
      <c r="R223" s="3">
        <v>23</v>
      </c>
      <c r="S223" s="3">
        <v>132.5</v>
      </c>
      <c r="T223" s="3">
        <v>184</v>
      </c>
      <c r="U223" s="3">
        <v>38.868000000000002</v>
      </c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M224" s="3">
        <v>26.3</v>
      </c>
      <c r="N224" s="3">
        <v>201</v>
      </c>
      <c r="O224" s="3">
        <v>23.332999999999998</v>
      </c>
      <c r="P224" s="3">
        <v>28</v>
      </c>
      <c r="Q224" s="3">
        <v>156</v>
      </c>
      <c r="R224" s="3">
        <v>23</v>
      </c>
      <c r="S224" s="3">
        <v>174.7</v>
      </c>
      <c r="T224" s="3">
        <v>128</v>
      </c>
      <c r="U224" s="3">
        <v>-26.731999999999999</v>
      </c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M225" s="3">
        <v>26.9</v>
      </c>
      <c r="N225" s="3">
        <v>188</v>
      </c>
      <c r="O225" s="3">
        <v>23.832999999999998</v>
      </c>
      <c r="P225" s="3">
        <v>28</v>
      </c>
      <c r="Q225" s="3">
        <v>218</v>
      </c>
      <c r="R225" s="3">
        <v>23</v>
      </c>
      <c r="S225" s="3">
        <v>161.1</v>
      </c>
      <c r="T225" s="3">
        <v>190</v>
      </c>
      <c r="U225" s="3">
        <v>17.939</v>
      </c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M226" s="3">
        <v>23.3</v>
      </c>
      <c r="N226" s="3">
        <v>117</v>
      </c>
      <c r="O226" s="3">
        <v>23.332999999999998</v>
      </c>
      <c r="P226" s="3">
        <v>28</v>
      </c>
      <c r="Q226" s="3">
        <v>174</v>
      </c>
      <c r="R226" s="3">
        <v>23.167000000000002</v>
      </c>
      <c r="S226" s="3">
        <v>93.7</v>
      </c>
      <c r="T226" s="3">
        <v>146</v>
      </c>
      <c r="U226" s="3">
        <v>55.816000000000003</v>
      </c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M227" s="3">
        <v>23.6</v>
      </c>
      <c r="N227" s="3">
        <v>178</v>
      </c>
      <c r="O227" s="3">
        <v>23.332999999999998</v>
      </c>
      <c r="P227" s="3">
        <v>28</v>
      </c>
      <c r="Q227" s="3">
        <v>196</v>
      </c>
      <c r="R227" s="3">
        <v>22.832999999999998</v>
      </c>
      <c r="S227" s="3">
        <v>154.4</v>
      </c>
      <c r="T227" s="3">
        <v>168</v>
      </c>
      <c r="U227" s="3">
        <v>8.8082999999999991</v>
      </c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M228" s="3">
        <v>21.6</v>
      </c>
      <c r="N228" s="3">
        <v>92.716999999999999</v>
      </c>
      <c r="O228" s="3">
        <v>21.332999999999998</v>
      </c>
      <c r="P228" s="3">
        <v>28</v>
      </c>
      <c r="Q228" s="3">
        <v>144</v>
      </c>
      <c r="R228" s="3">
        <v>23.167000000000002</v>
      </c>
      <c r="S228" s="3">
        <v>71.117000000000004</v>
      </c>
      <c r="T228" s="3">
        <v>116</v>
      </c>
      <c r="U228" s="3">
        <v>63.112000000000002</v>
      </c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M229" s="3">
        <v>21.5</v>
      </c>
      <c r="N229" s="3">
        <v>139</v>
      </c>
      <c r="O229" s="3">
        <v>23.332999999999998</v>
      </c>
      <c r="P229" s="3">
        <v>28</v>
      </c>
      <c r="Q229" s="3">
        <v>176</v>
      </c>
      <c r="R229" s="3">
        <v>23.167000000000002</v>
      </c>
      <c r="S229" s="3">
        <v>117.5</v>
      </c>
      <c r="T229" s="3">
        <v>148</v>
      </c>
      <c r="U229" s="3">
        <v>25.957000000000001</v>
      </c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M230" s="3">
        <v>22.3</v>
      </c>
      <c r="N230" s="3">
        <v>63.9</v>
      </c>
      <c r="O230" s="3">
        <v>24</v>
      </c>
      <c r="P230" s="3">
        <v>28</v>
      </c>
      <c r="Q230" s="3">
        <v>135</v>
      </c>
      <c r="R230" s="3">
        <v>23.167000000000002</v>
      </c>
      <c r="S230" s="3">
        <v>41.6</v>
      </c>
      <c r="T230" s="3">
        <v>107</v>
      </c>
      <c r="U230" s="3">
        <v>157.21</v>
      </c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M231" s="3">
        <v>22</v>
      </c>
      <c r="N231" s="3">
        <v>193</v>
      </c>
      <c r="O231" s="3">
        <v>23.332999999999998</v>
      </c>
      <c r="P231" s="3">
        <v>28</v>
      </c>
      <c r="Q231" s="3">
        <v>132</v>
      </c>
      <c r="R231" s="3">
        <v>23</v>
      </c>
      <c r="S231" s="3">
        <v>171</v>
      </c>
      <c r="T231" s="3">
        <v>104</v>
      </c>
      <c r="U231" s="3">
        <v>-39.180999999999997</v>
      </c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M232" s="3">
        <v>26.1</v>
      </c>
      <c r="N232" s="3">
        <v>151</v>
      </c>
      <c r="O232" s="3">
        <v>22.832999999999998</v>
      </c>
      <c r="P232" s="3">
        <v>28</v>
      </c>
      <c r="Q232" s="3">
        <v>179</v>
      </c>
      <c r="R232" s="3">
        <v>23</v>
      </c>
      <c r="S232" s="3">
        <v>124.9</v>
      </c>
      <c r="T232" s="3">
        <v>151</v>
      </c>
      <c r="U232" s="3">
        <v>20.896999999999998</v>
      </c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M233" s="3">
        <v>25.8</v>
      </c>
      <c r="N233" s="3">
        <v>289</v>
      </c>
      <c r="O233" s="3">
        <v>23.167000000000002</v>
      </c>
      <c r="P233" s="3">
        <v>28</v>
      </c>
      <c r="Q233" s="3">
        <v>187</v>
      </c>
      <c r="R233" s="3">
        <v>23.167000000000002</v>
      </c>
      <c r="S233" s="3">
        <v>263.2</v>
      </c>
      <c r="T233" s="3">
        <v>159</v>
      </c>
      <c r="U233" s="3">
        <v>-39.590000000000003</v>
      </c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M234" s="3">
        <v>-6.2E-2</v>
      </c>
      <c r="N234" s="3">
        <v>6.7366999999999999</v>
      </c>
      <c r="O234" s="3">
        <v>20.167000000000002</v>
      </c>
      <c r="P234" s="3">
        <v>0</v>
      </c>
      <c r="Q234" s="3">
        <v>4.93</v>
      </c>
      <c r="R234" s="3">
        <v>23</v>
      </c>
      <c r="S234" s="3">
        <v>6.7987000000000002</v>
      </c>
      <c r="T234" s="3">
        <v>4.93</v>
      </c>
      <c r="U234" s="3">
        <v>-27.486000000000001</v>
      </c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M235" s="3">
        <v>-0.153</v>
      </c>
      <c r="N235" s="3">
        <v>8.34</v>
      </c>
      <c r="O235" s="3">
        <v>22.332999999999998</v>
      </c>
      <c r="P235" s="3">
        <v>0</v>
      </c>
      <c r="Q235" s="3">
        <v>5.0599999999999996</v>
      </c>
      <c r="R235" s="3">
        <v>23</v>
      </c>
      <c r="S235" s="3">
        <v>8.4930000000000003</v>
      </c>
      <c r="T235" s="3">
        <v>5.0599999999999996</v>
      </c>
      <c r="U235" s="3">
        <v>-40.421999999999997</v>
      </c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M236" s="3">
        <v>7.6499999999999999E-2</v>
      </c>
      <c r="N236" s="3">
        <v>6.53</v>
      </c>
      <c r="O236" s="3">
        <v>21</v>
      </c>
      <c r="P236" s="3">
        <v>0</v>
      </c>
      <c r="Q236" s="3">
        <v>4.6500000000000004</v>
      </c>
      <c r="R236" s="3">
        <v>23</v>
      </c>
      <c r="S236" s="3">
        <v>6.4535</v>
      </c>
      <c r="T236" s="3">
        <v>4.6500000000000004</v>
      </c>
      <c r="U236" s="3">
        <v>-27.946000000000002</v>
      </c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M237" s="3">
        <v>-0.109</v>
      </c>
      <c r="N237" s="3">
        <v>6.58</v>
      </c>
      <c r="O237" s="3">
        <v>22</v>
      </c>
      <c r="P237" s="3">
        <v>0</v>
      </c>
      <c r="Q237" s="3">
        <v>5.15</v>
      </c>
      <c r="R237" s="3">
        <v>23</v>
      </c>
      <c r="S237" s="3">
        <v>6.6890000000000001</v>
      </c>
      <c r="T237" s="3">
        <v>5.15</v>
      </c>
      <c r="U237" s="3">
        <v>-23.007999999999999</v>
      </c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M238" s="3">
        <v>-1.49E-3</v>
      </c>
      <c r="N238" s="3">
        <v>3.88</v>
      </c>
      <c r="O238" s="3">
        <v>21</v>
      </c>
      <c r="P238" s="3">
        <v>0</v>
      </c>
      <c r="Q238" s="3">
        <v>4.05</v>
      </c>
      <c r="R238" s="3">
        <v>22.832999999999998</v>
      </c>
      <c r="S238" s="3">
        <v>3.8815</v>
      </c>
      <c r="T238" s="3">
        <v>4.05</v>
      </c>
      <c r="U238" s="3">
        <v>4.3414000000000001</v>
      </c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M239" s="3">
        <v>-5.5700000000000003E-3</v>
      </c>
      <c r="N239" s="3">
        <v>4.7649999999999997</v>
      </c>
      <c r="O239" s="3">
        <v>19.832999999999998</v>
      </c>
      <c r="P239" s="3">
        <v>0</v>
      </c>
      <c r="Q239" s="3">
        <v>3.56</v>
      </c>
      <c r="R239" s="3">
        <v>23</v>
      </c>
      <c r="S239" s="3">
        <v>4.7706</v>
      </c>
      <c r="T239" s="3">
        <v>3.56</v>
      </c>
      <c r="U239" s="3">
        <v>-25.376000000000001</v>
      </c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M240" s="3">
        <v>1.58E-3</v>
      </c>
      <c r="N240" s="3">
        <v>2.64</v>
      </c>
      <c r="O240" s="3">
        <v>23.167000000000002</v>
      </c>
      <c r="P240" s="3">
        <v>0</v>
      </c>
      <c r="Q240" s="3">
        <v>3.15</v>
      </c>
      <c r="R240" s="3">
        <v>22.832999999999998</v>
      </c>
      <c r="S240" s="3">
        <v>2.6383999999999999</v>
      </c>
      <c r="T240" s="3">
        <v>3.15</v>
      </c>
      <c r="U240" s="3">
        <v>19.39</v>
      </c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M241" s="3">
        <v>3.86E-4</v>
      </c>
      <c r="N241" s="3">
        <v>5.45</v>
      </c>
      <c r="O241" s="3">
        <v>23</v>
      </c>
      <c r="P241" s="3">
        <v>0</v>
      </c>
      <c r="Q241" s="3">
        <v>4.01</v>
      </c>
      <c r="R241" s="3">
        <v>22.832999999999998</v>
      </c>
      <c r="S241" s="3">
        <v>5.4496000000000002</v>
      </c>
      <c r="T241" s="3">
        <v>4.01</v>
      </c>
      <c r="U241" s="3">
        <v>-26.417000000000002</v>
      </c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M242" s="3">
        <v>4.4600000000000001E-2</v>
      </c>
      <c r="N242" s="3">
        <v>2.72</v>
      </c>
      <c r="O242" s="3">
        <v>23.332999999999998</v>
      </c>
      <c r="P242" s="3">
        <v>0</v>
      </c>
      <c r="Q242" s="3">
        <v>3.46</v>
      </c>
      <c r="R242" s="3">
        <v>23</v>
      </c>
      <c r="S242" s="3">
        <v>2.6753999999999998</v>
      </c>
      <c r="T242" s="3">
        <v>3.46</v>
      </c>
      <c r="U242" s="3">
        <v>29.326000000000001</v>
      </c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M243" s="3">
        <v>4.36E-2</v>
      </c>
      <c r="N243" s="3">
        <v>3.86</v>
      </c>
      <c r="O243" s="3">
        <v>23</v>
      </c>
      <c r="P243" s="3">
        <v>0</v>
      </c>
      <c r="Q243" s="3">
        <v>4.0599999999999996</v>
      </c>
      <c r="R243" s="3">
        <v>23</v>
      </c>
      <c r="S243" s="3">
        <v>3.8163999999999998</v>
      </c>
      <c r="T243" s="3">
        <v>4.0599999999999996</v>
      </c>
      <c r="U243" s="3">
        <v>6.383</v>
      </c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M244" s="3">
        <v>4.5900000000000003E-2</v>
      </c>
      <c r="N244" s="3">
        <v>2.0266999999999999</v>
      </c>
      <c r="O244" s="3">
        <v>21.167000000000002</v>
      </c>
      <c r="P244" s="3">
        <v>0</v>
      </c>
      <c r="Q244" s="3">
        <v>2.48</v>
      </c>
      <c r="R244" s="3">
        <v>23</v>
      </c>
      <c r="S244" s="3">
        <v>1.9807999999999999</v>
      </c>
      <c r="T244" s="3">
        <v>2.48</v>
      </c>
      <c r="U244" s="3">
        <v>25.204000000000001</v>
      </c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M245" s="3">
        <v>2.8400000000000002E-2</v>
      </c>
      <c r="N245" s="3">
        <v>3.32</v>
      </c>
      <c r="O245" s="3">
        <v>23.5</v>
      </c>
      <c r="P245" s="3">
        <v>0</v>
      </c>
      <c r="Q245" s="3">
        <v>3.51</v>
      </c>
      <c r="R245" s="3">
        <v>23</v>
      </c>
      <c r="S245" s="3">
        <v>3.2915999999999999</v>
      </c>
      <c r="T245" s="3">
        <v>3.51</v>
      </c>
      <c r="U245" s="3">
        <v>6.6353</v>
      </c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M246" s="3">
        <v>3.3000000000000002E-2</v>
      </c>
      <c r="N246" s="3">
        <v>1.4282999999999999</v>
      </c>
      <c r="O246" s="3">
        <v>23.332999999999998</v>
      </c>
      <c r="P246" s="3">
        <v>0</v>
      </c>
      <c r="Q246" s="3">
        <v>2.48</v>
      </c>
      <c r="R246" s="3">
        <v>23</v>
      </c>
      <c r="S246" s="3">
        <v>1.3953</v>
      </c>
      <c r="T246" s="3">
        <v>2.48</v>
      </c>
      <c r="U246" s="3">
        <v>77.734999999999999</v>
      </c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M247" s="3">
        <v>4.9200000000000001E-2</v>
      </c>
      <c r="N247" s="3">
        <v>10.061</v>
      </c>
      <c r="O247" s="3">
        <v>7.1666999999999996</v>
      </c>
      <c r="P247" s="3">
        <v>0</v>
      </c>
      <c r="Q247" s="3">
        <v>2.41</v>
      </c>
      <c r="R247" s="3">
        <v>22.832999999999998</v>
      </c>
      <c r="S247" s="3">
        <v>10.010999999999999</v>
      </c>
      <c r="T247" s="3">
        <v>2.41</v>
      </c>
      <c r="U247" s="3">
        <v>-75.927000000000007</v>
      </c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M248" s="3">
        <v>4.4600000000000001E-2</v>
      </c>
      <c r="N248" s="3">
        <v>3.4033000000000002</v>
      </c>
      <c r="O248" s="3">
        <v>22.667000000000002</v>
      </c>
      <c r="P248" s="3">
        <v>0</v>
      </c>
      <c r="Q248" s="3">
        <v>3.9</v>
      </c>
      <c r="R248" s="3">
        <v>23</v>
      </c>
      <c r="S248" s="3">
        <v>3.3586999999999998</v>
      </c>
      <c r="T248" s="3">
        <v>3.9</v>
      </c>
      <c r="U248" s="3">
        <v>16.114999999999998</v>
      </c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M249" s="3">
        <v>6.9599999999999995E-2</v>
      </c>
      <c r="N249" s="3">
        <v>6.81</v>
      </c>
      <c r="O249" s="3">
        <v>23</v>
      </c>
      <c r="P249" s="3">
        <v>0</v>
      </c>
      <c r="Q249" s="3">
        <v>4.1100000000000003</v>
      </c>
      <c r="R249" s="3">
        <v>22.832999999999998</v>
      </c>
      <c r="S249" s="3">
        <v>6.7404000000000002</v>
      </c>
      <c r="T249" s="3">
        <v>4.1100000000000003</v>
      </c>
      <c r="U249" s="3">
        <v>-39.024000000000001</v>
      </c>
    </row>
    <row r="250" spans="1:21">
      <c r="B250" s="5"/>
    </row>
    <row r="251" spans="1:21">
      <c r="A251" t="s">
        <v>283</v>
      </c>
      <c r="B251" s="5" t="s">
        <v>295</v>
      </c>
      <c r="C251" s="98">
        <v>1</v>
      </c>
    </row>
    <row r="252" spans="1:21">
      <c r="A252" t="s">
        <v>284</v>
      </c>
      <c r="B252" s="5" t="s">
        <v>295</v>
      </c>
      <c r="C252" s="98">
        <v>1</v>
      </c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3" t="s">
        <v>70</v>
      </c>
      <c r="N253" s="3" t="s">
        <v>76</v>
      </c>
      <c r="O253" s="3" t="s">
        <v>81</v>
      </c>
      <c r="P253" s="3" t="s">
        <v>71</v>
      </c>
      <c r="Q253" s="3" t="s">
        <v>77</v>
      </c>
      <c r="R253" s="3" t="s">
        <v>81</v>
      </c>
      <c r="S253" s="3" t="s">
        <v>82</v>
      </c>
      <c r="T253" s="3" t="s">
        <v>83</v>
      </c>
      <c r="U253" s="3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M254" s="3">
        <v>22.2</v>
      </c>
      <c r="N254" s="3">
        <v>139</v>
      </c>
      <c r="O254" s="3">
        <v>22.332999999999998</v>
      </c>
      <c r="P254" s="3">
        <v>24</v>
      </c>
      <c r="Q254" s="3">
        <v>157</v>
      </c>
      <c r="R254" s="3">
        <v>22.332999999999998</v>
      </c>
      <c r="S254" s="3">
        <v>116.8</v>
      </c>
      <c r="T254" s="3">
        <v>133</v>
      </c>
      <c r="U254" s="3">
        <v>13.87</v>
      </c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3">
        <v>3.82</v>
      </c>
      <c r="N255" s="3">
        <v>0.77</v>
      </c>
      <c r="O255" s="3">
        <v>25.667000000000002</v>
      </c>
      <c r="P255" s="3">
        <v>3.82</v>
      </c>
      <c r="Q255" s="3">
        <v>7.1999999999999998E-3</v>
      </c>
      <c r="R255" s="3">
        <v>22.167000000000002</v>
      </c>
      <c r="S255" s="3">
        <v>-3.05</v>
      </c>
      <c r="T255" s="3">
        <v>-3.8128000000000002</v>
      </c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L256" s="64"/>
      <c r="M256" s="3">
        <v>21.6</v>
      </c>
      <c r="N256" s="3">
        <v>160.66999999999999</v>
      </c>
      <c r="O256" s="3">
        <v>22.332999999999998</v>
      </c>
      <c r="P256" s="3">
        <v>24</v>
      </c>
      <c r="Q256" s="3">
        <v>157</v>
      </c>
      <c r="R256" s="3">
        <v>22.332999999999998</v>
      </c>
      <c r="S256" s="3">
        <v>139.07</v>
      </c>
      <c r="T256" s="3">
        <v>133</v>
      </c>
      <c r="U256" s="3">
        <v>-4.3624999999999998</v>
      </c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M257" s="3">
        <v>0.20899999999999999</v>
      </c>
      <c r="N257" s="3">
        <v>0.14499999999999999</v>
      </c>
      <c r="O257" s="3">
        <v>23.332999999999998</v>
      </c>
      <c r="P257" s="3">
        <v>0.20399999999999999</v>
      </c>
      <c r="Q257" s="3">
        <v>0.13100000000000001</v>
      </c>
      <c r="R257" s="3">
        <v>23.167000000000002</v>
      </c>
      <c r="S257" s="3">
        <v>-6.4000000000000001E-2</v>
      </c>
      <c r="T257" s="3">
        <v>-7.2999999999999995E-2</v>
      </c>
      <c r="U257" s="3">
        <v>14.061999999999999</v>
      </c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3">
        <v>0</v>
      </c>
      <c r="N258" s="3">
        <v>3.7983000000000003E-2</v>
      </c>
      <c r="O258" s="3">
        <v>23.167000000000002</v>
      </c>
      <c r="P258" s="3">
        <v>0</v>
      </c>
      <c r="Q258" s="3">
        <v>4.2599999999999999E-2</v>
      </c>
      <c r="R258" s="3">
        <v>23.667000000000002</v>
      </c>
      <c r="S258" s="3">
        <v>3.7983000000000003E-2</v>
      </c>
      <c r="T258" s="3">
        <v>4.2599999999999999E-2</v>
      </c>
      <c r="U258" s="3">
        <v>12.154</v>
      </c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3">
        <v>0</v>
      </c>
      <c r="N259" s="3">
        <v>55.05</v>
      </c>
      <c r="O259" s="3">
        <v>27.832999999999998</v>
      </c>
      <c r="P259" s="3">
        <v>0</v>
      </c>
      <c r="Q259" s="3">
        <v>307</v>
      </c>
      <c r="R259" s="3">
        <v>29</v>
      </c>
      <c r="S259" s="3">
        <v>55.05</v>
      </c>
      <c r="T259" s="3">
        <v>307</v>
      </c>
      <c r="U259" s="3">
        <v>457.67</v>
      </c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3">
        <v>0</v>
      </c>
      <c r="N260" s="3">
        <v>45.881999999999998</v>
      </c>
      <c r="O260" s="3">
        <v>2.8332999999999999</v>
      </c>
      <c r="P260" s="3">
        <v>0</v>
      </c>
      <c r="Q260" s="3">
        <v>28.8</v>
      </c>
      <c r="R260" s="3">
        <v>2.1667000000000001</v>
      </c>
      <c r="S260" s="3">
        <v>45.881999999999998</v>
      </c>
      <c r="T260" s="3">
        <v>28.8</v>
      </c>
      <c r="U260" s="3">
        <v>-37.231000000000002</v>
      </c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M261" s="3">
        <v>24.5</v>
      </c>
      <c r="N261" s="3">
        <v>134</v>
      </c>
      <c r="O261" s="3">
        <v>22.832999999999998</v>
      </c>
      <c r="P261" s="3">
        <v>24</v>
      </c>
      <c r="Q261" s="3">
        <v>126</v>
      </c>
      <c r="R261" s="3">
        <v>22.667000000000002</v>
      </c>
      <c r="S261" s="3">
        <v>109.5</v>
      </c>
      <c r="T261" s="3">
        <v>102</v>
      </c>
      <c r="U261" s="3">
        <v>-6.8493000000000004</v>
      </c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M262" s="3">
        <v>25.3</v>
      </c>
      <c r="N262" s="3">
        <v>113</v>
      </c>
      <c r="O262" s="3">
        <v>22.832999999999998</v>
      </c>
      <c r="P262" s="3">
        <v>24</v>
      </c>
      <c r="Q262" s="3">
        <v>126</v>
      </c>
      <c r="R262" s="3">
        <v>22.5</v>
      </c>
      <c r="S262" s="3">
        <v>87.7</v>
      </c>
      <c r="T262" s="3">
        <v>102</v>
      </c>
      <c r="U262" s="3">
        <v>16.306000000000001</v>
      </c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M263" s="3">
        <v>23.9</v>
      </c>
      <c r="N263" s="3">
        <v>114</v>
      </c>
      <c r="O263" s="3">
        <v>22.832999999999998</v>
      </c>
      <c r="P263" s="3">
        <v>24</v>
      </c>
      <c r="Q263" s="3">
        <v>97.3</v>
      </c>
      <c r="R263" s="3">
        <v>22.667000000000002</v>
      </c>
      <c r="S263" s="3">
        <v>90.1</v>
      </c>
      <c r="T263" s="3">
        <v>73.3</v>
      </c>
      <c r="U263" s="3">
        <v>-18.646000000000001</v>
      </c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M264" s="3">
        <v>24.1</v>
      </c>
      <c r="N264" s="3">
        <v>102</v>
      </c>
      <c r="O264" s="3">
        <v>22.667000000000002</v>
      </c>
      <c r="P264" s="3">
        <v>24</v>
      </c>
      <c r="Q264" s="3">
        <v>117</v>
      </c>
      <c r="R264" s="3">
        <v>22.667000000000002</v>
      </c>
      <c r="S264" s="3">
        <v>77.900000000000006</v>
      </c>
      <c r="T264" s="3">
        <v>93</v>
      </c>
      <c r="U264" s="3">
        <v>19.384</v>
      </c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M265" s="3">
        <v>19.100000000000001</v>
      </c>
      <c r="N265" s="3">
        <v>72.2</v>
      </c>
      <c r="O265" s="3">
        <v>23.667000000000002</v>
      </c>
      <c r="P265" s="3">
        <v>24</v>
      </c>
      <c r="Q265" s="3">
        <v>111</v>
      </c>
      <c r="R265" s="3">
        <v>22.832999999999998</v>
      </c>
      <c r="S265" s="3">
        <v>53.1</v>
      </c>
      <c r="T265" s="3">
        <v>87</v>
      </c>
      <c r="U265" s="3">
        <v>63.841999999999999</v>
      </c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M266" s="3">
        <v>21</v>
      </c>
      <c r="N266" s="3">
        <v>91.283000000000001</v>
      </c>
      <c r="O266" s="3">
        <v>22.832999999999998</v>
      </c>
      <c r="P266" s="3">
        <v>24</v>
      </c>
      <c r="Q266" s="3">
        <v>111</v>
      </c>
      <c r="R266" s="3">
        <v>22.667000000000002</v>
      </c>
      <c r="S266" s="3">
        <v>70.283000000000001</v>
      </c>
      <c r="T266" s="3">
        <v>87</v>
      </c>
      <c r="U266" s="3">
        <v>23.785</v>
      </c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M267" s="3">
        <v>18.2</v>
      </c>
      <c r="N267" s="3">
        <v>72.766999999999996</v>
      </c>
      <c r="O267" s="3">
        <v>23.832999999999998</v>
      </c>
      <c r="P267" s="3">
        <v>24</v>
      </c>
      <c r="Q267" s="3">
        <v>110</v>
      </c>
      <c r="R267" s="3">
        <v>22.332999999999998</v>
      </c>
      <c r="S267" s="3">
        <v>54.567</v>
      </c>
      <c r="T267" s="3">
        <v>86</v>
      </c>
      <c r="U267" s="3">
        <v>57.604999999999997</v>
      </c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M268" s="3">
        <v>18.5</v>
      </c>
      <c r="N268" s="3">
        <v>88.683000000000007</v>
      </c>
      <c r="O268" s="3">
        <v>22.832999999999998</v>
      </c>
      <c r="P268" s="3">
        <v>24</v>
      </c>
      <c r="Q268" s="3">
        <v>111</v>
      </c>
      <c r="R268" s="3">
        <v>22.667000000000002</v>
      </c>
      <c r="S268" s="3">
        <v>70.183000000000007</v>
      </c>
      <c r="T268" s="3">
        <v>87</v>
      </c>
      <c r="U268" s="3">
        <v>23.960999999999999</v>
      </c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M269" s="3">
        <v>18.3</v>
      </c>
      <c r="N269" s="3">
        <v>54.6</v>
      </c>
      <c r="O269" s="3">
        <v>22.832999999999998</v>
      </c>
      <c r="P269" s="3">
        <v>24</v>
      </c>
      <c r="Q269" s="3">
        <v>92.6</v>
      </c>
      <c r="R269" s="3">
        <v>22.5</v>
      </c>
      <c r="S269" s="3">
        <v>36.299999999999997</v>
      </c>
      <c r="T269" s="3">
        <v>68.599999999999994</v>
      </c>
      <c r="U269" s="3">
        <v>88.980999999999995</v>
      </c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M270" s="3">
        <v>19.399999999999999</v>
      </c>
      <c r="N270" s="3">
        <v>97.566999999999993</v>
      </c>
      <c r="O270" s="3">
        <v>22.667000000000002</v>
      </c>
      <c r="P270" s="3">
        <v>24</v>
      </c>
      <c r="Q270" s="3">
        <v>90.9</v>
      </c>
      <c r="R270" s="3">
        <v>22.5</v>
      </c>
      <c r="S270" s="3">
        <v>78.167000000000002</v>
      </c>
      <c r="T270" s="3">
        <v>66.900000000000006</v>
      </c>
      <c r="U270" s="3">
        <v>-14.414</v>
      </c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M271" s="3">
        <v>22.6</v>
      </c>
      <c r="N271" s="3">
        <v>103</v>
      </c>
      <c r="O271" s="3">
        <v>22.5</v>
      </c>
      <c r="P271" s="3">
        <v>24</v>
      </c>
      <c r="Q271" s="3">
        <v>113.33</v>
      </c>
      <c r="R271" s="3">
        <v>22.832999999999998</v>
      </c>
      <c r="S271" s="3">
        <v>80.400000000000006</v>
      </c>
      <c r="T271" s="3">
        <v>89.332999999999998</v>
      </c>
      <c r="U271" s="3">
        <v>11.111000000000001</v>
      </c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M272" s="3">
        <v>23.7</v>
      </c>
      <c r="N272" s="3">
        <v>215</v>
      </c>
      <c r="O272" s="3">
        <v>21</v>
      </c>
      <c r="P272" s="3">
        <v>24</v>
      </c>
      <c r="Q272" s="3">
        <v>112</v>
      </c>
      <c r="R272" s="3">
        <v>22.167000000000002</v>
      </c>
      <c r="S272" s="3">
        <v>191.3</v>
      </c>
      <c r="T272" s="3">
        <v>88</v>
      </c>
      <c r="U272" s="3">
        <v>-53.999000000000002</v>
      </c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M273" s="3">
        <v>-3.8E-3</v>
      </c>
      <c r="N273" s="3">
        <v>1.8383</v>
      </c>
      <c r="O273" s="3">
        <v>22.832999999999998</v>
      </c>
      <c r="P273" s="3">
        <v>0</v>
      </c>
      <c r="Q273" s="3">
        <v>2.4</v>
      </c>
      <c r="R273" s="3">
        <v>22.167000000000002</v>
      </c>
      <c r="S273" s="3">
        <v>1.8421000000000001</v>
      </c>
      <c r="T273" s="3">
        <v>2.4</v>
      </c>
      <c r="U273" s="3">
        <v>30.283999999999999</v>
      </c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M274" s="3">
        <v>-4.8800000000000003E-2</v>
      </c>
      <c r="N274" s="3">
        <v>2.4700000000000002</v>
      </c>
      <c r="O274" s="3">
        <v>22.5</v>
      </c>
      <c r="P274" s="3">
        <v>0</v>
      </c>
      <c r="Q274" s="3">
        <v>2.4466999999999999</v>
      </c>
      <c r="R274" s="3">
        <v>22.167000000000002</v>
      </c>
      <c r="S274" s="3">
        <v>2.5188000000000001</v>
      </c>
      <c r="T274" s="3">
        <v>2.4466999999999999</v>
      </c>
      <c r="U274" s="3">
        <v>-2.8633999999999999</v>
      </c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M275" s="3">
        <v>-7.0499999999999998E-3</v>
      </c>
      <c r="N275" s="3">
        <v>1.4933000000000001</v>
      </c>
      <c r="O275" s="3">
        <v>20.832999999999998</v>
      </c>
      <c r="P275" s="3">
        <v>0</v>
      </c>
      <c r="Q275" s="3">
        <v>2.31</v>
      </c>
      <c r="R275" s="3">
        <v>22.167000000000002</v>
      </c>
      <c r="S275" s="3">
        <v>1.5004</v>
      </c>
      <c r="T275" s="3">
        <v>2.31</v>
      </c>
      <c r="U275" s="3">
        <v>53.960999999999999</v>
      </c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M276" s="3">
        <v>-2.1299999999999999E-2</v>
      </c>
      <c r="N276" s="3">
        <v>1.87</v>
      </c>
      <c r="O276" s="3">
        <v>22.5</v>
      </c>
      <c r="P276" s="3">
        <v>0</v>
      </c>
      <c r="Q276" s="3">
        <v>2.21</v>
      </c>
      <c r="R276" s="3">
        <v>22</v>
      </c>
      <c r="S276" s="3">
        <v>1.8913</v>
      </c>
      <c r="T276" s="3">
        <v>2.21</v>
      </c>
      <c r="U276" s="3">
        <v>16.850999999999999</v>
      </c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M277" s="3">
        <v>2.7499999999999998E-3</v>
      </c>
      <c r="N277" s="3">
        <v>1.21</v>
      </c>
      <c r="O277" s="3">
        <v>21.832999999999998</v>
      </c>
      <c r="P277" s="3">
        <v>0</v>
      </c>
      <c r="Q277" s="3">
        <v>2.27</v>
      </c>
      <c r="R277" s="3">
        <v>22.332999999999998</v>
      </c>
      <c r="S277" s="3">
        <v>1.2072000000000001</v>
      </c>
      <c r="T277" s="3">
        <v>2.27</v>
      </c>
      <c r="U277" s="3">
        <v>88.031000000000006</v>
      </c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M278" s="3">
        <v>8.9099999999999997E-4</v>
      </c>
      <c r="N278" s="3">
        <v>1.35</v>
      </c>
      <c r="O278" s="3">
        <v>21.832999999999998</v>
      </c>
      <c r="P278" s="3">
        <v>0</v>
      </c>
      <c r="Q278" s="3">
        <v>1.47</v>
      </c>
      <c r="R278" s="3">
        <v>21.832999999999998</v>
      </c>
      <c r="S278" s="3">
        <v>1.3491</v>
      </c>
      <c r="T278" s="3">
        <v>1.47</v>
      </c>
      <c r="U278" s="3">
        <v>8.9608000000000008</v>
      </c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M279" s="3">
        <v>-2.0200000000000001E-3</v>
      </c>
      <c r="N279" s="3">
        <v>0.81782999999999995</v>
      </c>
      <c r="O279" s="3">
        <v>22.332999999999998</v>
      </c>
      <c r="P279" s="3">
        <v>0</v>
      </c>
      <c r="Q279" s="3">
        <v>1.33</v>
      </c>
      <c r="R279" s="3">
        <v>21.832999999999998</v>
      </c>
      <c r="S279" s="3">
        <v>0.81984999999999997</v>
      </c>
      <c r="T279" s="3">
        <v>1.33</v>
      </c>
      <c r="U279" s="3">
        <v>62.223999999999997</v>
      </c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M280" s="3">
        <v>2.9E-4</v>
      </c>
      <c r="N280" s="3">
        <v>1.4666999999999999</v>
      </c>
      <c r="O280" s="3">
        <v>19.832999999999998</v>
      </c>
      <c r="P280" s="3">
        <v>0</v>
      </c>
      <c r="Q280" s="3">
        <v>1.48</v>
      </c>
      <c r="R280" s="3">
        <v>22.167000000000002</v>
      </c>
      <c r="S280" s="3">
        <v>1.4663999999999999</v>
      </c>
      <c r="T280" s="3">
        <v>1.48</v>
      </c>
      <c r="U280" s="3">
        <v>0.92903000000000002</v>
      </c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M281" s="3">
        <v>-8.0700000000000008E-3</v>
      </c>
      <c r="N281" s="3">
        <v>1.3667</v>
      </c>
      <c r="O281" s="3">
        <v>22.332999999999998</v>
      </c>
      <c r="P281" s="3">
        <v>0</v>
      </c>
      <c r="Q281" s="3">
        <v>1.92</v>
      </c>
      <c r="R281" s="3">
        <v>22.167000000000002</v>
      </c>
      <c r="S281" s="3">
        <v>1.3747</v>
      </c>
      <c r="T281" s="3">
        <v>1.92</v>
      </c>
      <c r="U281" s="3">
        <v>39.662999999999997</v>
      </c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M282" s="3">
        <v>4.6099999999999998E-4</v>
      </c>
      <c r="N282" s="3">
        <v>1.8783000000000001</v>
      </c>
      <c r="O282" s="3">
        <v>21.832999999999998</v>
      </c>
      <c r="P282" s="3">
        <v>0</v>
      </c>
      <c r="Q282" s="3">
        <v>1.9</v>
      </c>
      <c r="R282" s="3">
        <v>22</v>
      </c>
      <c r="S282" s="3">
        <v>1.8778999999999999</v>
      </c>
      <c r="T282" s="3">
        <v>1.9</v>
      </c>
      <c r="U282" s="3">
        <v>1.1782999999999999</v>
      </c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M283" s="3">
        <v>-1.52E-2</v>
      </c>
      <c r="N283" s="3">
        <v>1.21</v>
      </c>
      <c r="O283" s="3">
        <v>23.5</v>
      </c>
      <c r="P283" s="3">
        <v>0</v>
      </c>
      <c r="Q283" s="3">
        <v>1.92</v>
      </c>
      <c r="R283" s="3">
        <v>22.332999999999998</v>
      </c>
      <c r="S283" s="3">
        <v>1.2252000000000001</v>
      </c>
      <c r="T283" s="3">
        <v>1.92</v>
      </c>
      <c r="U283" s="3">
        <v>56.709000000000003</v>
      </c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M284" s="3">
        <v>-5.0000000000000001E-3</v>
      </c>
      <c r="N284" s="3">
        <v>1.78</v>
      </c>
      <c r="O284" s="3">
        <v>22.667000000000002</v>
      </c>
      <c r="P284" s="3">
        <v>0</v>
      </c>
      <c r="Q284" s="3">
        <v>1.92</v>
      </c>
      <c r="R284" s="3">
        <v>22.332999999999998</v>
      </c>
      <c r="S284" s="3">
        <v>1.7849999999999999</v>
      </c>
      <c r="T284" s="3">
        <v>1.92</v>
      </c>
      <c r="U284" s="3">
        <v>7.5629999999999997</v>
      </c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M285" s="3">
        <v>-1.8800000000000001E-2</v>
      </c>
      <c r="N285" s="3">
        <v>0.88300000000000001</v>
      </c>
      <c r="O285" s="3">
        <v>22.667000000000002</v>
      </c>
      <c r="P285" s="3">
        <v>0</v>
      </c>
      <c r="Q285" s="3">
        <v>1.64</v>
      </c>
      <c r="R285" s="3">
        <v>22.167000000000002</v>
      </c>
      <c r="S285" s="3">
        <v>0.90180000000000005</v>
      </c>
      <c r="T285" s="3">
        <v>1.64</v>
      </c>
      <c r="U285" s="3">
        <v>81.858999999999995</v>
      </c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M286" s="3">
        <v>2.5500000000000002E-3</v>
      </c>
      <c r="N286" s="3">
        <v>2.3199999999999998</v>
      </c>
      <c r="O286" s="3">
        <v>10.5</v>
      </c>
      <c r="P286" s="3">
        <v>0</v>
      </c>
      <c r="Q286" s="3">
        <v>1.6</v>
      </c>
      <c r="R286" s="3">
        <v>22.167000000000002</v>
      </c>
      <c r="S286" s="3">
        <v>2.3174000000000001</v>
      </c>
      <c r="T286" s="3">
        <v>1.6</v>
      </c>
      <c r="U286" s="3">
        <v>-30.959</v>
      </c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M287" s="3">
        <v>-5.1900000000000002E-3</v>
      </c>
      <c r="N287" s="3">
        <v>1.9367000000000001</v>
      </c>
      <c r="O287" s="3">
        <v>22.332999999999998</v>
      </c>
      <c r="P287" s="3">
        <v>0</v>
      </c>
      <c r="Q287" s="3">
        <v>2.15</v>
      </c>
      <c r="R287" s="3">
        <v>22.167000000000002</v>
      </c>
      <c r="S287" s="3">
        <v>1.9419</v>
      </c>
      <c r="T287" s="3">
        <v>2.15</v>
      </c>
      <c r="U287" s="3">
        <v>10.718999999999999</v>
      </c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</row>
    <row r="289" spans="1:26">
      <c r="B289" s="5"/>
    </row>
    <row r="290" spans="1:26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  <c r="X290" s="243"/>
      <c r="Z290"/>
    </row>
    <row r="291" spans="1:26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  <c r="X291" s="243"/>
      <c r="Z291"/>
    </row>
    <row r="292" spans="1:26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3" t="s">
        <v>70</v>
      </c>
      <c r="N292" s="3" t="s">
        <v>76</v>
      </c>
      <c r="O292" s="3" t="s">
        <v>81</v>
      </c>
      <c r="P292" s="3" t="s">
        <v>71</v>
      </c>
      <c r="Q292" s="3" t="s">
        <v>77</v>
      </c>
      <c r="R292" s="3" t="s">
        <v>81</v>
      </c>
      <c r="S292" s="3" t="s">
        <v>82</v>
      </c>
      <c r="T292" s="3" t="s">
        <v>83</v>
      </c>
      <c r="U292" s="3" t="s">
        <v>78</v>
      </c>
    </row>
    <row r="293" spans="1:26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M293" s="3">
        <v>28.8</v>
      </c>
      <c r="N293" s="3">
        <v>247</v>
      </c>
      <c r="O293" s="3">
        <v>10</v>
      </c>
      <c r="P293" s="3">
        <v>25</v>
      </c>
      <c r="Q293" s="3">
        <v>259</v>
      </c>
      <c r="R293" s="3">
        <v>10.167</v>
      </c>
      <c r="S293" s="3">
        <v>218.2</v>
      </c>
      <c r="T293" s="3">
        <v>234</v>
      </c>
      <c r="U293" s="3">
        <v>7.2411000000000003</v>
      </c>
    </row>
    <row r="294" spans="1:26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3">
        <v>3.82</v>
      </c>
      <c r="N294" s="3">
        <v>0.81</v>
      </c>
      <c r="O294" s="3">
        <v>11.833</v>
      </c>
      <c r="P294" s="3">
        <v>3.82</v>
      </c>
      <c r="Q294" s="3">
        <v>1.1433E-2</v>
      </c>
      <c r="R294" s="3">
        <v>10.167</v>
      </c>
      <c r="S294" s="3">
        <v>-3.01</v>
      </c>
      <c r="T294" s="3">
        <v>-3.8086000000000002</v>
      </c>
    </row>
    <row r="295" spans="1:26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L295" s="64"/>
      <c r="M295" s="3">
        <v>30.7</v>
      </c>
      <c r="N295" s="3">
        <v>277.94</v>
      </c>
      <c r="O295" s="3">
        <v>9.6667000000000005</v>
      </c>
      <c r="P295" s="3">
        <v>25</v>
      </c>
      <c r="Q295" s="3">
        <v>259</v>
      </c>
      <c r="R295" s="3">
        <v>10.167</v>
      </c>
      <c r="S295" s="3">
        <v>247.24</v>
      </c>
      <c r="T295" s="3">
        <v>234</v>
      </c>
      <c r="U295" s="3">
        <v>-5.3555999999999999</v>
      </c>
    </row>
    <row r="296" spans="1:26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M296" s="3">
        <v>0.20899999999999999</v>
      </c>
      <c r="N296" s="3">
        <v>0.11317000000000001</v>
      </c>
      <c r="O296" s="3">
        <v>10.667</v>
      </c>
      <c r="P296" s="3">
        <v>0.20300000000000001</v>
      </c>
      <c r="Q296" s="3">
        <v>0.105</v>
      </c>
      <c r="R296" s="3">
        <v>10.167</v>
      </c>
      <c r="S296" s="3">
        <v>-9.5833000000000002E-2</v>
      </c>
      <c r="T296" s="3">
        <v>-9.8000000000000004E-2</v>
      </c>
      <c r="U296" s="3">
        <v>2.2608999999999999</v>
      </c>
    </row>
    <row r="297" spans="1:26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3">
        <v>0</v>
      </c>
      <c r="N297" s="3">
        <v>5.7817E-2</v>
      </c>
      <c r="O297" s="3">
        <v>10.667</v>
      </c>
      <c r="P297" s="3">
        <v>0</v>
      </c>
      <c r="Q297" s="3">
        <v>5.74E-2</v>
      </c>
      <c r="R297" s="3">
        <v>10.333</v>
      </c>
      <c r="S297" s="3">
        <v>5.7817E-2</v>
      </c>
      <c r="T297" s="3">
        <v>5.74E-2</v>
      </c>
      <c r="U297" s="3">
        <v>-0.72067000000000003</v>
      </c>
    </row>
    <row r="298" spans="1:26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3">
        <v>0</v>
      </c>
      <c r="N298" s="3">
        <v>99.5</v>
      </c>
      <c r="O298" s="3">
        <v>8</v>
      </c>
      <c r="P298" s="3">
        <v>0</v>
      </c>
      <c r="Q298" s="3">
        <v>411</v>
      </c>
      <c r="R298" s="3">
        <v>20.332999999999998</v>
      </c>
      <c r="S298" s="3">
        <v>99.5</v>
      </c>
      <c r="T298" s="3">
        <v>411</v>
      </c>
      <c r="U298" s="3">
        <v>313.07</v>
      </c>
    </row>
    <row r="299" spans="1:26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3">
        <v>0</v>
      </c>
      <c r="N299" s="3">
        <v>189</v>
      </c>
      <c r="O299" s="3">
        <v>1.8332999999999999</v>
      </c>
      <c r="P299" s="3">
        <v>0</v>
      </c>
      <c r="Q299" s="3">
        <v>214</v>
      </c>
      <c r="R299" s="3">
        <v>3</v>
      </c>
      <c r="S299" s="3">
        <v>189</v>
      </c>
      <c r="T299" s="3">
        <v>214</v>
      </c>
      <c r="U299" s="3">
        <v>13.227</v>
      </c>
    </row>
    <row r="300" spans="1:26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M300" s="3">
        <v>28.9</v>
      </c>
      <c r="N300" s="3">
        <v>212</v>
      </c>
      <c r="O300" s="3">
        <v>10</v>
      </c>
      <c r="P300" s="3">
        <v>25</v>
      </c>
      <c r="Q300" s="3">
        <v>167</v>
      </c>
      <c r="R300" s="3">
        <v>10.167</v>
      </c>
      <c r="S300" s="3">
        <v>183.1</v>
      </c>
      <c r="T300" s="3">
        <v>142</v>
      </c>
      <c r="U300" s="3">
        <v>-22.446999999999999</v>
      </c>
    </row>
    <row r="301" spans="1:26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M301" s="3">
        <v>29.4</v>
      </c>
      <c r="N301" s="3">
        <v>179</v>
      </c>
      <c r="O301" s="3">
        <v>10</v>
      </c>
      <c r="P301" s="3">
        <v>25</v>
      </c>
      <c r="Q301" s="3">
        <v>168</v>
      </c>
      <c r="R301" s="3">
        <v>10.167</v>
      </c>
      <c r="S301" s="3">
        <v>149.6</v>
      </c>
      <c r="T301" s="3">
        <v>143</v>
      </c>
      <c r="U301" s="3">
        <v>-4.4118000000000004</v>
      </c>
    </row>
    <row r="302" spans="1:26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M302" s="3">
        <v>28.7</v>
      </c>
      <c r="N302" s="3">
        <v>160</v>
      </c>
      <c r="O302" s="3">
        <v>10</v>
      </c>
      <c r="P302" s="3">
        <v>25</v>
      </c>
      <c r="Q302" s="3">
        <v>136</v>
      </c>
      <c r="R302" s="3">
        <v>10.167</v>
      </c>
      <c r="S302" s="3">
        <v>131.30000000000001</v>
      </c>
      <c r="T302" s="3">
        <v>111</v>
      </c>
      <c r="U302" s="3">
        <v>-15.461</v>
      </c>
    </row>
    <row r="303" spans="1:26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M303" s="3">
        <v>28.6</v>
      </c>
      <c r="N303" s="3">
        <v>135</v>
      </c>
      <c r="O303" s="3">
        <v>10.333</v>
      </c>
      <c r="P303" s="3">
        <v>25</v>
      </c>
      <c r="Q303" s="3">
        <v>161</v>
      </c>
      <c r="R303" s="3">
        <v>10.167</v>
      </c>
      <c r="S303" s="3">
        <v>106.4</v>
      </c>
      <c r="T303" s="3">
        <v>136</v>
      </c>
      <c r="U303" s="3">
        <v>27.82</v>
      </c>
    </row>
    <row r="304" spans="1:26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M304" s="3">
        <v>23.9</v>
      </c>
      <c r="N304" s="3">
        <v>119</v>
      </c>
      <c r="O304" s="3">
        <v>10.5</v>
      </c>
      <c r="P304" s="3">
        <v>25</v>
      </c>
      <c r="Q304" s="3">
        <v>174</v>
      </c>
      <c r="R304" s="3">
        <v>10.167</v>
      </c>
      <c r="S304" s="3">
        <v>95.1</v>
      </c>
      <c r="T304" s="3">
        <v>149</v>
      </c>
      <c r="U304" s="3">
        <v>56.677</v>
      </c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M305" s="3">
        <v>24.8</v>
      </c>
      <c r="N305" s="3">
        <v>156.66999999999999</v>
      </c>
      <c r="O305" s="3">
        <v>10.333</v>
      </c>
      <c r="P305" s="3">
        <v>25</v>
      </c>
      <c r="Q305" s="3">
        <v>175</v>
      </c>
      <c r="R305" s="3">
        <v>10.167</v>
      </c>
      <c r="S305" s="3">
        <v>131.87</v>
      </c>
      <c r="T305" s="3">
        <v>150</v>
      </c>
      <c r="U305" s="3">
        <v>13.750999999999999</v>
      </c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M306" s="3">
        <v>22.4</v>
      </c>
      <c r="N306" s="3">
        <v>131</v>
      </c>
      <c r="O306" s="3">
        <v>10.5</v>
      </c>
      <c r="P306" s="3">
        <v>25</v>
      </c>
      <c r="Q306" s="3">
        <v>173</v>
      </c>
      <c r="R306" s="3">
        <v>10.167</v>
      </c>
      <c r="S306" s="3">
        <v>108.6</v>
      </c>
      <c r="T306" s="3">
        <v>148</v>
      </c>
      <c r="U306" s="3">
        <v>36.28</v>
      </c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M307" s="3">
        <v>23</v>
      </c>
      <c r="N307" s="3">
        <v>147.66999999999999</v>
      </c>
      <c r="O307" s="3">
        <v>10.167</v>
      </c>
      <c r="P307" s="3">
        <v>25</v>
      </c>
      <c r="Q307" s="3">
        <v>174</v>
      </c>
      <c r="R307" s="3">
        <v>10.167</v>
      </c>
      <c r="S307" s="3">
        <v>124.67</v>
      </c>
      <c r="T307" s="3">
        <v>149</v>
      </c>
      <c r="U307" s="3">
        <v>19.518999999999998</v>
      </c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M308" s="3">
        <v>22.7</v>
      </c>
      <c r="N308" s="3">
        <v>93.9</v>
      </c>
      <c r="O308" s="3">
        <v>10.5</v>
      </c>
      <c r="P308" s="3">
        <v>25</v>
      </c>
      <c r="Q308" s="3">
        <v>150</v>
      </c>
      <c r="R308" s="3">
        <v>10.167</v>
      </c>
      <c r="S308" s="3">
        <v>71.2</v>
      </c>
      <c r="T308" s="3">
        <v>125</v>
      </c>
      <c r="U308" s="3">
        <v>75.561999999999998</v>
      </c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M309" s="3">
        <v>24.8</v>
      </c>
      <c r="N309" s="3">
        <v>173</v>
      </c>
      <c r="O309" s="3">
        <v>10</v>
      </c>
      <c r="P309" s="3">
        <v>25</v>
      </c>
      <c r="Q309" s="3">
        <v>146</v>
      </c>
      <c r="R309" s="3">
        <v>10.167</v>
      </c>
      <c r="S309" s="3">
        <v>148.19999999999999</v>
      </c>
      <c r="T309" s="3">
        <v>121</v>
      </c>
      <c r="U309" s="3">
        <v>-18.353999999999999</v>
      </c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M310" s="3">
        <v>27.6</v>
      </c>
      <c r="N310" s="3">
        <v>174.83</v>
      </c>
      <c r="O310" s="3">
        <v>10.167</v>
      </c>
      <c r="P310" s="3">
        <v>25</v>
      </c>
      <c r="Q310" s="3">
        <v>177.67</v>
      </c>
      <c r="R310" s="3">
        <v>10.167</v>
      </c>
      <c r="S310" s="3">
        <v>147.22999999999999</v>
      </c>
      <c r="T310" s="3">
        <v>152.66999999999999</v>
      </c>
      <c r="U310" s="3">
        <v>3.6903000000000001</v>
      </c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M311" s="3">
        <v>31.9</v>
      </c>
      <c r="N311" s="3">
        <v>357</v>
      </c>
      <c r="O311" s="3">
        <v>10</v>
      </c>
      <c r="P311" s="3">
        <v>25</v>
      </c>
      <c r="Q311" s="3">
        <v>175.67</v>
      </c>
      <c r="R311" s="3">
        <v>10.167</v>
      </c>
      <c r="S311" s="3">
        <v>325.10000000000002</v>
      </c>
      <c r="T311" s="3">
        <v>150.66999999999999</v>
      </c>
      <c r="U311" s="3">
        <v>-53.655000000000001</v>
      </c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M312" s="3">
        <v>-4.1099999999999998E-2</v>
      </c>
      <c r="N312" s="3">
        <v>5.54</v>
      </c>
      <c r="O312" s="3">
        <v>10</v>
      </c>
      <c r="P312" s="3">
        <v>0</v>
      </c>
      <c r="Q312" s="3">
        <v>5.73</v>
      </c>
      <c r="R312" s="3">
        <v>10.167</v>
      </c>
      <c r="S312" s="3">
        <v>5.5811000000000002</v>
      </c>
      <c r="T312" s="3">
        <v>5.73</v>
      </c>
      <c r="U312" s="3">
        <v>2.6678999999999999</v>
      </c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M313" s="3">
        <v>-9.9199999999999997E-2</v>
      </c>
      <c r="N313" s="3">
        <v>8.3757000000000001</v>
      </c>
      <c r="O313" s="3">
        <v>9.1667000000000005</v>
      </c>
      <c r="P313" s="3">
        <v>0</v>
      </c>
      <c r="Q313" s="3">
        <v>5.87</v>
      </c>
      <c r="R313" s="3">
        <v>10.167</v>
      </c>
      <c r="S313" s="3">
        <v>8.4748999999999999</v>
      </c>
      <c r="T313" s="3">
        <v>5.87</v>
      </c>
      <c r="U313" s="3">
        <v>-30.736000000000001</v>
      </c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M314" s="3">
        <v>3.6099999999999999E-3</v>
      </c>
      <c r="N314" s="3">
        <v>4.9105999999999996</v>
      </c>
      <c r="O314" s="3">
        <v>8.8332999999999995</v>
      </c>
      <c r="P314" s="3">
        <v>0</v>
      </c>
      <c r="Q314" s="3">
        <v>5.46</v>
      </c>
      <c r="R314" s="3">
        <v>10.167</v>
      </c>
      <c r="S314" s="3">
        <v>4.907</v>
      </c>
      <c r="T314" s="3">
        <v>5.46</v>
      </c>
      <c r="U314" s="3">
        <v>11.27</v>
      </c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M315" s="3">
        <v>-6.2699999999999995E-4</v>
      </c>
      <c r="N315" s="3">
        <v>5.9791999999999996</v>
      </c>
      <c r="O315" s="3">
        <v>6.3333000000000004</v>
      </c>
      <c r="P315" s="3">
        <v>0</v>
      </c>
      <c r="Q315" s="3">
        <v>5.44</v>
      </c>
      <c r="R315" s="3">
        <v>10.167</v>
      </c>
      <c r="S315" s="3">
        <v>5.9798</v>
      </c>
      <c r="T315" s="3">
        <v>5.44</v>
      </c>
      <c r="U315" s="3">
        <v>-9.0276999999999994</v>
      </c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M316" s="3">
        <v>3.8999999999999998E-3</v>
      </c>
      <c r="N316" s="3">
        <v>2.919</v>
      </c>
      <c r="O316" s="3">
        <v>9.8332999999999995</v>
      </c>
      <c r="P316" s="3">
        <v>0</v>
      </c>
      <c r="Q316" s="3">
        <v>5.33</v>
      </c>
      <c r="R316" s="3">
        <v>10.167</v>
      </c>
      <c r="S316" s="3">
        <v>2.9150999999999998</v>
      </c>
      <c r="T316" s="3">
        <v>5.33</v>
      </c>
      <c r="U316" s="3">
        <v>82.84</v>
      </c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M317" s="3">
        <v>2.5600000000000002E-3</v>
      </c>
      <c r="N317" s="3">
        <v>3.5588000000000002</v>
      </c>
      <c r="O317" s="3">
        <v>9.8332999999999995</v>
      </c>
      <c r="P317" s="3">
        <v>0</v>
      </c>
      <c r="Q317" s="3">
        <v>4.07</v>
      </c>
      <c r="R317" s="3">
        <v>10.167</v>
      </c>
      <c r="S317" s="3">
        <v>3.5562999999999998</v>
      </c>
      <c r="T317" s="3">
        <v>4.07</v>
      </c>
      <c r="U317" s="3">
        <v>14.446</v>
      </c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M318" s="3">
        <v>2.4600000000000002E-4</v>
      </c>
      <c r="N318" s="3">
        <v>1.9296</v>
      </c>
      <c r="O318" s="3">
        <v>9.8332999999999995</v>
      </c>
      <c r="P318" s="3">
        <v>0</v>
      </c>
      <c r="Q318" s="3">
        <v>3.66</v>
      </c>
      <c r="R318" s="3">
        <v>10.167</v>
      </c>
      <c r="S318" s="3">
        <v>1.9294</v>
      </c>
      <c r="T318" s="3">
        <v>3.66</v>
      </c>
      <c r="U318" s="3">
        <v>89.7</v>
      </c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M319" s="3">
        <v>-4.35E-4</v>
      </c>
      <c r="N319" s="3">
        <v>6.0167000000000002</v>
      </c>
      <c r="O319" s="3">
        <v>4.8333000000000004</v>
      </c>
      <c r="P319" s="3">
        <v>0</v>
      </c>
      <c r="Q319" s="3">
        <v>4.08</v>
      </c>
      <c r="R319" s="3">
        <v>10.167</v>
      </c>
      <c r="S319" s="3">
        <v>6.0171000000000001</v>
      </c>
      <c r="T319" s="3">
        <v>4.08</v>
      </c>
      <c r="U319" s="3">
        <v>-32.192999999999998</v>
      </c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M320" s="3">
        <v>4.8800000000000003E-2</v>
      </c>
      <c r="N320" s="3">
        <v>3.89</v>
      </c>
      <c r="O320" s="3">
        <v>10</v>
      </c>
      <c r="P320" s="3">
        <v>0</v>
      </c>
      <c r="Q320" s="3">
        <v>4.6100000000000003</v>
      </c>
      <c r="R320" s="3">
        <v>10.167</v>
      </c>
      <c r="S320" s="3">
        <v>3.8412000000000002</v>
      </c>
      <c r="T320" s="3">
        <v>4.6100000000000003</v>
      </c>
      <c r="U320" s="3">
        <v>20.015000000000001</v>
      </c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M321" s="3">
        <v>5.57E-2</v>
      </c>
      <c r="N321" s="3">
        <v>3.2667000000000002</v>
      </c>
      <c r="O321" s="3">
        <v>10.333</v>
      </c>
      <c r="P321" s="3">
        <v>0</v>
      </c>
      <c r="Q321" s="3">
        <v>4.57</v>
      </c>
      <c r="R321" s="3">
        <v>10.167</v>
      </c>
      <c r="S321" s="3">
        <v>3.2109999999999999</v>
      </c>
      <c r="T321" s="3">
        <v>4.57</v>
      </c>
      <c r="U321" s="3">
        <v>42.325000000000003</v>
      </c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M322" s="3">
        <v>-0.19400000000000001</v>
      </c>
      <c r="N322" s="3">
        <v>2.27</v>
      </c>
      <c r="O322" s="3">
        <v>9.5</v>
      </c>
      <c r="P322" s="3">
        <v>0</v>
      </c>
      <c r="Q322" s="3">
        <v>4.6067</v>
      </c>
      <c r="R322" s="3">
        <v>10.167</v>
      </c>
      <c r="S322" s="3">
        <v>2.464</v>
      </c>
      <c r="T322" s="3">
        <v>4.6067</v>
      </c>
      <c r="U322" s="3">
        <v>86.959000000000003</v>
      </c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M323" s="3">
        <v>4.6199999999999998E-2</v>
      </c>
      <c r="N323" s="3">
        <v>4.7481999999999998</v>
      </c>
      <c r="O323" s="3">
        <v>9.6667000000000005</v>
      </c>
      <c r="P323" s="3">
        <v>0</v>
      </c>
      <c r="Q323" s="3">
        <v>4.5999999999999996</v>
      </c>
      <c r="R323" s="3">
        <v>10.167</v>
      </c>
      <c r="S323" s="3">
        <v>4.702</v>
      </c>
      <c r="T323" s="3">
        <v>4.5999999999999996</v>
      </c>
      <c r="U323" s="3">
        <v>-2.17</v>
      </c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M324" s="3">
        <v>3.5900000000000001E-2</v>
      </c>
      <c r="N324" s="3">
        <v>2.59</v>
      </c>
      <c r="O324" s="3">
        <v>10</v>
      </c>
      <c r="P324" s="3">
        <v>0</v>
      </c>
      <c r="Q324" s="3">
        <v>4.12</v>
      </c>
      <c r="R324" s="3">
        <v>10.167</v>
      </c>
      <c r="S324" s="3">
        <v>2.5541</v>
      </c>
      <c r="T324" s="3">
        <v>4.12</v>
      </c>
      <c r="U324" s="3">
        <v>61.308999999999997</v>
      </c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M325" s="3">
        <v>6.9199999999999998E-2</v>
      </c>
      <c r="N325" s="3">
        <v>8.6999999999999993</v>
      </c>
      <c r="O325" s="3">
        <v>6</v>
      </c>
      <c r="P325" s="3">
        <v>0</v>
      </c>
      <c r="Q325" s="3">
        <v>4.01</v>
      </c>
      <c r="R325" s="3">
        <v>10.167</v>
      </c>
      <c r="S325" s="3">
        <v>8.6308000000000007</v>
      </c>
      <c r="T325" s="3">
        <v>4.01</v>
      </c>
      <c r="U325" s="3">
        <v>-53.537999999999997</v>
      </c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M326" s="3">
        <v>8.8200000000000001E-2</v>
      </c>
      <c r="N326" s="3">
        <v>6.2182000000000004</v>
      </c>
      <c r="O326" s="3">
        <v>9.6667000000000005</v>
      </c>
      <c r="P326" s="3">
        <v>0</v>
      </c>
      <c r="Q326" s="3">
        <v>5.0467000000000004</v>
      </c>
      <c r="R326" s="3">
        <v>10.167</v>
      </c>
      <c r="S326" s="3">
        <v>6.13</v>
      </c>
      <c r="T326" s="3">
        <v>5.0467000000000004</v>
      </c>
      <c r="U326" s="3">
        <v>-17.672999999999998</v>
      </c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M327" s="3">
        <v>0.14199999999999999</v>
      </c>
      <c r="N327" s="3">
        <v>13.1</v>
      </c>
      <c r="O327" s="3">
        <v>10</v>
      </c>
      <c r="P327" s="3">
        <v>0</v>
      </c>
      <c r="Q327" s="3">
        <v>4.9367000000000001</v>
      </c>
      <c r="R327" s="3">
        <v>10.167</v>
      </c>
      <c r="S327" s="3">
        <v>12.958</v>
      </c>
      <c r="T327" s="3">
        <v>4.9367000000000001</v>
      </c>
      <c r="U327" s="3">
        <v>-61.902999999999999</v>
      </c>
    </row>
    <row r="328" spans="1:21">
      <c r="B328" s="5"/>
    </row>
    <row r="329" spans="1:21">
      <c r="A329" t="s">
        <v>283</v>
      </c>
      <c r="B329" s="5" t="s">
        <v>297</v>
      </c>
      <c r="C329" s="98">
        <v>1</v>
      </c>
    </row>
    <row r="330" spans="1:21">
      <c r="A330" t="s">
        <v>284</v>
      </c>
      <c r="B330" s="5" t="s">
        <v>297</v>
      </c>
      <c r="C330" s="98">
        <v>1</v>
      </c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3" t="s">
        <v>70</v>
      </c>
      <c r="N331" s="3" t="s">
        <v>76</v>
      </c>
      <c r="O331" s="3" t="s">
        <v>81</v>
      </c>
      <c r="P331" s="3" t="s">
        <v>71</v>
      </c>
      <c r="Q331" s="3" t="s">
        <v>77</v>
      </c>
      <c r="R331" s="3" t="s">
        <v>81</v>
      </c>
      <c r="S331" s="3" t="s">
        <v>82</v>
      </c>
      <c r="T331" s="3" t="s">
        <v>83</v>
      </c>
      <c r="U331" s="3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M332" s="3">
        <v>28.7</v>
      </c>
      <c r="N332" s="3">
        <v>232.83</v>
      </c>
      <c r="O332" s="3">
        <v>23.167000000000002</v>
      </c>
      <c r="P332" s="3">
        <v>27</v>
      </c>
      <c r="Q332" s="3">
        <v>268</v>
      </c>
      <c r="R332" s="3">
        <v>23</v>
      </c>
      <c r="S332" s="3">
        <v>204.13</v>
      </c>
      <c r="T332" s="3">
        <v>241</v>
      </c>
      <c r="U332" s="3">
        <v>18.059999999999999</v>
      </c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3">
        <v>3.82</v>
      </c>
      <c r="N333" s="3">
        <v>0.9</v>
      </c>
      <c r="O333" s="3">
        <v>22.5</v>
      </c>
      <c r="P333" s="3">
        <v>3.82</v>
      </c>
      <c r="Q333" s="3">
        <v>1.02</v>
      </c>
      <c r="R333" s="3">
        <v>3.5</v>
      </c>
      <c r="S333" s="3">
        <v>-2.92</v>
      </c>
      <c r="T333" s="3">
        <v>-2.8</v>
      </c>
      <c r="U333" s="3">
        <v>-4.1096000000000004</v>
      </c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L334" s="64"/>
      <c r="M334" s="3">
        <v>27.4</v>
      </c>
      <c r="N334" s="3">
        <v>261.5</v>
      </c>
      <c r="O334" s="3">
        <v>23.167000000000002</v>
      </c>
      <c r="P334" s="3">
        <v>27</v>
      </c>
      <c r="Q334" s="3">
        <v>268</v>
      </c>
      <c r="R334" s="3">
        <v>23</v>
      </c>
      <c r="S334" s="3">
        <v>234.1</v>
      </c>
      <c r="T334" s="3">
        <v>241</v>
      </c>
      <c r="U334" s="3">
        <v>2.9476</v>
      </c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M335" s="3">
        <v>0.20899999999999999</v>
      </c>
      <c r="N335" s="3">
        <v>0.15517</v>
      </c>
      <c r="O335" s="3">
        <v>22.832999999999998</v>
      </c>
      <c r="P335" s="3">
        <v>0.20300000000000001</v>
      </c>
      <c r="Q335" s="3">
        <v>0.161</v>
      </c>
      <c r="R335" s="3">
        <v>9</v>
      </c>
      <c r="S335" s="3">
        <v>-5.3832999999999999E-2</v>
      </c>
      <c r="T335" s="3">
        <v>-4.2000000000000003E-2</v>
      </c>
      <c r="U335" s="3">
        <v>-21.981999999999999</v>
      </c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3">
        <v>0</v>
      </c>
      <c r="N336" s="3">
        <v>3.1300000000000001E-2</v>
      </c>
      <c r="O336" s="3">
        <v>13</v>
      </c>
      <c r="P336" s="3">
        <v>0</v>
      </c>
      <c r="Q336" s="3">
        <v>2.69E-2</v>
      </c>
      <c r="R336" s="3">
        <v>11.833</v>
      </c>
      <c r="S336" s="3">
        <v>3.1300000000000001E-2</v>
      </c>
      <c r="T336" s="3">
        <v>2.69E-2</v>
      </c>
      <c r="U336" s="3">
        <v>-14.058</v>
      </c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3">
        <v>0</v>
      </c>
      <c r="N337" s="3">
        <v>116</v>
      </c>
      <c r="O337" s="3">
        <v>14.5</v>
      </c>
      <c r="P337" s="3">
        <v>0</v>
      </c>
      <c r="Q337" s="3">
        <v>139</v>
      </c>
      <c r="R337" s="3">
        <v>9.8332999999999995</v>
      </c>
      <c r="S337" s="3">
        <v>116</v>
      </c>
      <c r="T337" s="3">
        <v>139</v>
      </c>
      <c r="U337" s="3">
        <v>19.827999999999999</v>
      </c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3">
        <v>0</v>
      </c>
      <c r="N338" s="3">
        <v>-1.9467000000000001</v>
      </c>
      <c r="O338" s="3">
        <v>24.667000000000002</v>
      </c>
      <c r="P338" s="3">
        <v>0</v>
      </c>
      <c r="Q338" s="3">
        <v>-2.1</v>
      </c>
      <c r="R338" s="3">
        <v>23.5</v>
      </c>
      <c r="S338" s="3">
        <v>-1.9467000000000001</v>
      </c>
      <c r="T338" s="3">
        <v>-2.1</v>
      </c>
      <c r="U338" s="3">
        <v>7.8772000000000002</v>
      </c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M339" s="3">
        <v>27.5</v>
      </c>
      <c r="N339" s="3">
        <v>255</v>
      </c>
      <c r="O339" s="3">
        <v>23.667000000000002</v>
      </c>
      <c r="P339" s="3">
        <v>27</v>
      </c>
      <c r="Q339" s="3">
        <v>245</v>
      </c>
      <c r="R339" s="3">
        <v>23.167000000000002</v>
      </c>
      <c r="S339" s="3">
        <v>227.5</v>
      </c>
      <c r="T339" s="3">
        <v>218</v>
      </c>
      <c r="U339" s="3">
        <v>-4.1757999999999997</v>
      </c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M340" s="3">
        <v>28.6</v>
      </c>
      <c r="N340" s="3">
        <v>249</v>
      </c>
      <c r="O340" s="3">
        <v>24.167000000000002</v>
      </c>
      <c r="P340" s="3">
        <v>27</v>
      </c>
      <c r="Q340" s="3">
        <v>246</v>
      </c>
      <c r="R340" s="3">
        <v>23</v>
      </c>
      <c r="S340" s="3">
        <v>220.4</v>
      </c>
      <c r="T340" s="3">
        <v>219</v>
      </c>
      <c r="U340" s="3">
        <v>-0.63521000000000005</v>
      </c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M341" s="3">
        <v>27.4</v>
      </c>
      <c r="N341" s="3">
        <v>222</v>
      </c>
      <c r="O341" s="3">
        <v>23.667000000000002</v>
      </c>
      <c r="P341" s="3">
        <v>27</v>
      </c>
      <c r="Q341" s="3">
        <v>183</v>
      </c>
      <c r="R341" s="3">
        <v>22.832999999999998</v>
      </c>
      <c r="S341" s="3">
        <v>194.6</v>
      </c>
      <c r="T341" s="3">
        <v>156</v>
      </c>
      <c r="U341" s="3">
        <v>-19.835999999999999</v>
      </c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M342" s="3">
        <v>27.6</v>
      </c>
      <c r="N342" s="3">
        <v>194</v>
      </c>
      <c r="O342" s="3">
        <v>23.832999999999998</v>
      </c>
      <c r="P342" s="3">
        <v>27</v>
      </c>
      <c r="Q342" s="3">
        <v>248</v>
      </c>
      <c r="R342" s="3">
        <v>23.167000000000002</v>
      </c>
      <c r="S342" s="3">
        <v>166.4</v>
      </c>
      <c r="T342" s="3">
        <v>221</v>
      </c>
      <c r="U342" s="3">
        <v>32.811999999999998</v>
      </c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M343" s="3">
        <v>23.1</v>
      </c>
      <c r="N343" s="3">
        <v>136</v>
      </c>
      <c r="O343" s="3">
        <v>23.667000000000002</v>
      </c>
      <c r="P343" s="3">
        <v>27</v>
      </c>
      <c r="Q343" s="3">
        <v>211</v>
      </c>
      <c r="R343" s="3">
        <v>23.167000000000002</v>
      </c>
      <c r="S343" s="3">
        <v>112.9</v>
      </c>
      <c r="T343" s="3">
        <v>184</v>
      </c>
      <c r="U343" s="3">
        <v>62.975999999999999</v>
      </c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M344" s="3">
        <v>24.1</v>
      </c>
      <c r="N344" s="3">
        <v>201.83</v>
      </c>
      <c r="O344" s="3">
        <v>23.332999999999998</v>
      </c>
      <c r="P344" s="3">
        <v>27</v>
      </c>
      <c r="Q344" s="3">
        <v>227</v>
      </c>
      <c r="R344" s="3">
        <v>23</v>
      </c>
      <c r="S344" s="3">
        <v>177.73</v>
      </c>
      <c r="T344" s="3">
        <v>200</v>
      </c>
      <c r="U344" s="3">
        <v>12.528</v>
      </c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M345" s="3">
        <v>21.9</v>
      </c>
      <c r="N345" s="3">
        <v>109.83</v>
      </c>
      <c r="O345" s="3">
        <v>23.832999999999998</v>
      </c>
      <c r="P345" s="3">
        <v>27</v>
      </c>
      <c r="Q345" s="3">
        <v>175</v>
      </c>
      <c r="R345" s="3">
        <v>23</v>
      </c>
      <c r="S345" s="3">
        <v>87.933000000000007</v>
      </c>
      <c r="T345" s="3">
        <v>148</v>
      </c>
      <c r="U345" s="3">
        <v>68.308999999999997</v>
      </c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M346" s="3">
        <v>22.1</v>
      </c>
      <c r="N346" s="3">
        <v>156.83000000000001</v>
      </c>
      <c r="O346" s="3">
        <v>23.832999999999998</v>
      </c>
      <c r="P346" s="3">
        <v>27</v>
      </c>
      <c r="Q346" s="3">
        <v>215</v>
      </c>
      <c r="R346" s="3">
        <v>23.167000000000002</v>
      </c>
      <c r="S346" s="3">
        <v>134.72999999999999</v>
      </c>
      <c r="T346" s="3">
        <v>188</v>
      </c>
      <c r="U346" s="3">
        <v>39.534999999999997</v>
      </c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M347" s="3">
        <v>21.9</v>
      </c>
      <c r="N347" s="3">
        <v>74.983000000000004</v>
      </c>
      <c r="O347" s="3">
        <v>23.832999999999998</v>
      </c>
      <c r="P347" s="3">
        <v>27</v>
      </c>
      <c r="Q347" s="3">
        <v>166</v>
      </c>
      <c r="R347" s="3">
        <v>23.167000000000002</v>
      </c>
      <c r="S347" s="3">
        <v>53.082999999999998</v>
      </c>
      <c r="T347" s="3">
        <v>139</v>
      </c>
      <c r="U347" s="3">
        <v>161.85</v>
      </c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M348" s="3">
        <v>23.2</v>
      </c>
      <c r="N348" s="3">
        <v>145</v>
      </c>
      <c r="O348" s="3">
        <v>22.332999999999998</v>
      </c>
      <c r="P348" s="3">
        <v>27</v>
      </c>
      <c r="Q348" s="3">
        <v>162</v>
      </c>
      <c r="R348" s="3">
        <v>23.332999999999998</v>
      </c>
      <c r="S348" s="3">
        <v>121.8</v>
      </c>
      <c r="T348" s="3">
        <v>135</v>
      </c>
      <c r="U348" s="3">
        <v>10.837</v>
      </c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M349" s="3">
        <v>27.4</v>
      </c>
      <c r="N349" s="3">
        <v>231</v>
      </c>
      <c r="O349" s="3">
        <v>21.832999999999998</v>
      </c>
      <c r="P349" s="3">
        <v>27</v>
      </c>
      <c r="Q349" s="3">
        <v>218</v>
      </c>
      <c r="R349" s="3">
        <v>23.167000000000002</v>
      </c>
      <c r="S349" s="3">
        <v>203.6</v>
      </c>
      <c r="T349" s="3">
        <v>191</v>
      </c>
      <c r="U349" s="3">
        <v>-6.1886000000000001</v>
      </c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M350" s="3">
        <v>38.1</v>
      </c>
      <c r="N350" s="3">
        <v>328</v>
      </c>
      <c r="O350" s="3">
        <v>22</v>
      </c>
      <c r="P350" s="3">
        <v>27</v>
      </c>
      <c r="Q350" s="3">
        <v>221</v>
      </c>
      <c r="R350" s="3">
        <v>22.832999999999998</v>
      </c>
      <c r="S350" s="3">
        <v>289.89999999999998</v>
      </c>
      <c r="T350" s="3">
        <v>194</v>
      </c>
      <c r="U350" s="3">
        <v>-33.08</v>
      </c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M351" s="3">
        <v>-3.4299999999999997E-2</v>
      </c>
      <c r="N351" s="3">
        <v>6.5433000000000003</v>
      </c>
      <c r="O351" s="3">
        <v>21.167000000000002</v>
      </c>
      <c r="P351" s="3">
        <v>0</v>
      </c>
      <c r="Q351" s="3">
        <v>6.3</v>
      </c>
      <c r="R351" s="3">
        <v>23</v>
      </c>
      <c r="S351" s="3">
        <v>6.5776000000000003</v>
      </c>
      <c r="T351" s="3">
        <v>6.3</v>
      </c>
      <c r="U351" s="3">
        <v>-4.2207999999999997</v>
      </c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M352" s="3">
        <v>-2.7900000000000001E-2</v>
      </c>
      <c r="N352" s="3">
        <v>9.0299999999999994</v>
      </c>
      <c r="O352" s="3">
        <v>23</v>
      </c>
      <c r="P352" s="3">
        <v>0</v>
      </c>
      <c r="Q352" s="3">
        <v>6.46</v>
      </c>
      <c r="R352" s="3">
        <v>23</v>
      </c>
      <c r="S352" s="3">
        <v>9.0579000000000001</v>
      </c>
      <c r="T352" s="3">
        <v>6.46</v>
      </c>
      <c r="U352" s="3">
        <v>-28.681000000000001</v>
      </c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M353" s="3">
        <v>-0.02</v>
      </c>
      <c r="N353" s="3">
        <v>5.0599999999999996</v>
      </c>
      <c r="O353" s="3">
        <v>20.5</v>
      </c>
      <c r="P353" s="3">
        <v>0</v>
      </c>
      <c r="Q353" s="3">
        <v>5.97</v>
      </c>
      <c r="R353" s="3">
        <v>22.832999999999998</v>
      </c>
      <c r="S353" s="3">
        <v>5.08</v>
      </c>
      <c r="T353" s="3">
        <v>5.97</v>
      </c>
      <c r="U353" s="3">
        <v>17.52</v>
      </c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M354" s="3">
        <v>-4.2299999999999997E-2</v>
      </c>
      <c r="N354" s="3">
        <v>6.3083</v>
      </c>
      <c r="O354" s="3">
        <v>22.667000000000002</v>
      </c>
      <c r="P354" s="3">
        <v>0</v>
      </c>
      <c r="Q354" s="3">
        <v>6.41</v>
      </c>
      <c r="R354" s="3">
        <v>23</v>
      </c>
      <c r="S354" s="3">
        <v>6.3506</v>
      </c>
      <c r="T354" s="3">
        <v>6.41</v>
      </c>
      <c r="U354" s="3">
        <v>0.93498999999999999</v>
      </c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M355" s="3">
        <v>-2.3699999999999999E-2</v>
      </c>
      <c r="N355" s="3">
        <v>4.2617000000000003</v>
      </c>
      <c r="O355" s="3">
        <v>22.832999999999998</v>
      </c>
      <c r="P355" s="3">
        <v>0</v>
      </c>
      <c r="Q355" s="3">
        <v>5.47</v>
      </c>
      <c r="R355" s="3">
        <v>23</v>
      </c>
      <c r="S355" s="3">
        <v>4.2854000000000001</v>
      </c>
      <c r="T355" s="3">
        <v>5.47</v>
      </c>
      <c r="U355" s="3">
        <v>27.643999999999998</v>
      </c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M356" s="3">
        <v>-2.81E-2</v>
      </c>
      <c r="N356" s="3">
        <v>5.2167000000000003</v>
      </c>
      <c r="O356" s="3">
        <v>22.832999999999998</v>
      </c>
      <c r="P356" s="3">
        <v>0</v>
      </c>
      <c r="Q356" s="3">
        <v>4.62</v>
      </c>
      <c r="R356" s="3">
        <v>22.832999999999998</v>
      </c>
      <c r="S356" s="3">
        <v>5.2447999999999997</v>
      </c>
      <c r="T356" s="3">
        <v>4.62</v>
      </c>
      <c r="U356" s="3">
        <v>-11.912000000000001</v>
      </c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M357" s="3">
        <v>-1.15E-2</v>
      </c>
      <c r="N357" s="3">
        <v>2.72</v>
      </c>
      <c r="O357" s="3">
        <v>22.832999999999998</v>
      </c>
      <c r="P357" s="3">
        <v>0</v>
      </c>
      <c r="Q357" s="3">
        <v>4.13</v>
      </c>
      <c r="R357" s="3">
        <v>22.832999999999998</v>
      </c>
      <c r="S357" s="3">
        <v>2.7315</v>
      </c>
      <c r="T357" s="3">
        <v>4.13</v>
      </c>
      <c r="U357" s="3">
        <v>51.198999999999998</v>
      </c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M358" s="3">
        <v>-5.4699999999999999E-2</v>
      </c>
      <c r="N358" s="3">
        <v>5.0991999999999997</v>
      </c>
      <c r="O358" s="3">
        <v>3.6667000000000001</v>
      </c>
      <c r="P358" s="3">
        <v>0</v>
      </c>
      <c r="Q358" s="3">
        <v>5.0199999999999996</v>
      </c>
      <c r="R358" s="3">
        <v>23</v>
      </c>
      <c r="S358" s="3">
        <v>5.1539000000000001</v>
      </c>
      <c r="T358" s="3">
        <v>5.0199999999999996</v>
      </c>
      <c r="U358" s="3">
        <v>-2.5983000000000001</v>
      </c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M359" s="3">
        <v>4.3299999999999998E-2</v>
      </c>
      <c r="N359" s="3">
        <v>3.46</v>
      </c>
      <c r="O359" s="3">
        <v>23</v>
      </c>
      <c r="P359" s="3">
        <v>0</v>
      </c>
      <c r="Q359" s="3">
        <v>4.68</v>
      </c>
      <c r="R359" s="3">
        <v>23</v>
      </c>
      <c r="S359" s="3">
        <v>3.4167000000000001</v>
      </c>
      <c r="T359" s="3">
        <v>4.68</v>
      </c>
      <c r="U359" s="3">
        <v>36.973999999999997</v>
      </c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M360" s="3">
        <v>6.7799999999999999E-2</v>
      </c>
      <c r="N360" s="3">
        <v>4.2699999999999996</v>
      </c>
      <c r="O360" s="3">
        <v>23.167000000000002</v>
      </c>
      <c r="P360" s="3">
        <v>0</v>
      </c>
      <c r="Q360" s="3">
        <v>5.17</v>
      </c>
      <c r="R360" s="3">
        <v>22.832999999999998</v>
      </c>
      <c r="S360" s="3">
        <v>4.2022000000000004</v>
      </c>
      <c r="T360" s="3">
        <v>5.17</v>
      </c>
      <c r="U360" s="3">
        <v>23.030999999999999</v>
      </c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M361" s="3">
        <v>3.3700000000000001E-2</v>
      </c>
      <c r="N361" s="3">
        <v>2.4249999999999998</v>
      </c>
      <c r="O361" s="3">
        <v>23.667000000000002</v>
      </c>
      <c r="P361" s="3">
        <v>0</v>
      </c>
      <c r="Q361" s="3">
        <v>3.34</v>
      </c>
      <c r="R361" s="3">
        <v>23</v>
      </c>
      <c r="S361" s="3">
        <v>2.3913000000000002</v>
      </c>
      <c r="T361" s="3">
        <v>3.34</v>
      </c>
      <c r="U361" s="3">
        <v>39.673999999999999</v>
      </c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V362" s="3" t="s">
        <v>268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M363" s="3">
        <v>2.5700000000000001E-2</v>
      </c>
      <c r="N363" s="3">
        <v>1.9382999999999999</v>
      </c>
      <c r="O363" s="3">
        <v>23.332999999999998</v>
      </c>
      <c r="P363" s="3">
        <v>0</v>
      </c>
      <c r="Q363" s="3">
        <v>3.43</v>
      </c>
      <c r="R363" s="3">
        <v>23</v>
      </c>
      <c r="S363" s="3">
        <v>1.9126000000000001</v>
      </c>
      <c r="T363" s="3">
        <v>3.43</v>
      </c>
      <c r="U363" s="3">
        <v>79.334000000000003</v>
      </c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M364" s="3">
        <v>6.6000000000000003E-2</v>
      </c>
      <c r="N364" s="3">
        <v>3.9266999999999999</v>
      </c>
      <c r="O364" s="3">
        <v>22.667000000000002</v>
      </c>
      <c r="P364" s="3">
        <v>0</v>
      </c>
      <c r="Q364" s="3">
        <v>3.31</v>
      </c>
      <c r="R364" s="3">
        <v>23</v>
      </c>
      <c r="S364" s="3">
        <v>3.8607</v>
      </c>
      <c r="T364" s="3">
        <v>3.31</v>
      </c>
      <c r="U364" s="3">
        <v>-14.263</v>
      </c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M365" s="3">
        <v>0.13700000000000001</v>
      </c>
      <c r="N365" s="3">
        <v>5.59</v>
      </c>
      <c r="O365" s="3">
        <v>22</v>
      </c>
      <c r="P365" s="3">
        <v>0</v>
      </c>
      <c r="Q365" s="3">
        <v>5.27</v>
      </c>
      <c r="R365" s="3">
        <v>23</v>
      </c>
      <c r="S365" s="3">
        <v>5.4530000000000003</v>
      </c>
      <c r="T365" s="3">
        <v>5.27</v>
      </c>
      <c r="U365" s="3">
        <v>-3.3559000000000001</v>
      </c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M366" s="3">
        <v>0.29699999999999999</v>
      </c>
      <c r="N366" s="3">
        <v>9.6999999999999993</v>
      </c>
      <c r="O366" s="3">
        <v>22</v>
      </c>
      <c r="P366" s="3">
        <v>0</v>
      </c>
      <c r="Q366" s="3">
        <v>5.39</v>
      </c>
      <c r="R366" s="3">
        <v>23</v>
      </c>
      <c r="S366" s="3">
        <v>9.4030000000000005</v>
      </c>
      <c r="T366" s="3">
        <v>5.39</v>
      </c>
      <c r="U366" s="3">
        <v>-42.677999999999997</v>
      </c>
    </row>
    <row r="367" spans="1:22">
      <c r="B367" s="5"/>
    </row>
    <row r="368" spans="1:22">
      <c r="A368" t="s">
        <v>283</v>
      </c>
      <c r="B368" s="5" t="s">
        <v>298</v>
      </c>
      <c r="C368" s="98">
        <v>1</v>
      </c>
    </row>
    <row r="369" spans="1:21">
      <c r="A369" t="s">
        <v>284</v>
      </c>
      <c r="B369" s="5" t="s">
        <v>298</v>
      </c>
      <c r="C369" s="98">
        <v>1</v>
      </c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3" t="s">
        <v>70</v>
      </c>
      <c r="N370" s="3" t="s">
        <v>76</v>
      </c>
      <c r="O370" s="3" t="s">
        <v>81</v>
      </c>
      <c r="P370" s="3" t="s">
        <v>71</v>
      </c>
      <c r="Q370" s="3" t="s">
        <v>77</v>
      </c>
      <c r="R370" s="3" t="s">
        <v>81</v>
      </c>
      <c r="S370" s="3" t="s">
        <v>82</v>
      </c>
      <c r="T370" s="3" t="s">
        <v>83</v>
      </c>
      <c r="U370" s="3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M371" s="3">
        <v>23.7</v>
      </c>
      <c r="N371" s="3">
        <v>222</v>
      </c>
      <c r="O371" s="3">
        <v>13.5</v>
      </c>
      <c r="P371" s="3">
        <v>27</v>
      </c>
      <c r="Q371" s="3">
        <v>248</v>
      </c>
      <c r="R371" s="3">
        <v>13.667</v>
      </c>
      <c r="S371" s="3">
        <v>198.3</v>
      </c>
      <c r="T371" s="3">
        <v>221</v>
      </c>
      <c r="U371" s="3">
        <v>11.446999999999999</v>
      </c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3">
        <v>3.82</v>
      </c>
      <c r="N372" s="3">
        <v>0.59499999999999997</v>
      </c>
      <c r="O372" s="3">
        <v>17.332999999999998</v>
      </c>
      <c r="P372" s="3">
        <v>3.82</v>
      </c>
      <c r="Q372" s="3">
        <v>1.8733E-2</v>
      </c>
      <c r="R372" s="3">
        <v>13.667</v>
      </c>
      <c r="S372" s="3">
        <v>-3.2250000000000001</v>
      </c>
      <c r="T372" s="3">
        <v>-3.8012999999999999</v>
      </c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L373" s="64"/>
      <c r="M373" s="3">
        <v>22.5</v>
      </c>
      <c r="N373" s="3">
        <v>239.5</v>
      </c>
      <c r="O373" s="3">
        <v>13.333</v>
      </c>
      <c r="P373" s="3">
        <v>27</v>
      </c>
      <c r="Q373" s="3">
        <v>248</v>
      </c>
      <c r="R373" s="3">
        <v>13.667</v>
      </c>
      <c r="S373" s="3">
        <v>217</v>
      </c>
      <c r="T373" s="3">
        <v>221</v>
      </c>
      <c r="U373" s="3">
        <v>1.8433999999999999</v>
      </c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M374" s="3">
        <v>0.20899999999999999</v>
      </c>
      <c r="N374" s="3">
        <v>0.13017000000000001</v>
      </c>
      <c r="O374" s="3">
        <v>14.167</v>
      </c>
      <c r="P374" s="3">
        <v>0.20300000000000001</v>
      </c>
      <c r="Q374" s="3">
        <v>0.14299999999999999</v>
      </c>
      <c r="R374" s="3">
        <v>13.5</v>
      </c>
      <c r="S374" s="3">
        <v>-7.8833E-2</v>
      </c>
      <c r="T374" s="3">
        <v>-0.06</v>
      </c>
      <c r="U374" s="3">
        <v>-23.89</v>
      </c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3">
        <v>0</v>
      </c>
      <c r="N375" s="3">
        <v>4.6433000000000002E-2</v>
      </c>
      <c r="O375" s="3">
        <v>14.167</v>
      </c>
      <c r="P375" s="3">
        <v>0</v>
      </c>
      <c r="Q375" s="3">
        <v>3.4700000000000002E-2</v>
      </c>
      <c r="R375" s="3">
        <v>13.667</v>
      </c>
      <c r="S375" s="3">
        <v>4.6433000000000002E-2</v>
      </c>
      <c r="T375" s="3">
        <v>3.4700000000000002E-2</v>
      </c>
      <c r="U375" s="3">
        <v>-25.268999999999998</v>
      </c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3">
        <v>0</v>
      </c>
      <c r="N376" s="3">
        <v>70.683999999999997</v>
      </c>
      <c r="O376" s="3">
        <v>7.3333000000000004</v>
      </c>
      <c r="P376" s="3">
        <v>0</v>
      </c>
      <c r="Q376" s="3">
        <v>177</v>
      </c>
      <c r="R376" s="3">
        <v>13.833</v>
      </c>
      <c r="S376" s="3">
        <v>70.683999999999997</v>
      </c>
      <c r="T376" s="3">
        <v>177</v>
      </c>
      <c r="U376" s="3">
        <v>150.41</v>
      </c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3">
        <v>0</v>
      </c>
      <c r="N377" s="3">
        <v>49.267000000000003</v>
      </c>
      <c r="O377" s="3">
        <v>1.8332999999999999</v>
      </c>
      <c r="P377" s="3">
        <v>0</v>
      </c>
      <c r="Q377" s="3">
        <v>45.7</v>
      </c>
      <c r="R377" s="3">
        <v>3</v>
      </c>
      <c r="S377" s="3">
        <v>49.267000000000003</v>
      </c>
      <c r="T377" s="3">
        <v>45.7</v>
      </c>
      <c r="U377" s="3">
        <v>-7.2394999999999996</v>
      </c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M378" s="3">
        <v>26.5</v>
      </c>
      <c r="N378" s="3">
        <v>170</v>
      </c>
      <c r="O378" s="3">
        <v>13</v>
      </c>
      <c r="P378" s="3">
        <v>27</v>
      </c>
      <c r="Q378" s="3">
        <v>188.67</v>
      </c>
      <c r="R378" s="3">
        <v>13.667</v>
      </c>
      <c r="S378" s="3">
        <v>143.5</v>
      </c>
      <c r="T378" s="3">
        <v>161.66999999999999</v>
      </c>
      <c r="U378" s="3">
        <v>12.66</v>
      </c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M379" s="3">
        <v>26.8</v>
      </c>
      <c r="N379" s="3">
        <v>158.66999999999999</v>
      </c>
      <c r="O379" s="3">
        <v>13.167</v>
      </c>
      <c r="P379" s="3">
        <v>27</v>
      </c>
      <c r="Q379" s="3">
        <v>190</v>
      </c>
      <c r="R379" s="3">
        <v>13.667</v>
      </c>
      <c r="S379" s="3">
        <v>131.87</v>
      </c>
      <c r="T379" s="3">
        <v>163</v>
      </c>
      <c r="U379" s="3">
        <v>23.61</v>
      </c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M380" s="3">
        <v>26</v>
      </c>
      <c r="N380" s="3">
        <v>176</v>
      </c>
      <c r="O380" s="3">
        <v>13.833</v>
      </c>
      <c r="P380" s="3">
        <v>27</v>
      </c>
      <c r="Q380" s="3">
        <v>155</v>
      </c>
      <c r="R380" s="3">
        <v>13.5</v>
      </c>
      <c r="S380" s="3">
        <v>150</v>
      </c>
      <c r="T380" s="3">
        <v>128</v>
      </c>
      <c r="U380" s="3">
        <v>-14.667</v>
      </c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M381" s="3">
        <v>26.7</v>
      </c>
      <c r="N381" s="3">
        <v>174.67</v>
      </c>
      <c r="O381" s="3">
        <v>13.833</v>
      </c>
      <c r="P381" s="3">
        <v>27</v>
      </c>
      <c r="Q381" s="3">
        <v>176</v>
      </c>
      <c r="R381" s="3">
        <v>13.667</v>
      </c>
      <c r="S381" s="3">
        <v>147.97</v>
      </c>
      <c r="T381" s="3">
        <v>149</v>
      </c>
      <c r="U381" s="3">
        <v>0.69840000000000002</v>
      </c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M382" s="3">
        <v>21.9</v>
      </c>
      <c r="N382" s="3">
        <v>116</v>
      </c>
      <c r="O382" s="3">
        <v>13.833</v>
      </c>
      <c r="P382" s="3">
        <v>27</v>
      </c>
      <c r="Q382" s="3">
        <v>177</v>
      </c>
      <c r="R382" s="3">
        <v>13.833</v>
      </c>
      <c r="S382" s="3">
        <v>94.1</v>
      </c>
      <c r="T382" s="3">
        <v>150</v>
      </c>
      <c r="U382" s="3">
        <v>59.405000000000001</v>
      </c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M383" s="3">
        <v>22.8</v>
      </c>
      <c r="N383" s="3">
        <v>184.5</v>
      </c>
      <c r="O383" s="3">
        <v>13.667</v>
      </c>
      <c r="P383" s="3">
        <v>27</v>
      </c>
      <c r="Q383" s="3">
        <v>178</v>
      </c>
      <c r="R383" s="3">
        <v>13.5</v>
      </c>
      <c r="S383" s="3">
        <v>161.69999999999999</v>
      </c>
      <c r="T383" s="3">
        <v>151</v>
      </c>
      <c r="U383" s="3">
        <v>-6.6173000000000002</v>
      </c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M384" s="3">
        <v>21</v>
      </c>
      <c r="N384" s="3">
        <v>127</v>
      </c>
      <c r="O384" s="3">
        <v>14</v>
      </c>
      <c r="P384" s="3">
        <v>27</v>
      </c>
      <c r="Q384" s="3">
        <v>176</v>
      </c>
      <c r="R384" s="3">
        <v>13.667</v>
      </c>
      <c r="S384" s="3">
        <v>106</v>
      </c>
      <c r="T384" s="3">
        <v>149</v>
      </c>
      <c r="U384" s="3">
        <v>40.566000000000003</v>
      </c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M385" s="3">
        <v>21.1</v>
      </c>
      <c r="N385" s="3">
        <v>138</v>
      </c>
      <c r="O385" s="3">
        <v>13.5</v>
      </c>
      <c r="P385" s="3">
        <v>27</v>
      </c>
      <c r="Q385" s="3">
        <v>177</v>
      </c>
      <c r="R385" s="3">
        <v>13.833</v>
      </c>
      <c r="S385" s="3">
        <v>116.9</v>
      </c>
      <c r="T385" s="3">
        <v>150</v>
      </c>
      <c r="U385" s="3">
        <v>28.315000000000001</v>
      </c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M386" s="3">
        <v>21.5</v>
      </c>
      <c r="N386" s="3">
        <v>92.6</v>
      </c>
      <c r="O386" s="3">
        <v>14</v>
      </c>
      <c r="P386" s="3">
        <v>27</v>
      </c>
      <c r="Q386" s="3">
        <v>156.66999999999999</v>
      </c>
      <c r="R386" s="3">
        <v>13.667</v>
      </c>
      <c r="S386" s="3">
        <v>71.099999999999994</v>
      </c>
      <c r="T386" s="3">
        <v>129.66999999999999</v>
      </c>
      <c r="U386" s="3">
        <v>82.372</v>
      </c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M387" s="3">
        <v>22.3</v>
      </c>
      <c r="N387" s="3">
        <v>178.17</v>
      </c>
      <c r="O387" s="3">
        <v>13.833</v>
      </c>
      <c r="P387" s="3">
        <v>27</v>
      </c>
      <c r="Q387" s="3">
        <v>153.66999999999999</v>
      </c>
      <c r="R387" s="3">
        <v>13.667</v>
      </c>
      <c r="S387" s="3">
        <v>155.87</v>
      </c>
      <c r="T387" s="3">
        <v>126.67</v>
      </c>
      <c r="U387" s="3">
        <v>-18.734000000000002</v>
      </c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M388" s="3">
        <v>24.8</v>
      </c>
      <c r="N388" s="3">
        <v>162.66999999999999</v>
      </c>
      <c r="O388" s="3">
        <v>13.833</v>
      </c>
      <c r="P388" s="3">
        <v>27</v>
      </c>
      <c r="Q388" s="3">
        <v>180</v>
      </c>
      <c r="R388" s="3">
        <v>13.667</v>
      </c>
      <c r="S388" s="3">
        <v>137.87</v>
      </c>
      <c r="T388" s="3">
        <v>153</v>
      </c>
      <c r="U388" s="3">
        <v>10.977</v>
      </c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M389" s="3">
        <v>24.8</v>
      </c>
      <c r="N389" s="3">
        <v>245.96</v>
      </c>
      <c r="O389" s="3">
        <v>3.3332999999999999</v>
      </c>
      <c r="P389" s="3">
        <v>27</v>
      </c>
      <c r="Q389" s="3">
        <v>179</v>
      </c>
      <c r="R389" s="3">
        <v>13.5</v>
      </c>
      <c r="S389" s="3">
        <v>221.16</v>
      </c>
      <c r="T389" s="3">
        <v>152</v>
      </c>
      <c r="U389" s="3">
        <v>-31.271999999999998</v>
      </c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M390" s="3">
        <v>-3.96E-3</v>
      </c>
      <c r="N390" s="3">
        <v>4.8316999999999997</v>
      </c>
      <c r="O390" s="3">
        <v>13.667</v>
      </c>
      <c r="P390" s="3">
        <v>0</v>
      </c>
      <c r="Q390" s="3">
        <v>5.33</v>
      </c>
      <c r="R390" s="3">
        <v>13.667</v>
      </c>
      <c r="S390" s="3">
        <v>4.8356000000000003</v>
      </c>
      <c r="T390" s="3">
        <v>5.33</v>
      </c>
      <c r="U390" s="3">
        <v>10.223000000000001</v>
      </c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M391" s="3">
        <v>4.99E-2</v>
      </c>
      <c r="N391" s="3">
        <v>6.7</v>
      </c>
      <c r="O391" s="3">
        <v>12</v>
      </c>
      <c r="P391" s="3">
        <v>0</v>
      </c>
      <c r="Q391" s="3">
        <v>5.46</v>
      </c>
      <c r="R391" s="3">
        <v>13.667</v>
      </c>
      <c r="S391" s="3">
        <v>6.6501000000000001</v>
      </c>
      <c r="T391" s="3">
        <v>5.46</v>
      </c>
      <c r="U391" s="3">
        <v>-17.896000000000001</v>
      </c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M392" s="3">
        <v>-6.1600000000000002E-2</v>
      </c>
      <c r="N392" s="3">
        <v>4.2583000000000002</v>
      </c>
      <c r="O392" s="3">
        <v>13.333</v>
      </c>
      <c r="P392" s="3">
        <v>0</v>
      </c>
      <c r="Q392" s="3">
        <v>5.09</v>
      </c>
      <c r="R392" s="3">
        <v>13.667</v>
      </c>
      <c r="S392" s="3">
        <v>4.3198999999999996</v>
      </c>
      <c r="T392" s="3">
        <v>5.09</v>
      </c>
      <c r="U392" s="3">
        <v>17.826000000000001</v>
      </c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M393" s="3">
        <v>0.14899999999999999</v>
      </c>
      <c r="N393" s="3">
        <v>6.35</v>
      </c>
      <c r="O393" s="3">
        <v>13.5</v>
      </c>
      <c r="P393" s="3">
        <v>0</v>
      </c>
      <c r="Q393" s="3">
        <v>5.03</v>
      </c>
      <c r="R393" s="3">
        <v>13.667</v>
      </c>
      <c r="S393" s="3">
        <v>6.2009999999999996</v>
      </c>
      <c r="T393" s="3">
        <v>5.03</v>
      </c>
      <c r="U393" s="3">
        <v>-18.884</v>
      </c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M394" s="3">
        <v>-1.1900000000000001E-2</v>
      </c>
      <c r="N394" s="3">
        <v>2.6633</v>
      </c>
      <c r="O394" s="3">
        <v>13.667</v>
      </c>
      <c r="P394" s="3">
        <v>0</v>
      </c>
      <c r="Q394" s="3">
        <v>4.9267000000000003</v>
      </c>
      <c r="R394" s="3">
        <v>13.667</v>
      </c>
      <c r="S394" s="3">
        <v>2.6751999999999998</v>
      </c>
      <c r="T394" s="3">
        <v>4.9267000000000003</v>
      </c>
      <c r="U394" s="3">
        <v>84.158000000000001</v>
      </c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M395" s="3">
        <v>-6.3499999999999997E-3</v>
      </c>
      <c r="N395" s="3">
        <v>2.91</v>
      </c>
      <c r="O395" s="3">
        <v>12</v>
      </c>
      <c r="P395" s="3">
        <v>0</v>
      </c>
      <c r="Q395" s="3">
        <v>3.77</v>
      </c>
      <c r="R395" s="3">
        <v>13.667</v>
      </c>
      <c r="S395" s="3">
        <v>2.9163000000000001</v>
      </c>
      <c r="T395" s="3">
        <v>3.77</v>
      </c>
      <c r="U395" s="3">
        <v>29.271000000000001</v>
      </c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M396" s="3">
        <v>-4.1900000000000001E-3</v>
      </c>
      <c r="N396" s="3">
        <v>1.915</v>
      </c>
      <c r="O396" s="3">
        <v>13.667</v>
      </c>
      <c r="P396" s="3">
        <v>0</v>
      </c>
      <c r="Q396" s="3">
        <v>3.4</v>
      </c>
      <c r="R396" s="3">
        <v>13.667</v>
      </c>
      <c r="S396" s="3">
        <v>1.9192</v>
      </c>
      <c r="T396" s="3">
        <v>3.4</v>
      </c>
      <c r="U396" s="3">
        <v>77.158000000000001</v>
      </c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M397" s="3">
        <v>-5.0200000000000002E-3</v>
      </c>
      <c r="N397" s="3">
        <v>5.4180000000000001</v>
      </c>
      <c r="O397" s="3">
        <v>6.1666999999999996</v>
      </c>
      <c r="P397" s="3">
        <v>0</v>
      </c>
      <c r="Q397" s="3">
        <v>3.76</v>
      </c>
      <c r="R397" s="3">
        <v>13.667</v>
      </c>
      <c r="S397" s="3">
        <v>5.4230999999999998</v>
      </c>
      <c r="T397" s="3">
        <v>3.76</v>
      </c>
      <c r="U397" s="3">
        <v>-30.666</v>
      </c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M398" s="3">
        <v>2.81E-2</v>
      </c>
      <c r="N398" s="3">
        <v>3.3666999999999998</v>
      </c>
      <c r="O398" s="3">
        <v>13.667</v>
      </c>
      <c r="P398" s="3">
        <v>0</v>
      </c>
      <c r="Q398" s="3">
        <v>4.2300000000000004</v>
      </c>
      <c r="R398" s="3">
        <v>13.667</v>
      </c>
      <c r="S398" s="3">
        <v>3.3386</v>
      </c>
      <c r="T398" s="3">
        <v>4.2300000000000004</v>
      </c>
      <c r="U398" s="3">
        <v>26.701000000000001</v>
      </c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M399" s="3">
        <v>3.3399999999999999E-2</v>
      </c>
      <c r="N399" s="3">
        <v>3.5133000000000001</v>
      </c>
      <c r="O399" s="3">
        <v>13.667</v>
      </c>
      <c r="P399" s="3">
        <v>0</v>
      </c>
      <c r="Q399" s="3">
        <v>4.2300000000000004</v>
      </c>
      <c r="R399" s="3">
        <v>13.667</v>
      </c>
      <c r="S399" s="3">
        <v>3.4799000000000002</v>
      </c>
      <c r="T399" s="3">
        <v>4.2300000000000004</v>
      </c>
      <c r="U399" s="3">
        <v>21.553999999999998</v>
      </c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M400" s="3">
        <v>2.1899999999999999E-2</v>
      </c>
      <c r="N400" s="3">
        <v>3.1267</v>
      </c>
      <c r="O400" s="3">
        <v>13.667</v>
      </c>
      <c r="P400" s="3">
        <v>0</v>
      </c>
      <c r="Q400" s="3">
        <v>4.2267000000000001</v>
      </c>
      <c r="R400" s="3">
        <v>13.667</v>
      </c>
      <c r="S400" s="3">
        <v>3.1048</v>
      </c>
      <c r="T400" s="3">
        <v>4.2267000000000001</v>
      </c>
      <c r="U400" s="3">
        <v>36.134999999999998</v>
      </c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M401" s="3">
        <v>2.6700000000000002E-2</v>
      </c>
      <c r="N401" s="3">
        <v>3.9016999999999999</v>
      </c>
      <c r="O401" s="3">
        <v>13.667</v>
      </c>
      <c r="P401" s="3">
        <v>0</v>
      </c>
      <c r="Q401" s="3">
        <v>4.22</v>
      </c>
      <c r="R401" s="3">
        <v>13.667</v>
      </c>
      <c r="S401" s="3">
        <v>3.875</v>
      </c>
      <c r="T401" s="3">
        <v>4.22</v>
      </c>
      <c r="U401" s="3">
        <v>8.9040999999999997</v>
      </c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M402" s="3">
        <v>1.8800000000000001E-2</v>
      </c>
      <c r="N402" s="3">
        <v>2.29</v>
      </c>
      <c r="O402" s="3">
        <v>13.5</v>
      </c>
      <c r="P402" s="3">
        <v>0</v>
      </c>
      <c r="Q402" s="3">
        <v>3.85</v>
      </c>
      <c r="R402" s="3">
        <v>13.667</v>
      </c>
      <c r="S402" s="3">
        <v>2.2711999999999999</v>
      </c>
      <c r="T402" s="3">
        <v>3.85</v>
      </c>
      <c r="U402" s="3">
        <v>69.513999999999996</v>
      </c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M403" s="3">
        <v>0.11700000000000001</v>
      </c>
      <c r="N403" s="3">
        <v>8.01</v>
      </c>
      <c r="O403" s="3">
        <v>6.5</v>
      </c>
      <c r="P403" s="3">
        <v>0</v>
      </c>
      <c r="Q403" s="3">
        <v>3.77</v>
      </c>
      <c r="R403" s="3">
        <v>13.667</v>
      </c>
      <c r="S403" s="3">
        <v>7.8929999999999998</v>
      </c>
      <c r="T403" s="3">
        <v>3.77</v>
      </c>
      <c r="U403" s="3">
        <v>-52.235999999999997</v>
      </c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M404" s="3">
        <v>2.63E-2</v>
      </c>
      <c r="N404" s="3">
        <v>4.7450000000000001</v>
      </c>
      <c r="O404" s="3">
        <v>13.833</v>
      </c>
      <c r="P404" s="3">
        <v>0</v>
      </c>
      <c r="Q404" s="3">
        <v>4.63</v>
      </c>
      <c r="R404" s="3">
        <v>13.667</v>
      </c>
      <c r="S404" s="3">
        <v>4.7187000000000001</v>
      </c>
      <c r="T404" s="3">
        <v>4.63</v>
      </c>
      <c r="U404" s="3">
        <v>-1.8794</v>
      </c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</row>
    <row r="406" spans="1:21">
      <c r="B406" s="5"/>
    </row>
    <row r="407" spans="1:21">
      <c r="A407" t="s">
        <v>283</v>
      </c>
      <c r="B407" s="5" t="s">
        <v>299</v>
      </c>
      <c r="C407" s="98">
        <v>1</v>
      </c>
    </row>
    <row r="408" spans="1:21">
      <c r="A408" t="s">
        <v>284</v>
      </c>
      <c r="B408" s="5" t="s">
        <v>299</v>
      </c>
      <c r="C408" s="98">
        <v>1</v>
      </c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3" t="s">
        <v>70</v>
      </c>
      <c r="N409" s="3" t="s">
        <v>76</v>
      </c>
      <c r="O409" s="3" t="s">
        <v>81</v>
      </c>
      <c r="P409" s="3" t="s">
        <v>71</v>
      </c>
      <c r="Q409" s="3" t="s">
        <v>77</v>
      </c>
      <c r="R409" s="3" t="s">
        <v>81</v>
      </c>
      <c r="S409" s="3" t="s">
        <v>82</v>
      </c>
      <c r="T409" s="3" t="s">
        <v>83</v>
      </c>
      <c r="U409" s="3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M410" s="3">
        <v>32.6</v>
      </c>
      <c r="N410" s="3">
        <v>322.83999999999997</v>
      </c>
      <c r="O410" s="3">
        <v>5.8333000000000004</v>
      </c>
      <c r="P410" s="3">
        <v>31</v>
      </c>
      <c r="Q410" s="3">
        <v>342</v>
      </c>
      <c r="R410" s="3">
        <v>6</v>
      </c>
      <c r="S410" s="3">
        <v>290.24</v>
      </c>
      <c r="T410" s="3">
        <v>311</v>
      </c>
      <c r="U410" s="3">
        <v>7.1515000000000004</v>
      </c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3">
        <v>3.82</v>
      </c>
      <c r="N411" s="3">
        <v>0.84</v>
      </c>
      <c r="O411" s="3">
        <v>7.6666999999999996</v>
      </c>
      <c r="P411" s="3">
        <v>3.82</v>
      </c>
      <c r="Q411" s="3">
        <v>1.6899999999999998E-2</v>
      </c>
      <c r="R411" s="3">
        <v>6</v>
      </c>
      <c r="S411" s="3">
        <v>-2.98</v>
      </c>
      <c r="T411" s="3">
        <v>-3.8031000000000001</v>
      </c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L412" s="64"/>
      <c r="M412" s="3">
        <v>33.5</v>
      </c>
      <c r="N412" s="3">
        <v>363.55</v>
      </c>
      <c r="O412" s="3">
        <v>5.8333000000000004</v>
      </c>
      <c r="P412" s="3">
        <v>31</v>
      </c>
      <c r="Q412" s="3">
        <v>342</v>
      </c>
      <c r="R412" s="3">
        <v>6</v>
      </c>
      <c r="S412" s="3">
        <v>330.05</v>
      </c>
      <c r="T412" s="3">
        <v>311</v>
      </c>
      <c r="U412" s="3">
        <v>-5.7716000000000003</v>
      </c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M413" s="3">
        <v>0.20899999999999999</v>
      </c>
      <c r="N413" s="3">
        <v>0.1082</v>
      </c>
      <c r="O413" s="3">
        <v>6.1666999999999996</v>
      </c>
      <c r="P413" s="3">
        <v>0.20200000000000001</v>
      </c>
      <c r="Q413" s="3">
        <v>9.2299999999999993E-2</v>
      </c>
      <c r="R413" s="3">
        <v>6.1666999999999996</v>
      </c>
      <c r="S413" s="3">
        <v>-0.1008</v>
      </c>
      <c r="T413" s="3">
        <v>-0.10970000000000001</v>
      </c>
      <c r="U413" s="3">
        <v>8.8252000000000006</v>
      </c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3">
        <v>0</v>
      </c>
      <c r="N414" s="3">
        <v>5.9988E-2</v>
      </c>
      <c r="O414" s="3">
        <v>6.1666999999999996</v>
      </c>
      <c r="P414" s="3">
        <v>0</v>
      </c>
      <c r="Q414" s="3">
        <v>6.4399999999999999E-2</v>
      </c>
      <c r="R414" s="3">
        <v>6.1666999999999996</v>
      </c>
      <c r="S414" s="3">
        <v>5.9988E-2</v>
      </c>
      <c r="T414" s="3">
        <v>6.4399999999999999E-2</v>
      </c>
      <c r="U414" s="3">
        <v>7.3544999999999998</v>
      </c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3">
        <v>0</v>
      </c>
      <c r="N415" s="3">
        <v>223.73</v>
      </c>
      <c r="O415" s="3">
        <v>5.1666999999999996</v>
      </c>
      <c r="P415" s="3">
        <v>0</v>
      </c>
      <c r="Q415" s="3">
        <v>480</v>
      </c>
      <c r="R415" s="3">
        <v>27.832999999999998</v>
      </c>
      <c r="S415" s="3">
        <v>223.73</v>
      </c>
      <c r="T415" s="3">
        <v>480</v>
      </c>
      <c r="U415" s="3">
        <v>114.55</v>
      </c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3">
        <v>0</v>
      </c>
      <c r="N416" s="3">
        <v>232</v>
      </c>
      <c r="O416" s="3">
        <v>2</v>
      </c>
      <c r="P416" s="3">
        <v>0</v>
      </c>
      <c r="Q416" s="3">
        <v>336</v>
      </c>
      <c r="R416" s="3">
        <v>2.8332999999999999</v>
      </c>
      <c r="S416" s="3">
        <v>232</v>
      </c>
      <c r="T416" s="3">
        <v>336</v>
      </c>
      <c r="U416" s="3">
        <v>44.828000000000003</v>
      </c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M417" s="3">
        <v>33.5</v>
      </c>
      <c r="N417" s="3">
        <v>218.96</v>
      </c>
      <c r="O417" s="3">
        <v>6.1666999999999996</v>
      </c>
      <c r="P417" s="3">
        <v>31</v>
      </c>
      <c r="Q417" s="3">
        <v>196</v>
      </c>
      <c r="R417" s="3">
        <v>6</v>
      </c>
      <c r="S417" s="3">
        <v>185.46</v>
      </c>
      <c r="T417" s="3">
        <v>165</v>
      </c>
      <c r="U417" s="3">
        <v>-11.032</v>
      </c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M418" s="3">
        <v>34.5</v>
      </c>
      <c r="N418" s="3">
        <v>208</v>
      </c>
      <c r="O418" s="3">
        <v>4.5</v>
      </c>
      <c r="P418" s="3">
        <v>31</v>
      </c>
      <c r="Q418" s="3">
        <v>199</v>
      </c>
      <c r="R418" s="3">
        <v>6</v>
      </c>
      <c r="S418" s="3">
        <v>173.5</v>
      </c>
      <c r="T418" s="3">
        <v>168</v>
      </c>
      <c r="U418" s="3">
        <v>-3.17</v>
      </c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M419" s="3">
        <v>33.6</v>
      </c>
      <c r="N419" s="3">
        <v>176.98</v>
      </c>
      <c r="O419" s="3">
        <v>5.6666999999999996</v>
      </c>
      <c r="P419" s="3">
        <v>31</v>
      </c>
      <c r="Q419" s="3">
        <v>174</v>
      </c>
      <c r="R419" s="3">
        <v>6</v>
      </c>
      <c r="S419" s="3">
        <v>143.38</v>
      </c>
      <c r="T419" s="3">
        <v>143</v>
      </c>
      <c r="U419" s="3">
        <v>-0.26535999999999998</v>
      </c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M420" s="3">
        <v>34.1</v>
      </c>
      <c r="N420" s="3">
        <v>167</v>
      </c>
      <c r="O420" s="3">
        <v>6</v>
      </c>
      <c r="P420" s="3">
        <v>31</v>
      </c>
      <c r="Q420" s="3">
        <v>195</v>
      </c>
      <c r="R420" s="3">
        <v>6</v>
      </c>
      <c r="S420" s="3">
        <v>132.9</v>
      </c>
      <c r="T420" s="3">
        <v>164</v>
      </c>
      <c r="U420" s="3">
        <v>23.401</v>
      </c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M421" s="3">
        <v>28.6</v>
      </c>
      <c r="N421" s="3">
        <v>138.97999999999999</v>
      </c>
      <c r="O421" s="3">
        <v>6.1666999999999996</v>
      </c>
      <c r="P421" s="3">
        <v>31</v>
      </c>
      <c r="Q421" s="3">
        <v>226</v>
      </c>
      <c r="R421" s="3">
        <v>6</v>
      </c>
      <c r="S421" s="3">
        <v>110.38</v>
      </c>
      <c r="T421" s="3">
        <v>195</v>
      </c>
      <c r="U421" s="3">
        <v>76.662000000000006</v>
      </c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M422" s="3">
        <v>29.8</v>
      </c>
      <c r="N422" s="3">
        <v>229</v>
      </c>
      <c r="O422" s="3">
        <v>6</v>
      </c>
      <c r="P422" s="3">
        <v>31</v>
      </c>
      <c r="Q422" s="3">
        <v>229</v>
      </c>
      <c r="R422" s="3">
        <v>6</v>
      </c>
      <c r="S422" s="3">
        <v>199.2</v>
      </c>
      <c r="T422" s="3">
        <v>198</v>
      </c>
      <c r="U422" s="3">
        <v>-0.60243000000000002</v>
      </c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M423" s="3">
        <v>27.2</v>
      </c>
      <c r="N423" s="3">
        <v>154</v>
      </c>
      <c r="O423" s="3">
        <v>6.1666999999999996</v>
      </c>
      <c r="P423" s="3">
        <v>31</v>
      </c>
      <c r="Q423" s="3">
        <v>225</v>
      </c>
      <c r="R423" s="3">
        <v>6</v>
      </c>
      <c r="S423" s="3">
        <v>126.8</v>
      </c>
      <c r="T423" s="3">
        <v>194</v>
      </c>
      <c r="U423" s="3">
        <v>52.997</v>
      </c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M424" s="3">
        <v>27.4</v>
      </c>
      <c r="N424" s="3">
        <v>172</v>
      </c>
      <c r="O424" s="3">
        <v>6</v>
      </c>
      <c r="P424" s="3">
        <v>31</v>
      </c>
      <c r="Q424" s="3">
        <v>226</v>
      </c>
      <c r="R424" s="3">
        <v>6</v>
      </c>
      <c r="S424" s="3">
        <v>144.6</v>
      </c>
      <c r="T424" s="3">
        <v>195</v>
      </c>
      <c r="U424" s="3">
        <v>34.854999999999997</v>
      </c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M425" s="3">
        <v>27.4</v>
      </c>
      <c r="N425" s="3">
        <v>116.98</v>
      </c>
      <c r="O425" s="3">
        <v>6.1666999999999996</v>
      </c>
      <c r="P425" s="3">
        <v>31</v>
      </c>
      <c r="Q425" s="3">
        <v>197</v>
      </c>
      <c r="R425" s="3">
        <v>6</v>
      </c>
      <c r="S425" s="3">
        <v>89.58</v>
      </c>
      <c r="T425" s="3">
        <v>166</v>
      </c>
      <c r="U425" s="3">
        <v>85.308000000000007</v>
      </c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M426" s="3">
        <v>28.7</v>
      </c>
      <c r="N426" s="3">
        <v>177</v>
      </c>
      <c r="O426" s="3">
        <v>4.8333000000000004</v>
      </c>
      <c r="P426" s="3">
        <v>31</v>
      </c>
      <c r="Q426" s="3">
        <v>192</v>
      </c>
      <c r="R426" s="3">
        <v>6</v>
      </c>
      <c r="S426" s="3">
        <v>148.30000000000001</v>
      </c>
      <c r="T426" s="3">
        <v>161</v>
      </c>
      <c r="U426" s="3">
        <v>8.5637000000000008</v>
      </c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M427" s="3">
        <v>33.700000000000003</v>
      </c>
      <c r="N427" s="3">
        <v>352.73</v>
      </c>
      <c r="O427" s="3">
        <v>5.8333000000000004</v>
      </c>
      <c r="P427" s="3">
        <v>31</v>
      </c>
      <c r="Q427" s="3">
        <v>227</v>
      </c>
      <c r="R427" s="3">
        <v>6</v>
      </c>
      <c r="S427" s="3">
        <v>319.02999999999997</v>
      </c>
      <c r="T427" s="3">
        <v>196</v>
      </c>
      <c r="U427" s="3">
        <v>-38.563000000000002</v>
      </c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M428" s="3">
        <v>35.4</v>
      </c>
      <c r="N428" s="3">
        <v>532.84</v>
      </c>
      <c r="O428" s="3">
        <v>5.6666999999999996</v>
      </c>
      <c r="P428" s="3">
        <v>31</v>
      </c>
      <c r="Q428" s="3">
        <v>228</v>
      </c>
      <c r="R428" s="3">
        <v>6</v>
      </c>
      <c r="S428" s="3">
        <v>497.44</v>
      </c>
      <c r="T428" s="3">
        <v>197</v>
      </c>
      <c r="U428" s="3">
        <v>-60.396999999999998</v>
      </c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M429" s="3">
        <v>-1.04E-2</v>
      </c>
      <c r="N429" s="3">
        <v>8.2401999999999997</v>
      </c>
      <c r="O429" s="3">
        <v>5.6666999999999996</v>
      </c>
      <c r="P429" s="3">
        <v>0</v>
      </c>
      <c r="Q429" s="3">
        <v>9.67</v>
      </c>
      <c r="R429" s="3">
        <v>6</v>
      </c>
      <c r="S429" s="3">
        <v>8.2506000000000004</v>
      </c>
      <c r="T429" s="3">
        <v>9.67</v>
      </c>
      <c r="U429" s="3">
        <v>17.204000000000001</v>
      </c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M430" s="3">
        <v>3.3799999999999997E-2</v>
      </c>
      <c r="N430" s="3">
        <v>11.292</v>
      </c>
      <c r="O430" s="3">
        <v>4.3333000000000004</v>
      </c>
      <c r="P430" s="3">
        <v>0</v>
      </c>
      <c r="Q430" s="3">
        <v>9.9499999999999993</v>
      </c>
      <c r="R430" s="3">
        <v>6</v>
      </c>
      <c r="S430" s="3">
        <v>11.257999999999999</v>
      </c>
      <c r="T430" s="3">
        <v>9.9499999999999993</v>
      </c>
      <c r="U430" s="3">
        <v>-11.621</v>
      </c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M431" s="3">
        <v>4.36E-2</v>
      </c>
      <c r="N431" s="3">
        <v>7.3169000000000004</v>
      </c>
      <c r="O431" s="3">
        <v>5.6666999999999996</v>
      </c>
      <c r="P431" s="3">
        <v>0</v>
      </c>
      <c r="Q431" s="3">
        <v>9.15</v>
      </c>
      <c r="R431" s="3">
        <v>6</v>
      </c>
      <c r="S431" s="3">
        <v>7.2732999999999999</v>
      </c>
      <c r="T431" s="3">
        <v>9.15</v>
      </c>
      <c r="U431" s="3">
        <v>25.803000000000001</v>
      </c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M432" s="3">
        <v>-3.3599999999999998E-2</v>
      </c>
      <c r="N432" s="3">
        <v>12.052</v>
      </c>
      <c r="O432" s="3">
        <v>5.8333000000000004</v>
      </c>
      <c r="P432" s="3">
        <v>0</v>
      </c>
      <c r="Q432" s="3">
        <v>9.3800000000000008</v>
      </c>
      <c r="R432" s="3">
        <v>6</v>
      </c>
      <c r="S432" s="3">
        <v>12.086</v>
      </c>
      <c r="T432" s="3">
        <v>9.3800000000000008</v>
      </c>
      <c r="U432" s="3">
        <v>-22.387</v>
      </c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M433" s="3">
        <v>1.49E-3</v>
      </c>
      <c r="N433" s="3">
        <v>4.7690000000000001</v>
      </c>
      <c r="O433" s="3">
        <v>4.6666999999999996</v>
      </c>
      <c r="P433" s="3">
        <v>0</v>
      </c>
      <c r="Q433" s="3">
        <v>8.8800000000000008</v>
      </c>
      <c r="R433" s="3">
        <v>6</v>
      </c>
      <c r="S433" s="3">
        <v>4.7675000000000001</v>
      </c>
      <c r="T433" s="3">
        <v>8.8800000000000008</v>
      </c>
      <c r="U433" s="3">
        <v>86.26</v>
      </c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M434" s="3">
        <v>4.6800000000000001E-3</v>
      </c>
      <c r="N434" s="3">
        <v>6.5789999999999997</v>
      </c>
      <c r="O434" s="3">
        <v>4.3333000000000004</v>
      </c>
      <c r="P434" s="3">
        <v>0</v>
      </c>
      <c r="Q434" s="3">
        <v>7.58</v>
      </c>
      <c r="R434" s="3">
        <v>6</v>
      </c>
      <c r="S434" s="3">
        <v>6.5743</v>
      </c>
      <c r="T434" s="3">
        <v>7.58</v>
      </c>
      <c r="U434" s="3">
        <v>15.297000000000001</v>
      </c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M435" s="3">
        <v>-1.82E-3</v>
      </c>
      <c r="N435" s="3">
        <v>2.8988</v>
      </c>
      <c r="O435" s="3">
        <v>4.6666999999999996</v>
      </c>
      <c r="P435" s="3">
        <v>0</v>
      </c>
      <c r="Q435" s="3">
        <v>6.79</v>
      </c>
      <c r="R435" s="3">
        <v>6</v>
      </c>
      <c r="S435" s="3">
        <v>2.9005999999999998</v>
      </c>
      <c r="T435" s="3">
        <v>6.79</v>
      </c>
      <c r="U435" s="3">
        <v>134.09</v>
      </c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M436" s="3">
        <v>-1.45E-4</v>
      </c>
      <c r="N436" s="3">
        <v>10.1</v>
      </c>
      <c r="O436" s="3">
        <v>3.5</v>
      </c>
      <c r="P436" s="3">
        <v>0</v>
      </c>
      <c r="Q436" s="3">
        <v>7.6</v>
      </c>
      <c r="R436" s="3">
        <v>6</v>
      </c>
      <c r="S436" s="3">
        <v>10.1</v>
      </c>
      <c r="T436" s="3">
        <v>7.6</v>
      </c>
      <c r="U436" s="3">
        <v>-24.754000000000001</v>
      </c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V437" s="3" t="s">
        <v>268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V438" s="3" t="s">
        <v>268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V439" s="3" t="s">
        <v>268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V440" s="3" t="s">
        <v>268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V441" s="3" t="s">
        <v>268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V442" s="3" t="s">
        <v>268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V443" s="3" t="s">
        <v>268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V444" s="3" t="s">
        <v>268</v>
      </c>
    </row>
    <row r="445" spans="1:22">
      <c r="B445" s="5"/>
    </row>
    <row r="446" spans="1:22">
      <c r="A446" t="s">
        <v>283</v>
      </c>
      <c r="B446" s="5" t="s">
        <v>300</v>
      </c>
      <c r="C446" s="98">
        <v>1</v>
      </c>
    </row>
    <row r="447" spans="1:22">
      <c r="A447" t="s">
        <v>284</v>
      </c>
      <c r="B447" s="5" t="s">
        <v>300</v>
      </c>
      <c r="C447" s="98">
        <v>1</v>
      </c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3" t="s">
        <v>70</v>
      </c>
      <c r="N448" s="3" t="s">
        <v>76</v>
      </c>
      <c r="O448" s="3" t="s">
        <v>81</v>
      </c>
      <c r="P448" s="3" t="s">
        <v>71</v>
      </c>
      <c r="Q448" s="3" t="s">
        <v>77</v>
      </c>
      <c r="R448" s="3" t="s">
        <v>81</v>
      </c>
      <c r="S448" s="3" t="s">
        <v>82</v>
      </c>
      <c r="T448" s="3" t="s">
        <v>83</v>
      </c>
      <c r="U448" s="3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M449" s="3">
        <v>26.3</v>
      </c>
      <c r="N449" s="3">
        <v>234</v>
      </c>
      <c r="O449" s="3">
        <v>22.832999999999998</v>
      </c>
      <c r="P449" s="3">
        <v>28</v>
      </c>
      <c r="Q449" s="3">
        <v>270</v>
      </c>
      <c r="R449" s="3">
        <v>23.167000000000002</v>
      </c>
      <c r="S449" s="3">
        <v>207.7</v>
      </c>
      <c r="T449" s="3">
        <v>242</v>
      </c>
      <c r="U449" s="3">
        <v>16.513999999999999</v>
      </c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3">
        <v>3.82</v>
      </c>
      <c r="N450" s="3">
        <v>0.91</v>
      </c>
      <c r="O450" s="3">
        <v>22.5</v>
      </c>
      <c r="P450" s="3">
        <v>3.82</v>
      </c>
      <c r="Q450" s="3">
        <v>1.01</v>
      </c>
      <c r="R450" s="3">
        <v>3.6667000000000001</v>
      </c>
      <c r="S450" s="3">
        <v>-2.91</v>
      </c>
      <c r="T450" s="3">
        <v>-2.81</v>
      </c>
      <c r="U450" s="3">
        <v>-3.4363999999999999</v>
      </c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L451" s="64"/>
      <c r="M451" s="3">
        <v>26.2</v>
      </c>
      <c r="N451" s="3">
        <v>267</v>
      </c>
      <c r="O451" s="3">
        <v>22</v>
      </c>
      <c r="P451" s="3">
        <v>28</v>
      </c>
      <c r="Q451" s="3">
        <v>270</v>
      </c>
      <c r="R451" s="3">
        <v>23.167000000000002</v>
      </c>
      <c r="S451" s="3">
        <v>240.8</v>
      </c>
      <c r="T451" s="3">
        <v>242</v>
      </c>
      <c r="U451" s="3">
        <v>0.49847999999999998</v>
      </c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M452" s="3">
        <v>0.20899999999999999</v>
      </c>
      <c r="N452" s="3">
        <v>0.154</v>
      </c>
      <c r="O452" s="3">
        <v>12.833</v>
      </c>
      <c r="P452" s="3">
        <v>0.20200000000000001</v>
      </c>
      <c r="Q452" s="3">
        <v>0.16</v>
      </c>
      <c r="R452" s="3">
        <v>11.333</v>
      </c>
      <c r="S452" s="3">
        <v>-5.5E-2</v>
      </c>
      <c r="T452" s="3">
        <v>-4.2000000000000003E-2</v>
      </c>
      <c r="U452" s="3">
        <v>-23.635999999999999</v>
      </c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3">
        <v>0</v>
      </c>
      <c r="N453" s="3">
        <v>3.2199999999999999E-2</v>
      </c>
      <c r="O453" s="3">
        <v>14.5</v>
      </c>
      <c r="P453" s="3">
        <v>0</v>
      </c>
      <c r="Q453" s="3">
        <v>2.7099999999999999E-2</v>
      </c>
      <c r="R453" s="3">
        <v>12.333</v>
      </c>
      <c r="S453" s="3">
        <v>3.2199999999999999E-2</v>
      </c>
      <c r="T453" s="3">
        <v>2.7099999999999999E-2</v>
      </c>
      <c r="U453" s="3">
        <v>-15.837999999999999</v>
      </c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3">
        <v>0</v>
      </c>
      <c r="N454" s="3">
        <v>91.3</v>
      </c>
      <c r="O454" s="3">
        <v>27</v>
      </c>
      <c r="P454" s="3">
        <v>0</v>
      </c>
      <c r="Q454" s="3">
        <v>139</v>
      </c>
      <c r="R454" s="3">
        <v>9.3332999999999995</v>
      </c>
      <c r="S454" s="3">
        <v>91.3</v>
      </c>
      <c r="T454" s="3">
        <v>139</v>
      </c>
      <c r="U454" s="3">
        <v>52.246000000000002</v>
      </c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3">
        <v>0</v>
      </c>
      <c r="N455" s="3">
        <v>-2.0367000000000002</v>
      </c>
      <c r="O455" s="3">
        <v>25.332999999999998</v>
      </c>
      <c r="P455" s="3">
        <v>0</v>
      </c>
      <c r="Q455" s="3">
        <v>-2.12</v>
      </c>
      <c r="R455" s="3">
        <v>23.667000000000002</v>
      </c>
      <c r="S455" s="3">
        <v>-2.0367000000000002</v>
      </c>
      <c r="T455" s="3">
        <v>-2.12</v>
      </c>
      <c r="U455" s="3">
        <v>4.0911999999999997</v>
      </c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M456" s="3">
        <v>28</v>
      </c>
      <c r="N456" s="3">
        <v>227</v>
      </c>
      <c r="O456" s="3">
        <v>23.332999999999998</v>
      </c>
      <c r="P456" s="3">
        <v>28</v>
      </c>
      <c r="Q456" s="3">
        <v>235</v>
      </c>
      <c r="R456" s="3">
        <v>23.667000000000002</v>
      </c>
      <c r="S456" s="3">
        <v>199</v>
      </c>
      <c r="T456" s="3">
        <v>207</v>
      </c>
      <c r="U456" s="3">
        <v>4.0201000000000002</v>
      </c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M457" s="3">
        <v>28.7</v>
      </c>
      <c r="N457" s="3">
        <v>207</v>
      </c>
      <c r="O457" s="3">
        <v>23.332999999999998</v>
      </c>
      <c r="P457" s="3">
        <v>28</v>
      </c>
      <c r="Q457" s="3">
        <v>236</v>
      </c>
      <c r="R457" s="3">
        <v>23.5</v>
      </c>
      <c r="S457" s="3">
        <v>178.3</v>
      </c>
      <c r="T457" s="3">
        <v>208</v>
      </c>
      <c r="U457" s="3">
        <v>16.657</v>
      </c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M458" s="3">
        <v>27.8</v>
      </c>
      <c r="N458" s="3">
        <v>199</v>
      </c>
      <c r="O458" s="3">
        <v>23.832999999999998</v>
      </c>
      <c r="P458" s="3">
        <v>28</v>
      </c>
      <c r="Q458" s="3">
        <v>173</v>
      </c>
      <c r="R458" s="3">
        <v>23.332999999999998</v>
      </c>
      <c r="S458" s="3">
        <v>171.2</v>
      </c>
      <c r="T458" s="3">
        <v>145</v>
      </c>
      <c r="U458" s="3">
        <v>-15.304</v>
      </c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M459" s="3">
        <v>28.1</v>
      </c>
      <c r="N459" s="3">
        <v>298</v>
      </c>
      <c r="O459" s="3">
        <v>21.332999999999998</v>
      </c>
      <c r="P459" s="3">
        <v>28</v>
      </c>
      <c r="Q459" s="3">
        <v>290</v>
      </c>
      <c r="R459" s="3">
        <v>23</v>
      </c>
      <c r="S459" s="3">
        <v>269.89999999999998</v>
      </c>
      <c r="T459" s="3">
        <v>262</v>
      </c>
      <c r="U459" s="3">
        <v>-2.927</v>
      </c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M460" s="3">
        <v>23.6</v>
      </c>
      <c r="N460" s="3">
        <v>138</v>
      </c>
      <c r="O460" s="3">
        <v>23.832999999999998</v>
      </c>
      <c r="P460" s="3">
        <v>28</v>
      </c>
      <c r="Q460" s="3">
        <v>212</v>
      </c>
      <c r="R460" s="3">
        <v>23.167000000000002</v>
      </c>
      <c r="S460" s="3">
        <v>114.4</v>
      </c>
      <c r="T460" s="3">
        <v>184</v>
      </c>
      <c r="U460" s="3">
        <v>60.838999999999999</v>
      </c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M461" s="3">
        <v>24.3</v>
      </c>
      <c r="N461" s="3">
        <v>278.67</v>
      </c>
      <c r="O461" s="3">
        <v>23.167000000000002</v>
      </c>
      <c r="P461" s="3">
        <v>28</v>
      </c>
      <c r="Q461" s="3">
        <v>250</v>
      </c>
      <c r="R461" s="3">
        <v>23</v>
      </c>
      <c r="S461" s="3">
        <v>254.37</v>
      </c>
      <c r="T461" s="3">
        <v>222</v>
      </c>
      <c r="U461" s="3">
        <v>-12.724</v>
      </c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M462" s="3">
        <v>22.2</v>
      </c>
      <c r="N462" s="3">
        <v>109</v>
      </c>
      <c r="O462" s="3">
        <v>24</v>
      </c>
      <c r="P462" s="3">
        <v>28</v>
      </c>
      <c r="Q462" s="3">
        <v>177</v>
      </c>
      <c r="R462" s="3">
        <v>23.167000000000002</v>
      </c>
      <c r="S462" s="3">
        <v>86.8</v>
      </c>
      <c r="T462" s="3">
        <v>149</v>
      </c>
      <c r="U462" s="3">
        <v>71.659000000000006</v>
      </c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M463" s="3">
        <v>22.4</v>
      </c>
      <c r="N463" s="3">
        <v>170</v>
      </c>
      <c r="O463" s="3">
        <v>23.667000000000002</v>
      </c>
      <c r="P463" s="3">
        <v>28</v>
      </c>
      <c r="Q463" s="3">
        <v>217</v>
      </c>
      <c r="R463" s="3">
        <v>23.167000000000002</v>
      </c>
      <c r="S463" s="3">
        <v>147.6</v>
      </c>
      <c r="T463" s="3">
        <v>189</v>
      </c>
      <c r="U463" s="3">
        <v>28.048999999999999</v>
      </c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M464" s="3">
        <v>22.5</v>
      </c>
      <c r="N464" s="3">
        <v>74.7</v>
      </c>
      <c r="O464" s="3">
        <v>24.167000000000002</v>
      </c>
      <c r="P464" s="3">
        <v>28</v>
      </c>
      <c r="Q464" s="3">
        <v>169</v>
      </c>
      <c r="R464" s="3">
        <v>23.332999999999998</v>
      </c>
      <c r="S464" s="3">
        <v>52.2</v>
      </c>
      <c r="T464" s="3">
        <v>141</v>
      </c>
      <c r="U464" s="3">
        <v>170.11</v>
      </c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M465" s="3">
        <v>23.2</v>
      </c>
      <c r="N465" s="3">
        <v>127</v>
      </c>
      <c r="O465" s="3">
        <v>23.667000000000002</v>
      </c>
      <c r="P465" s="3">
        <v>28</v>
      </c>
      <c r="Q465" s="3">
        <v>165</v>
      </c>
      <c r="R465" s="3">
        <v>23.5</v>
      </c>
      <c r="S465" s="3">
        <v>103.8</v>
      </c>
      <c r="T465" s="3">
        <v>137</v>
      </c>
      <c r="U465" s="3">
        <v>31.984999999999999</v>
      </c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M466" s="3">
        <v>26.3</v>
      </c>
      <c r="N466" s="3">
        <v>184</v>
      </c>
      <c r="O466" s="3">
        <v>23.667000000000002</v>
      </c>
      <c r="P466" s="3">
        <v>28</v>
      </c>
      <c r="Q466" s="3">
        <v>220</v>
      </c>
      <c r="R466" s="3">
        <v>23.167000000000002</v>
      </c>
      <c r="S466" s="3">
        <v>157.69999999999999</v>
      </c>
      <c r="T466" s="3">
        <v>192</v>
      </c>
      <c r="U466" s="3">
        <v>21.75</v>
      </c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M467" s="3">
        <v>29.2</v>
      </c>
      <c r="N467" s="3">
        <v>379.83</v>
      </c>
      <c r="O467" s="3">
        <v>22.667000000000002</v>
      </c>
      <c r="P467" s="3">
        <v>28</v>
      </c>
      <c r="Q467" s="3">
        <v>228</v>
      </c>
      <c r="R467" s="3">
        <v>23</v>
      </c>
      <c r="S467" s="3">
        <v>350.63</v>
      </c>
      <c r="T467" s="3">
        <v>200</v>
      </c>
      <c r="U467" s="3">
        <v>-42.96</v>
      </c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M468" s="3">
        <v>1.0699999999999999E-2</v>
      </c>
      <c r="N468" s="3">
        <v>3.83</v>
      </c>
      <c r="O468" s="3">
        <v>22</v>
      </c>
      <c r="P468" s="3">
        <v>0</v>
      </c>
      <c r="Q468" s="3">
        <v>5.78</v>
      </c>
      <c r="R468" s="3">
        <v>23</v>
      </c>
      <c r="S468" s="3">
        <v>3.8193000000000001</v>
      </c>
      <c r="T468" s="3">
        <v>5.78</v>
      </c>
      <c r="U468" s="3">
        <v>51.337000000000003</v>
      </c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M469" s="3">
        <v>-1.32E-2</v>
      </c>
      <c r="N469" s="3">
        <v>6.04</v>
      </c>
      <c r="O469" s="3">
        <v>24</v>
      </c>
      <c r="P469" s="3">
        <v>0</v>
      </c>
      <c r="Q469" s="3">
        <v>5.94</v>
      </c>
      <c r="R469" s="3">
        <v>23</v>
      </c>
      <c r="S469" s="3">
        <v>6.0532000000000004</v>
      </c>
      <c r="T469" s="3">
        <v>5.94</v>
      </c>
      <c r="U469" s="3">
        <v>-1.8695999999999999</v>
      </c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M470" s="3">
        <v>6.3899999999999998E-3</v>
      </c>
      <c r="N470" s="3">
        <v>3.45</v>
      </c>
      <c r="O470" s="3">
        <v>22.167000000000002</v>
      </c>
      <c r="P470" s="3">
        <v>0</v>
      </c>
      <c r="Q470" s="3">
        <v>5.52</v>
      </c>
      <c r="R470" s="3">
        <v>23</v>
      </c>
      <c r="S470" s="3">
        <v>3.4436</v>
      </c>
      <c r="T470" s="3">
        <v>5.52</v>
      </c>
      <c r="U470" s="3">
        <v>60.296999999999997</v>
      </c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M471" s="3">
        <v>-1E-3</v>
      </c>
      <c r="N471" s="3">
        <v>10.833</v>
      </c>
      <c r="O471" s="3">
        <v>22.332999999999998</v>
      </c>
      <c r="P471" s="3">
        <v>0</v>
      </c>
      <c r="Q471" s="3">
        <v>8.32</v>
      </c>
      <c r="R471" s="3">
        <v>23</v>
      </c>
      <c r="S471" s="3">
        <v>10.834</v>
      </c>
      <c r="T471" s="3">
        <v>8.32</v>
      </c>
      <c r="U471" s="3">
        <v>-23.207000000000001</v>
      </c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M472" s="3">
        <v>2.2900000000000001E-4</v>
      </c>
      <c r="N472" s="3">
        <v>2.8332999999999999</v>
      </c>
      <c r="O472" s="3">
        <v>23.167000000000002</v>
      </c>
      <c r="P472" s="3">
        <v>0</v>
      </c>
      <c r="Q472" s="3">
        <v>5.54</v>
      </c>
      <c r="R472" s="3">
        <v>23</v>
      </c>
      <c r="S472" s="3">
        <v>2.8331</v>
      </c>
      <c r="T472" s="3">
        <v>5.54</v>
      </c>
      <c r="U472" s="3">
        <v>95.545000000000002</v>
      </c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M473" s="3">
        <v>2.3400000000000001E-3</v>
      </c>
      <c r="N473" s="3">
        <v>3.3117000000000001</v>
      </c>
      <c r="O473" s="3">
        <v>23.332999999999998</v>
      </c>
      <c r="P473" s="3">
        <v>0</v>
      </c>
      <c r="Q473" s="3">
        <v>4.09</v>
      </c>
      <c r="R473" s="3">
        <v>22.832999999999998</v>
      </c>
      <c r="S473" s="3">
        <v>3.3092999999999999</v>
      </c>
      <c r="T473" s="3">
        <v>4.09</v>
      </c>
      <c r="U473" s="3">
        <v>23.59</v>
      </c>
      <c r="V473" s="3" t="s">
        <v>268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M474" s="3">
        <v>1.1800000000000001E-3</v>
      </c>
      <c r="N474" s="3">
        <v>2.1166999999999998</v>
      </c>
      <c r="O474" s="3">
        <v>23.332999999999998</v>
      </c>
      <c r="P474" s="3">
        <v>0</v>
      </c>
      <c r="Q474" s="3">
        <v>3.68</v>
      </c>
      <c r="R474" s="3">
        <v>23</v>
      </c>
      <c r="S474" s="3">
        <v>2.1154999999999999</v>
      </c>
      <c r="T474" s="3">
        <v>3.68</v>
      </c>
      <c r="U474" s="3">
        <v>73.954999999999998</v>
      </c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M475" s="3">
        <v>-1.3500000000000001E-3</v>
      </c>
      <c r="N475" s="3">
        <v>10.5</v>
      </c>
      <c r="O475" s="3">
        <v>2.5</v>
      </c>
      <c r="P475" s="3">
        <v>0</v>
      </c>
      <c r="Q475" s="3">
        <v>6.92</v>
      </c>
      <c r="R475" s="3">
        <v>23</v>
      </c>
      <c r="S475" s="3">
        <v>10.500999999999999</v>
      </c>
      <c r="T475" s="3">
        <v>6.92</v>
      </c>
      <c r="U475" s="3">
        <v>-34.103999999999999</v>
      </c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M476" s="3">
        <v>4.1599999999999998E-2</v>
      </c>
      <c r="N476" s="3">
        <v>3.5316999999999998</v>
      </c>
      <c r="O476" s="3">
        <v>23.167000000000002</v>
      </c>
      <c r="P476" s="3">
        <v>0</v>
      </c>
      <c r="Q476" s="3">
        <v>4.7</v>
      </c>
      <c r="R476" s="3">
        <v>23</v>
      </c>
      <c r="S476" s="3">
        <v>3.4901</v>
      </c>
      <c r="T476" s="3">
        <v>4.7</v>
      </c>
      <c r="U476" s="3">
        <v>34.667999999999999</v>
      </c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M477" s="3">
        <v>0.05</v>
      </c>
      <c r="N477" s="3">
        <v>8.15</v>
      </c>
      <c r="O477" s="3">
        <v>23</v>
      </c>
      <c r="P477" s="3">
        <v>0</v>
      </c>
      <c r="Q477" s="3">
        <v>5.9</v>
      </c>
      <c r="R477" s="3">
        <v>23</v>
      </c>
      <c r="S477" s="3">
        <v>8.1</v>
      </c>
      <c r="T477" s="3">
        <v>5.9</v>
      </c>
      <c r="U477" s="3">
        <v>-27.16</v>
      </c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M478" s="3">
        <v>3.2899999999999999E-2</v>
      </c>
      <c r="N478" s="3">
        <v>2.375</v>
      </c>
      <c r="O478" s="3">
        <v>22.832999999999998</v>
      </c>
      <c r="P478" s="3">
        <v>0</v>
      </c>
      <c r="Q478" s="3">
        <v>3.4</v>
      </c>
      <c r="R478" s="3">
        <v>22.832999999999998</v>
      </c>
      <c r="S478" s="3">
        <v>2.3420999999999998</v>
      </c>
      <c r="T478" s="3">
        <v>3.4</v>
      </c>
      <c r="U478" s="3">
        <v>45.168999999999997</v>
      </c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M479" s="3">
        <v>4.1200000000000001E-2</v>
      </c>
      <c r="N479" s="3">
        <v>4.51</v>
      </c>
      <c r="O479" s="3">
        <v>23</v>
      </c>
      <c r="P479" s="3">
        <v>0</v>
      </c>
      <c r="Q479" s="3">
        <v>4.84</v>
      </c>
      <c r="R479" s="3">
        <v>23</v>
      </c>
      <c r="S479" s="3">
        <v>4.4687999999999999</v>
      </c>
      <c r="T479" s="3">
        <v>4.84</v>
      </c>
      <c r="U479" s="3">
        <v>8.3065999999999995</v>
      </c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M480" s="3">
        <v>3.0099999999999998E-2</v>
      </c>
      <c r="N480" s="3">
        <v>1.92</v>
      </c>
      <c r="O480" s="3">
        <v>23.332999999999998</v>
      </c>
      <c r="P480" s="3">
        <v>0</v>
      </c>
      <c r="Q480" s="3">
        <v>3.49</v>
      </c>
      <c r="R480" s="3">
        <v>23</v>
      </c>
      <c r="S480" s="3">
        <v>1.8898999999999999</v>
      </c>
      <c r="T480" s="3">
        <v>3.49</v>
      </c>
      <c r="U480" s="3">
        <v>84.665999999999997</v>
      </c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M481" s="3">
        <v>3.8899999999999997E-2</v>
      </c>
      <c r="N481" s="3">
        <v>3.01</v>
      </c>
      <c r="O481" s="3">
        <v>23</v>
      </c>
      <c r="P481" s="3">
        <v>0</v>
      </c>
      <c r="Q481" s="3">
        <v>3.37</v>
      </c>
      <c r="R481" s="3">
        <v>23</v>
      </c>
      <c r="S481" s="3">
        <v>2.9710999999999999</v>
      </c>
      <c r="T481" s="3">
        <v>3.37</v>
      </c>
      <c r="U481" s="3">
        <v>13.426</v>
      </c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M482" s="3">
        <v>4.7E-2</v>
      </c>
      <c r="N482" s="3">
        <v>4.7300000000000004</v>
      </c>
      <c r="O482" s="3">
        <v>23.332999999999998</v>
      </c>
      <c r="P482" s="3">
        <v>0</v>
      </c>
      <c r="Q482" s="3">
        <v>5.33</v>
      </c>
      <c r="R482" s="3">
        <v>23</v>
      </c>
      <c r="S482" s="3">
        <v>4.6829999999999998</v>
      </c>
      <c r="T482" s="3">
        <v>5.33</v>
      </c>
      <c r="U482" s="3">
        <v>13.816000000000001</v>
      </c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M483" s="3">
        <v>9.4399999999999998E-2</v>
      </c>
      <c r="N483" s="3">
        <v>9.09</v>
      </c>
      <c r="O483" s="3">
        <v>19.5</v>
      </c>
      <c r="P483" s="3">
        <v>0</v>
      </c>
      <c r="Q483" s="3">
        <v>5.6</v>
      </c>
      <c r="R483" s="3">
        <v>23</v>
      </c>
      <c r="S483" s="3">
        <v>8.9955999999999996</v>
      </c>
      <c r="T483" s="3">
        <v>5.6</v>
      </c>
      <c r="U483" s="3">
        <v>-37.747</v>
      </c>
    </row>
    <row r="484" spans="1:21">
      <c r="B484" s="5"/>
    </row>
    <row r="485" spans="1:21">
      <c r="A485" t="s">
        <v>283</v>
      </c>
      <c r="B485" s="5" t="s">
        <v>301</v>
      </c>
      <c r="C485" s="98">
        <v>1</v>
      </c>
    </row>
    <row r="486" spans="1:21">
      <c r="A486" t="s">
        <v>284</v>
      </c>
      <c r="B486" s="5" t="s">
        <v>301</v>
      </c>
      <c r="C486" s="98">
        <v>1</v>
      </c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3" t="s">
        <v>70</v>
      </c>
      <c r="N487" s="3" t="s">
        <v>76</v>
      </c>
      <c r="O487" s="3" t="s">
        <v>81</v>
      </c>
      <c r="P487" s="3" t="s">
        <v>71</v>
      </c>
      <c r="Q487" s="3" t="s">
        <v>77</v>
      </c>
      <c r="R487" s="3" t="s">
        <v>81</v>
      </c>
      <c r="S487" s="3" t="s">
        <v>82</v>
      </c>
      <c r="T487" s="3" t="s">
        <v>83</v>
      </c>
      <c r="U487" s="3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M488" s="3">
        <v>22.8</v>
      </c>
      <c r="N488" s="3">
        <v>233</v>
      </c>
      <c r="O488" s="3">
        <v>22.832999999999998</v>
      </c>
      <c r="P488" s="3">
        <v>18</v>
      </c>
      <c r="Q488" s="3">
        <v>260</v>
      </c>
      <c r="R488" s="3">
        <v>22.832999999999998</v>
      </c>
      <c r="S488" s="3">
        <v>210.2</v>
      </c>
      <c r="T488" s="3">
        <v>242</v>
      </c>
      <c r="U488" s="3">
        <v>15.128</v>
      </c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3">
        <v>3.82</v>
      </c>
      <c r="N489" s="3">
        <v>0.93</v>
      </c>
      <c r="O489" s="3">
        <v>23</v>
      </c>
      <c r="P489" s="3">
        <v>3.82</v>
      </c>
      <c r="Q489" s="3">
        <v>1.03</v>
      </c>
      <c r="R489" s="3">
        <v>3.5</v>
      </c>
      <c r="S489" s="3">
        <v>-2.89</v>
      </c>
      <c r="T489" s="3">
        <v>-2.79</v>
      </c>
      <c r="U489" s="3">
        <v>-3.4601999999999999</v>
      </c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L490" s="64"/>
      <c r="M490" s="3">
        <v>22.2</v>
      </c>
      <c r="N490" s="3">
        <v>266</v>
      </c>
      <c r="O490" s="3">
        <v>23</v>
      </c>
      <c r="P490" s="3">
        <v>18</v>
      </c>
      <c r="Q490" s="3">
        <v>260</v>
      </c>
      <c r="R490" s="3">
        <v>22.832999999999998</v>
      </c>
      <c r="S490" s="3">
        <v>243.8</v>
      </c>
      <c r="T490" s="3">
        <v>242</v>
      </c>
      <c r="U490" s="3">
        <v>-0.73828000000000005</v>
      </c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M491" s="3">
        <v>0.20899999999999999</v>
      </c>
      <c r="N491" s="3">
        <v>0.158</v>
      </c>
      <c r="O491" s="3">
        <v>12.5</v>
      </c>
      <c r="P491" s="3">
        <v>0.20300000000000001</v>
      </c>
      <c r="Q491" s="3">
        <v>0.161</v>
      </c>
      <c r="R491" s="3">
        <v>10.333</v>
      </c>
      <c r="S491" s="3">
        <v>-5.0999999999999997E-2</v>
      </c>
      <c r="T491" s="3">
        <v>-4.2000000000000003E-2</v>
      </c>
      <c r="U491" s="3">
        <v>-17.646999999999998</v>
      </c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3">
        <v>0</v>
      </c>
      <c r="N492" s="3">
        <v>3.1199999999999999E-2</v>
      </c>
      <c r="O492" s="3">
        <v>15.833</v>
      </c>
      <c r="P492" s="3">
        <v>0</v>
      </c>
      <c r="Q492" s="3">
        <v>2.6700000000000002E-2</v>
      </c>
      <c r="R492" s="3">
        <v>12.667</v>
      </c>
      <c r="S492" s="3">
        <v>3.1199999999999999E-2</v>
      </c>
      <c r="T492" s="3">
        <v>2.6700000000000002E-2</v>
      </c>
      <c r="U492" s="3">
        <v>-14.423</v>
      </c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3">
        <v>0</v>
      </c>
      <c r="N493" s="3">
        <v>124</v>
      </c>
      <c r="O493" s="3">
        <v>30</v>
      </c>
      <c r="P493" s="3">
        <v>0</v>
      </c>
      <c r="Q493" s="3">
        <v>140</v>
      </c>
      <c r="R493" s="3">
        <v>10.833</v>
      </c>
      <c r="S493" s="3">
        <v>124</v>
      </c>
      <c r="T493" s="3">
        <v>140</v>
      </c>
      <c r="U493" s="3">
        <v>12.904</v>
      </c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3">
        <v>0</v>
      </c>
      <c r="N494" s="3">
        <v>-2.3250000000000002</v>
      </c>
      <c r="O494" s="3">
        <v>25.667000000000002</v>
      </c>
      <c r="P494" s="3">
        <v>0</v>
      </c>
      <c r="Q494" s="3">
        <v>-2.2000000000000002</v>
      </c>
      <c r="R494" s="3">
        <v>23.667000000000002</v>
      </c>
      <c r="S494" s="3">
        <v>-2.3250000000000002</v>
      </c>
      <c r="T494" s="3">
        <v>-2.2000000000000002</v>
      </c>
      <c r="U494" s="3">
        <v>-5.3754999999999997</v>
      </c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M495" s="3">
        <v>31.9</v>
      </c>
      <c r="N495" s="3">
        <v>447</v>
      </c>
      <c r="O495" s="3">
        <v>9.5</v>
      </c>
      <c r="P495" s="3">
        <v>18</v>
      </c>
      <c r="Q495" s="3">
        <v>225</v>
      </c>
      <c r="R495" s="3">
        <v>23.332999999999998</v>
      </c>
      <c r="S495" s="3">
        <v>415.1</v>
      </c>
      <c r="T495" s="3">
        <v>207</v>
      </c>
      <c r="U495" s="3">
        <v>-50.131999999999998</v>
      </c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M496" s="3">
        <v>25.9</v>
      </c>
      <c r="N496" s="3">
        <v>269</v>
      </c>
      <c r="O496" s="3">
        <v>27.332999999999998</v>
      </c>
      <c r="P496" s="3">
        <v>18</v>
      </c>
      <c r="Q496" s="3">
        <v>227</v>
      </c>
      <c r="R496" s="3">
        <v>23.332999999999998</v>
      </c>
      <c r="S496" s="3">
        <v>243.1</v>
      </c>
      <c r="T496" s="3">
        <v>209</v>
      </c>
      <c r="U496" s="3">
        <v>-14.026999999999999</v>
      </c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M497" s="3">
        <v>25.1</v>
      </c>
      <c r="N497" s="3">
        <v>695</v>
      </c>
      <c r="O497" s="3">
        <v>23.5</v>
      </c>
      <c r="P497" s="3">
        <v>18</v>
      </c>
      <c r="Q497" s="3">
        <v>173</v>
      </c>
      <c r="R497" s="3">
        <v>23.167000000000002</v>
      </c>
      <c r="S497" s="3">
        <v>669.9</v>
      </c>
      <c r="T497" s="3">
        <v>155</v>
      </c>
      <c r="U497" s="3">
        <v>-76.861999999999995</v>
      </c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M498" s="3">
        <v>25.5</v>
      </c>
      <c r="N498" s="3">
        <v>186.83</v>
      </c>
      <c r="O498" s="3">
        <v>24.332999999999998</v>
      </c>
      <c r="P498" s="3">
        <v>18</v>
      </c>
      <c r="Q498" s="3">
        <v>281</v>
      </c>
      <c r="R498" s="3">
        <v>22.832999999999998</v>
      </c>
      <c r="S498" s="3">
        <v>161.33000000000001</v>
      </c>
      <c r="T498" s="3">
        <v>263</v>
      </c>
      <c r="U498" s="3">
        <v>63.015999999999998</v>
      </c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M499" s="3">
        <v>22.8</v>
      </c>
      <c r="N499" s="3">
        <v>242</v>
      </c>
      <c r="O499" s="3">
        <v>22.667000000000002</v>
      </c>
      <c r="P499" s="3">
        <v>18</v>
      </c>
      <c r="Q499" s="3">
        <v>201</v>
      </c>
      <c r="R499" s="3">
        <v>23.167000000000002</v>
      </c>
      <c r="S499" s="3">
        <v>219.2</v>
      </c>
      <c r="T499" s="3">
        <v>183</v>
      </c>
      <c r="U499" s="3">
        <v>-16.515000000000001</v>
      </c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M500" s="3">
        <v>22.8</v>
      </c>
      <c r="N500" s="3">
        <v>228</v>
      </c>
      <c r="O500" s="3">
        <v>23</v>
      </c>
      <c r="P500" s="3">
        <v>18</v>
      </c>
      <c r="Q500" s="3">
        <v>206</v>
      </c>
      <c r="R500" s="3">
        <v>23.332999999999998</v>
      </c>
      <c r="S500" s="3">
        <v>205.2</v>
      </c>
      <c r="T500" s="3">
        <v>188</v>
      </c>
      <c r="U500" s="3">
        <v>-8.3819999999999997</v>
      </c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M501" s="3">
        <v>19.2</v>
      </c>
      <c r="N501" s="3">
        <v>115</v>
      </c>
      <c r="O501" s="3">
        <v>23.5</v>
      </c>
      <c r="P501" s="3">
        <v>18</v>
      </c>
      <c r="Q501" s="3">
        <v>163</v>
      </c>
      <c r="R501" s="3">
        <v>23.167000000000002</v>
      </c>
      <c r="S501" s="3">
        <v>95.8</v>
      </c>
      <c r="T501" s="3">
        <v>145</v>
      </c>
      <c r="U501" s="3">
        <v>51.356999999999999</v>
      </c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M502" s="3">
        <v>19</v>
      </c>
      <c r="N502" s="3">
        <v>170</v>
      </c>
      <c r="O502" s="3">
        <v>23.332999999999998</v>
      </c>
      <c r="P502" s="3">
        <v>18</v>
      </c>
      <c r="Q502" s="3">
        <v>205</v>
      </c>
      <c r="R502" s="3">
        <v>23.167000000000002</v>
      </c>
      <c r="S502" s="3">
        <v>151</v>
      </c>
      <c r="T502" s="3">
        <v>187</v>
      </c>
      <c r="U502" s="3">
        <v>23.841000000000001</v>
      </c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M503" s="3">
        <v>19.899999999999999</v>
      </c>
      <c r="N503" s="3">
        <v>72.132999999999996</v>
      </c>
      <c r="O503" s="3">
        <v>24.167000000000002</v>
      </c>
      <c r="P503" s="3">
        <v>18</v>
      </c>
      <c r="Q503" s="3">
        <v>155</v>
      </c>
      <c r="R503" s="3">
        <v>23.5</v>
      </c>
      <c r="S503" s="3">
        <v>52.232999999999997</v>
      </c>
      <c r="T503" s="3">
        <v>137</v>
      </c>
      <c r="U503" s="3">
        <v>162.28</v>
      </c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M504" s="3">
        <v>21.9</v>
      </c>
      <c r="N504" s="3">
        <v>153</v>
      </c>
      <c r="O504" s="3">
        <v>24.5</v>
      </c>
      <c r="P504" s="3">
        <v>18</v>
      </c>
      <c r="Q504" s="3">
        <v>150</v>
      </c>
      <c r="R504" s="3">
        <v>23.167000000000002</v>
      </c>
      <c r="S504" s="3">
        <v>131.1</v>
      </c>
      <c r="T504" s="3">
        <v>132</v>
      </c>
      <c r="U504" s="3">
        <v>0.68666000000000005</v>
      </c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M505" s="3">
        <v>24</v>
      </c>
      <c r="N505" s="3">
        <v>181</v>
      </c>
      <c r="O505" s="3">
        <v>23.332999999999998</v>
      </c>
      <c r="P505" s="3">
        <v>18</v>
      </c>
      <c r="Q505" s="3">
        <v>209</v>
      </c>
      <c r="R505" s="3">
        <v>23.332999999999998</v>
      </c>
      <c r="S505" s="3">
        <v>157</v>
      </c>
      <c r="T505" s="3">
        <v>191</v>
      </c>
      <c r="U505" s="3">
        <v>21.655999999999999</v>
      </c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M506" s="3">
        <v>25.9</v>
      </c>
      <c r="N506" s="3">
        <v>313</v>
      </c>
      <c r="O506" s="3">
        <v>23</v>
      </c>
      <c r="P506" s="3">
        <v>18</v>
      </c>
      <c r="Q506" s="3">
        <v>204</v>
      </c>
      <c r="R506" s="3">
        <v>23.167000000000002</v>
      </c>
      <c r="S506" s="3">
        <v>287.10000000000002</v>
      </c>
      <c r="T506" s="3">
        <v>186</v>
      </c>
      <c r="U506" s="3">
        <v>-35.213999999999999</v>
      </c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M507" s="3">
        <v>-0.55800000000000005</v>
      </c>
      <c r="N507" s="3">
        <v>57.2</v>
      </c>
      <c r="O507" s="3">
        <v>2.5</v>
      </c>
      <c r="P507" s="3">
        <v>0</v>
      </c>
      <c r="Q507" s="3">
        <v>5.58</v>
      </c>
      <c r="R507" s="3">
        <v>23</v>
      </c>
      <c r="S507" s="3">
        <v>57.758000000000003</v>
      </c>
      <c r="T507" s="3">
        <v>5.58</v>
      </c>
      <c r="U507" s="3">
        <v>-90.338999999999999</v>
      </c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M508" s="3">
        <v>7.3099999999999997E-3</v>
      </c>
      <c r="N508" s="3">
        <v>20.9</v>
      </c>
      <c r="O508" s="3">
        <v>4</v>
      </c>
      <c r="P508" s="3">
        <v>0</v>
      </c>
      <c r="Q508" s="3">
        <v>5.74</v>
      </c>
      <c r="R508" s="3">
        <v>23</v>
      </c>
      <c r="S508" s="3">
        <v>20.893000000000001</v>
      </c>
      <c r="T508" s="3">
        <v>5.74</v>
      </c>
      <c r="U508" s="3">
        <v>-72.525999999999996</v>
      </c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M509" s="3">
        <v>-0.44</v>
      </c>
      <c r="N509" s="3">
        <v>23.5</v>
      </c>
      <c r="O509" s="3">
        <v>20.5</v>
      </c>
      <c r="P509" s="3">
        <v>0</v>
      </c>
      <c r="Q509" s="3">
        <v>5.33</v>
      </c>
      <c r="R509" s="3">
        <v>23</v>
      </c>
      <c r="S509" s="3">
        <v>23.94</v>
      </c>
      <c r="T509" s="3">
        <v>5.33</v>
      </c>
      <c r="U509" s="3">
        <v>-77.736000000000004</v>
      </c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M510" s="3">
        <v>-3.9E-2</v>
      </c>
      <c r="N510" s="3">
        <v>5.0382999999999996</v>
      </c>
      <c r="O510" s="3">
        <v>22.167000000000002</v>
      </c>
      <c r="P510" s="3">
        <v>0</v>
      </c>
      <c r="Q510" s="3">
        <v>8.14</v>
      </c>
      <c r="R510" s="3">
        <v>23</v>
      </c>
      <c r="S510" s="3">
        <v>5.0773000000000001</v>
      </c>
      <c r="T510" s="3">
        <v>8.14</v>
      </c>
      <c r="U510" s="3">
        <v>60.320999999999998</v>
      </c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M511" s="3">
        <v>-0.60699999999999998</v>
      </c>
      <c r="N511" s="3">
        <v>45.787999999999997</v>
      </c>
      <c r="O511" s="3">
        <v>3.1667000000000001</v>
      </c>
      <c r="P511" s="3">
        <v>0</v>
      </c>
      <c r="Q511" s="3">
        <v>5.3333000000000004</v>
      </c>
      <c r="R511" s="3">
        <v>23.167000000000002</v>
      </c>
      <c r="S511" s="3">
        <v>46.395000000000003</v>
      </c>
      <c r="T511" s="3">
        <v>5.3333000000000004</v>
      </c>
      <c r="U511" s="3">
        <v>-88.504999999999995</v>
      </c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V512" s="3" t="s">
        <v>268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M513" s="3">
        <v>-0.26500000000000001</v>
      </c>
      <c r="N513" s="3">
        <v>17.899999999999999</v>
      </c>
      <c r="O513" s="3">
        <v>20.5</v>
      </c>
      <c r="P513" s="3">
        <v>0</v>
      </c>
      <c r="Q513" s="3">
        <v>3.43</v>
      </c>
      <c r="R513" s="3">
        <v>23</v>
      </c>
      <c r="S513" s="3">
        <v>18.164999999999999</v>
      </c>
      <c r="T513" s="3">
        <v>3.43</v>
      </c>
      <c r="U513" s="3">
        <v>-81.117000000000004</v>
      </c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M514" s="3">
        <v>-8.5300000000000001E-2</v>
      </c>
      <c r="N514" s="3">
        <v>3.65</v>
      </c>
      <c r="O514" s="3">
        <v>23</v>
      </c>
      <c r="P514" s="3">
        <v>0</v>
      </c>
      <c r="Q514" s="3">
        <v>6.7</v>
      </c>
      <c r="R514" s="3">
        <v>22.832999999999998</v>
      </c>
      <c r="S514" s="3">
        <v>3.7353000000000001</v>
      </c>
      <c r="T514" s="3">
        <v>6.7</v>
      </c>
      <c r="U514" s="3">
        <v>79.37</v>
      </c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M515" s="3">
        <v>2.3800000000000002E-2</v>
      </c>
      <c r="N515" s="3">
        <v>3.66</v>
      </c>
      <c r="O515" s="3">
        <v>23</v>
      </c>
      <c r="P515" s="3">
        <v>0</v>
      </c>
      <c r="Q515" s="3">
        <v>4.54</v>
      </c>
      <c r="R515" s="3">
        <v>23</v>
      </c>
      <c r="S515" s="3">
        <v>3.6362000000000001</v>
      </c>
      <c r="T515" s="3">
        <v>4.54</v>
      </c>
      <c r="U515" s="3">
        <v>24.856000000000002</v>
      </c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M516" s="3">
        <v>0.14699999999999999</v>
      </c>
      <c r="N516" s="3">
        <v>7.5995999999999997</v>
      </c>
      <c r="O516" s="3">
        <v>3.3332999999999999</v>
      </c>
      <c r="P516" s="3">
        <v>0</v>
      </c>
      <c r="Q516" s="3">
        <v>4.67</v>
      </c>
      <c r="R516" s="3">
        <v>23</v>
      </c>
      <c r="S516" s="3">
        <v>7.4526000000000003</v>
      </c>
      <c r="T516" s="3">
        <v>4.67</v>
      </c>
      <c r="U516" s="3">
        <v>-37.337000000000003</v>
      </c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M517" s="3">
        <v>1.2200000000000001E-2</v>
      </c>
      <c r="N517" s="3">
        <v>2.5950000000000002</v>
      </c>
      <c r="O517" s="3">
        <v>21.832999999999998</v>
      </c>
      <c r="P517" s="3">
        <v>0</v>
      </c>
      <c r="Q517" s="3">
        <v>3.2</v>
      </c>
      <c r="R517" s="3">
        <v>22.832999999999998</v>
      </c>
      <c r="S517" s="3">
        <v>2.5828000000000002</v>
      </c>
      <c r="T517" s="3">
        <v>3.2</v>
      </c>
      <c r="U517" s="3">
        <v>23.896000000000001</v>
      </c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M518" s="3">
        <v>2.06E-2</v>
      </c>
      <c r="N518" s="3">
        <v>4.6717000000000004</v>
      </c>
      <c r="O518" s="3">
        <v>22.667000000000002</v>
      </c>
      <c r="P518" s="3">
        <v>0</v>
      </c>
      <c r="Q518" s="3">
        <v>4.66</v>
      </c>
      <c r="R518" s="3">
        <v>23.167000000000002</v>
      </c>
      <c r="S518" s="3">
        <v>4.6510999999999996</v>
      </c>
      <c r="T518" s="3">
        <v>4.66</v>
      </c>
      <c r="U518" s="3">
        <v>0.19214999999999999</v>
      </c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M519" s="3">
        <v>-4.4600000000000004E-3</v>
      </c>
      <c r="N519" s="3">
        <v>1.9382999999999999</v>
      </c>
      <c r="O519" s="3">
        <v>23.167000000000002</v>
      </c>
      <c r="P519" s="3">
        <v>0</v>
      </c>
      <c r="Q519" s="3">
        <v>3.26</v>
      </c>
      <c r="R519" s="3">
        <v>23</v>
      </c>
      <c r="S519" s="3">
        <v>1.9428000000000001</v>
      </c>
      <c r="T519" s="3">
        <v>3.26</v>
      </c>
      <c r="U519" s="3">
        <v>67.8</v>
      </c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M520" s="3">
        <v>5.3600000000000002E-2</v>
      </c>
      <c r="N520" s="3">
        <v>5.2249999999999996</v>
      </c>
      <c r="O520" s="3">
        <v>23.332999999999998</v>
      </c>
      <c r="P520" s="3">
        <v>0</v>
      </c>
      <c r="Q520" s="3">
        <v>3.15</v>
      </c>
      <c r="R520" s="3">
        <v>23.167000000000002</v>
      </c>
      <c r="S520" s="3">
        <v>5.1714000000000002</v>
      </c>
      <c r="T520" s="3">
        <v>3.15</v>
      </c>
      <c r="U520" s="3">
        <v>-39.088000000000001</v>
      </c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</row>
    <row r="523" spans="1:21">
      <c r="B523" s="5"/>
    </row>
    <row r="524" spans="1:21">
      <c r="A524" t="s">
        <v>283</v>
      </c>
      <c r="B524" s="5" t="s">
        <v>302</v>
      </c>
      <c r="C524" s="98">
        <v>1</v>
      </c>
    </row>
    <row r="525" spans="1:21">
      <c r="A525" t="s">
        <v>284</v>
      </c>
      <c r="B525" s="5" t="s">
        <v>302</v>
      </c>
      <c r="C525" s="98">
        <v>1</v>
      </c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3" t="s">
        <v>70</v>
      </c>
      <c r="N526" s="3" t="s">
        <v>76</v>
      </c>
      <c r="O526" s="3" t="s">
        <v>81</v>
      </c>
      <c r="P526" s="3" t="s">
        <v>71</v>
      </c>
      <c r="Q526" s="3" t="s">
        <v>77</v>
      </c>
      <c r="R526" s="3" t="s">
        <v>81</v>
      </c>
      <c r="S526" s="3" t="s">
        <v>82</v>
      </c>
      <c r="T526" s="3" t="s">
        <v>83</v>
      </c>
      <c r="U526" s="3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M527" s="3">
        <v>21.4</v>
      </c>
      <c r="N527" s="3">
        <v>289.86</v>
      </c>
      <c r="O527" s="3">
        <v>6.3333000000000004</v>
      </c>
      <c r="P527" s="3">
        <v>26</v>
      </c>
      <c r="Q527" s="3">
        <v>316</v>
      </c>
      <c r="R527" s="3">
        <v>6.3333000000000004</v>
      </c>
      <c r="S527" s="3">
        <v>268.45999999999998</v>
      </c>
      <c r="T527" s="3">
        <v>290</v>
      </c>
      <c r="U527" s="3">
        <v>8.0223999999999993</v>
      </c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3">
        <v>3.82</v>
      </c>
      <c r="N528" s="3">
        <v>0.53</v>
      </c>
      <c r="O528" s="3">
        <v>23.832999999999998</v>
      </c>
      <c r="P528" s="3">
        <v>3.82</v>
      </c>
      <c r="Q528" s="3">
        <v>1.5782999999999998E-2</v>
      </c>
      <c r="R528" s="3">
        <v>6.3333000000000004</v>
      </c>
      <c r="S528" s="3">
        <v>-3.29</v>
      </c>
      <c r="T528" s="3">
        <v>-3.8041999999999998</v>
      </c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L529" s="64"/>
      <c r="M529" s="3">
        <v>20.7</v>
      </c>
      <c r="N529" s="3">
        <v>298</v>
      </c>
      <c r="O529" s="3">
        <v>6.3333000000000004</v>
      </c>
      <c r="P529" s="3">
        <v>26</v>
      </c>
      <c r="Q529" s="3">
        <v>316</v>
      </c>
      <c r="R529" s="3">
        <v>6.3333000000000004</v>
      </c>
      <c r="S529" s="3">
        <v>277.3</v>
      </c>
      <c r="T529" s="3">
        <v>290</v>
      </c>
      <c r="U529" s="3">
        <v>4.5799000000000003</v>
      </c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M530" s="3">
        <v>0.20899999999999999</v>
      </c>
      <c r="N530" s="3">
        <v>0.11806</v>
      </c>
      <c r="O530" s="3">
        <v>6.8333000000000004</v>
      </c>
      <c r="P530" s="3">
        <v>0.20300000000000001</v>
      </c>
      <c r="Q530" s="3">
        <v>0.128</v>
      </c>
      <c r="R530" s="3">
        <v>6.3333000000000004</v>
      </c>
      <c r="S530" s="3">
        <v>-9.0940999999999994E-2</v>
      </c>
      <c r="T530" s="3">
        <v>-7.4999999999999997E-2</v>
      </c>
      <c r="U530" s="3">
        <v>-17.529</v>
      </c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3">
        <v>0</v>
      </c>
      <c r="N531" s="3">
        <v>5.518E-2</v>
      </c>
      <c r="O531" s="3">
        <v>6.8333000000000004</v>
      </c>
      <c r="P531" s="3">
        <v>0</v>
      </c>
      <c r="Q531" s="3">
        <v>4.3817000000000002E-2</v>
      </c>
      <c r="R531" s="3">
        <v>6.3333000000000004</v>
      </c>
      <c r="S531" s="3">
        <v>5.518E-2</v>
      </c>
      <c r="T531" s="3">
        <v>4.3817000000000002E-2</v>
      </c>
      <c r="U531" s="3">
        <v>-20.594000000000001</v>
      </c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3">
        <v>0</v>
      </c>
      <c r="N532" s="3">
        <v>139</v>
      </c>
      <c r="O532" s="3">
        <v>4.5</v>
      </c>
      <c r="P532" s="3">
        <v>0</v>
      </c>
      <c r="Q532" s="3">
        <v>205</v>
      </c>
      <c r="R532" s="3">
        <v>6.8333000000000004</v>
      </c>
      <c r="S532" s="3">
        <v>139</v>
      </c>
      <c r="T532" s="3">
        <v>205</v>
      </c>
      <c r="U532" s="3">
        <v>47.481999999999999</v>
      </c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3">
        <v>0</v>
      </c>
      <c r="N533" s="3">
        <v>80.528999999999996</v>
      </c>
      <c r="O533" s="3">
        <v>1.6667000000000001</v>
      </c>
      <c r="P533" s="3">
        <v>0</v>
      </c>
      <c r="Q533" s="3">
        <v>225</v>
      </c>
      <c r="R533" s="3">
        <v>2.8332999999999999</v>
      </c>
      <c r="S533" s="3">
        <v>80.528999999999996</v>
      </c>
      <c r="T533" s="3">
        <v>225</v>
      </c>
      <c r="U533" s="3">
        <v>179.4</v>
      </c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M534" s="3">
        <v>23.9</v>
      </c>
      <c r="N534" s="3">
        <v>184</v>
      </c>
      <c r="O534" s="3">
        <v>6.6666999999999996</v>
      </c>
      <c r="P534" s="3">
        <v>26</v>
      </c>
      <c r="Q534" s="3">
        <v>192</v>
      </c>
      <c r="R534" s="3">
        <v>6.3333000000000004</v>
      </c>
      <c r="S534" s="3">
        <v>160.1</v>
      </c>
      <c r="T534" s="3">
        <v>166</v>
      </c>
      <c r="U534" s="3">
        <v>3.6852</v>
      </c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M535" s="3">
        <v>23.4</v>
      </c>
      <c r="N535" s="3">
        <v>178.51</v>
      </c>
      <c r="O535" s="3">
        <v>5.6666999999999996</v>
      </c>
      <c r="P535" s="3">
        <v>26</v>
      </c>
      <c r="Q535" s="3">
        <v>196</v>
      </c>
      <c r="R535" s="3">
        <v>6.3333000000000004</v>
      </c>
      <c r="S535" s="3">
        <v>155.11000000000001</v>
      </c>
      <c r="T535" s="3">
        <v>170</v>
      </c>
      <c r="U535" s="3">
        <v>9.5998999999999999</v>
      </c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M536" s="3">
        <v>23.8</v>
      </c>
      <c r="N536" s="3">
        <v>192</v>
      </c>
      <c r="O536" s="3">
        <v>6.6666999999999996</v>
      </c>
      <c r="P536" s="3">
        <v>26</v>
      </c>
      <c r="Q536" s="3">
        <v>174</v>
      </c>
      <c r="R536" s="3">
        <v>6.3333000000000004</v>
      </c>
      <c r="S536" s="3">
        <v>168.2</v>
      </c>
      <c r="T536" s="3">
        <v>148</v>
      </c>
      <c r="U536" s="3">
        <v>-12.01</v>
      </c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M537" s="3">
        <v>24.5</v>
      </c>
      <c r="N537" s="3">
        <v>193.96</v>
      </c>
      <c r="O537" s="3">
        <v>6.1666999999999996</v>
      </c>
      <c r="P537" s="3">
        <v>26</v>
      </c>
      <c r="Q537" s="3">
        <v>176.17</v>
      </c>
      <c r="R537" s="3">
        <v>6.3333000000000004</v>
      </c>
      <c r="S537" s="3">
        <v>169.46</v>
      </c>
      <c r="T537" s="3">
        <v>150.16999999999999</v>
      </c>
      <c r="U537" s="3">
        <v>-11.385999999999999</v>
      </c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M538" s="3">
        <v>19.7</v>
      </c>
      <c r="N538" s="3">
        <v>127</v>
      </c>
      <c r="O538" s="3">
        <v>6.5</v>
      </c>
      <c r="P538" s="3">
        <v>26</v>
      </c>
      <c r="Q538" s="3">
        <v>201.17</v>
      </c>
      <c r="R538" s="3">
        <v>6.3333000000000004</v>
      </c>
      <c r="S538" s="3">
        <v>107.3</v>
      </c>
      <c r="T538" s="3">
        <v>175.17</v>
      </c>
      <c r="U538" s="3">
        <v>63.249000000000002</v>
      </c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M539" s="3">
        <v>20.9</v>
      </c>
      <c r="N539" s="3">
        <v>237.96</v>
      </c>
      <c r="O539" s="3">
        <v>6.1666999999999996</v>
      </c>
      <c r="P539" s="3">
        <v>26</v>
      </c>
      <c r="Q539" s="3">
        <v>206.17</v>
      </c>
      <c r="R539" s="3">
        <v>6.3333000000000004</v>
      </c>
      <c r="S539" s="3">
        <v>217.06</v>
      </c>
      <c r="T539" s="3">
        <v>180.17</v>
      </c>
      <c r="U539" s="3">
        <v>-16.997</v>
      </c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M540" s="3">
        <v>19</v>
      </c>
      <c r="N540" s="3">
        <v>142</v>
      </c>
      <c r="O540" s="3">
        <v>6.3333000000000004</v>
      </c>
      <c r="P540" s="3">
        <v>26</v>
      </c>
      <c r="Q540" s="3">
        <v>201</v>
      </c>
      <c r="R540" s="3">
        <v>6.3333000000000004</v>
      </c>
      <c r="S540" s="3">
        <v>123</v>
      </c>
      <c r="T540" s="3">
        <v>175</v>
      </c>
      <c r="U540" s="3">
        <v>42.276000000000003</v>
      </c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M541" s="3">
        <v>18.899999999999999</v>
      </c>
      <c r="N541" s="3">
        <v>160</v>
      </c>
      <c r="O541" s="3">
        <v>6.5</v>
      </c>
      <c r="P541" s="3">
        <v>26</v>
      </c>
      <c r="Q541" s="3">
        <v>202</v>
      </c>
      <c r="R541" s="3">
        <v>6.3333000000000004</v>
      </c>
      <c r="S541" s="3">
        <v>141.1</v>
      </c>
      <c r="T541" s="3">
        <v>176</v>
      </c>
      <c r="U541" s="3">
        <v>24.734000000000002</v>
      </c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M542" s="3">
        <v>20</v>
      </c>
      <c r="N542" s="3">
        <v>99.992000000000004</v>
      </c>
      <c r="O542" s="3">
        <v>6.6666999999999996</v>
      </c>
      <c r="P542" s="3">
        <v>26</v>
      </c>
      <c r="Q542" s="3">
        <v>174.17</v>
      </c>
      <c r="R542" s="3">
        <v>6.3333000000000004</v>
      </c>
      <c r="S542" s="3">
        <v>79.992000000000004</v>
      </c>
      <c r="T542" s="3">
        <v>148.16999999999999</v>
      </c>
      <c r="U542" s="3">
        <v>85.225999999999999</v>
      </c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M543" s="3">
        <v>20.5</v>
      </c>
      <c r="N543" s="3">
        <v>166</v>
      </c>
      <c r="O543" s="3">
        <v>6.3333000000000004</v>
      </c>
      <c r="P543" s="3">
        <v>26</v>
      </c>
      <c r="Q543" s="3">
        <v>170</v>
      </c>
      <c r="R543" s="3">
        <v>6.3333000000000004</v>
      </c>
      <c r="S543" s="3">
        <v>145.5</v>
      </c>
      <c r="T543" s="3">
        <v>144</v>
      </c>
      <c r="U543" s="3">
        <v>-1.0308999999999999</v>
      </c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M544" s="3">
        <v>22.8</v>
      </c>
      <c r="N544" s="3">
        <v>306</v>
      </c>
      <c r="O544" s="3">
        <v>6.5</v>
      </c>
      <c r="P544" s="3">
        <v>26</v>
      </c>
      <c r="Q544" s="3">
        <v>204</v>
      </c>
      <c r="R544" s="3">
        <v>6.3333000000000004</v>
      </c>
      <c r="S544" s="3">
        <v>283.2</v>
      </c>
      <c r="T544" s="3">
        <v>178</v>
      </c>
      <c r="U544" s="3">
        <v>-37.146999999999998</v>
      </c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M545" s="3">
        <v>23.4</v>
      </c>
      <c r="N545" s="3">
        <v>464.84</v>
      </c>
      <c r="O545" s="3">
        <v>6.3333000000000004</v>
      </c>
      <c r="P545" s="3">
        <v>26</v>
      </c>
      <c r="Q545" s="3">
        <v>206</v>
      </c>
      <c r="R545" s="3">
        <v>6.3333000000000004</v>
      </c>
      <c r="S545" s="3">
        <v>441.44</v>
      </c>
      <c r="T545" s="3">
        <v>180</v>
      </c>
      <c r="U545" s="3">
        <v>-59.225000000000001</v>
      </c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M546" s="3">
        <v>-0.32300000000000001</v>
      </c>
      <c r="N546" s="3">
        <v>8.0236999999999998</v>
      </c>
      <c r="O546" s="3">
        <v>6.1666999999999996</v>
      </c>
      <c r="P546" s="3">
        <v>0</v>
      </c>
      <c r="Q546" s="3">
        <v>8.4517000000000007</v>
      </c>
      <c r="R546" s="3">
        <v>6.3333000000000004</v>
      </c>
      <c r="S546" s="3">
        <v>8.3467000000000002</v>
      </c>
      <c r="T546" s="3">
        <v>8.4517000000000007</v>
      </c>
      <c r="U546" s="3">
        <v>1.2574000000000001</v>
      </c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M547" s="3">
        <v>-0.41499999999999998</v>
      </c>
      <c r="N547" s="3">
        <v>11.271000000000001</v>
      </c>
      <c r="O547" s="3">
        <v>6.1666999999999996</v>
      </c>
      <c r="P547" s="3">
        <v>0</v>
      </c>
      <c r="Q547" s="3">
        <v>8.7017000000000007</v>
      </c>
      <c r="R547" s="3">
        <v>6.3333000000000004</v>
      </c>
      <c r="S547" s="3">
        <v>11.686</v>
      </c>
      <c r="T547" s="3">
        <v>8.7017000000000007</v>
      </c>
      <c r="U547" s="3">
        <v>-25.536999999999999</v>
      </c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M548" s="3">
        <v>-7.9000000000000001E-2</v>
      </c>
      <c r="N548" s="3">
        <v>6.06</v>
      </c>
      <c r="O548" s="3">
        <v>5.5</v>
      </c>
      <c r="P548" s="3">
        <v>0</v>
      </c>
      <c r="Q548" s="3">
        <v>7.9717000000000002</v>
      </c>
      <c r="R548" s="3">
        <v>6.3333000000000004</v>
      </c>
      <c r="S548" s="3">
        <v>6.1390000000000002</v>
      </c>
      <c r="T548" s="3">
        <v>7.9717000000000002</v>
      </c>
      <c r="U548" s="3">
        <v>29.853000000000002</v>
      </c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M549" s="3">
        <v>-1.46E-2</v>
      </c>
      <c r="N549" s="3">
        <v>12.163</v>
      </c>
      <c r="O549" s="3">
        <v>5.3333000000000004</v>
      </c>
      <c r="P549" s="3">
        <v>0</v>
      </c>
      <c r="Q549" s="3">
        <v>8.1417000000000002</v>
      </c>
      <c r="R549" s="3">
        <v>6.3333000000000004</v>
      </c>
      <c r="S549" s="3">
        <v>12.177</v>
      </c>
      <c r="T549" s="3">
        <v>8.1417000000000002</v>
      </c>
      <c r="U549" s="3">
        <v>-33.140999999999998</v>
      </c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M550" s="3">
        <v>-6.6199999999999995E-2</v>
      </c>
      <c r="N550" s="3">
        <v>4.0415999999999999</v>
      </c>
      <c r="O550" s="3">
        <v>6.1666999999999996</v>
      </c>
      <c r="P550" s="3">
        <v>0</v>
      </c>
      <c r="Q550" s="3">
        <v>7.6717000000000004</v>
      </c>
      <c r="R550" s="3">
        <v>6.3333000000000004</v>
      </c>
      <c r="S550" s="3">
        <v>4.1078000000000001</v>
      </c>
      <c r="T550" s="3">
        <v>7.6717000000000004</v>
      </c>
      <c r="U550" s="3">
        <v>86.76</v>
      </c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M551" s="3">
        <v>-9.3200000000000005E-2</v>
      </c>
      <c r="N551" s="3">
        <v>4.7300000000000004</v>
      </c>
      <c r="O551" s="3">
        <v>5.5</v>
      </c>
      <c r="P551" s="3">
        <v>0</v>
      </c>
      <c r="Q551" s="3">
        <v>6.4717000000000002</v>
      </c>
      <c r="R551" s="3">
        <v>6.3333000000000004</v>
      </c>
      <c r="S551" s="3">
        <v>4.8231999999999999</v>
      </c>
      <c r="T551" s="3">
        <v>6.4717000000000002</v>
      </c>
      <c r="U551" s="3">
        <v>34.177999999999997</v>
      </c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M552" s="3">
        <v>-2.93E-2</v>
      </c>
      <c r="N552" s="3">
        <v>2.7275999999999998</v>
      </c>
      <c r="O552" s="3">
        <v>6.3333000000000004</v>
      </c>
      <c r="P552" s="3">
        <v>0</v>
      </c>
      <c r="Q552" s="3">
        <v>5.7416999999999998</v>
      </c>
      <c r="R552" s="3">
        <v>6.3333000000000004</v>
      </c>
      <c r="S552" s="3">
        <v>2.7568999999999999</v>
      </c>
      <c r="T552" s="3">
        <v>5.7416999999999998</v>
      </c>
      <c r="U552" s="3">
        <v>108.26</v>
      </c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M553" s="3">
        <v>-0.17499999999999999</v>
      </c>
      <c r="N553" s="3">
        <v>11.8</v>
      </c>
      <c r="O553" s="3">
        <v>4</v>
      </c>
      <c r="P553" s="3">
        <v>0</v>
      </c>
      <c r="Q553" s="3">
        <v>6.4516999999999998</v>
      </c>
      <c r="R553" s="3">
        <v>6.3333000000000004</v>
      </c>
      <c r="S553" s="3">
        <v>11.975</v>
      </c>
      <c r="T553" s="3">
        <v>6.4516999999999998</v>
      </c>
      <c r="U553" s="3">
        <v>-46.124000000000002</v>
      </c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V554" s="3" t="s">
        <v>268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V555" s="3" t="s">
        <v>268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V556" s="3" t="s">
        <v>268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V557" s="3" t="s">
        <v>268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V558" s="3" t="s">
        <v>268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V559" s="3" t="s">
        <v>268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V560" s="3" t="s">
        <v>268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V561" s="3" t="s">
        <v>268</v>
      </c>
    </row>
    <row r="562" spans="1:22">
      <c r="B562" s="5"/>
    </row>
    <row r="563" spans="1:22">
      <c r="A563" t="s">
        <v>283</v>
      </c>
      <c r="B563" s="5" t="s">
        <v>303</v>
      </c>
      <c r="C563" s="98">
        <v>1</v>
      </c>
    </row>
    <row r="564" spans="1:22">
      <c r="A564" t="s">
        <v>284</v>
      </c>
      <c r="B564" s="5" t="s">
        <v>303</v>
      </c>
      <c r="C564" s="98">
        <v>1</v>
      </c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3" t="s">
        <v>70</v>
      </c>
      <c r="N565" s="3" t="s">
        <v>76</v>
      </c>
      <c r="O565" s="3" t="s">
        <v>81</v>
      </c>
      <c r="P565" s="3" t="s">
        <v>71</v>
      </c>
      <c r="Q565" s="3" t="s">
        <v>77</v>
      </c>
      <c r="R565" s="3" t="s">
        <v>81</v>
      </c>
      <c r="S565" s="3" t="s">
        <v>82</v>
      </c>
      <c r="T565" s="3" t="s">
        <v>83</v>
      </c>
      <c r="U565" s="3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M566" s="3">
        <v>25.7</v>
      </c>
      <c r="N566" s="3">
        <v>161</v>
      </c>
      <c r="O566" s="3">
        <v>4.5</v>
      </c>
      <c r="P566" s="3">
        <v>27</v>
      </c>
      <c r="Q566" s="3">
        <v>170</v>
      </c>
      <c r="R566" s="3">
        <v>4.5</v>
      </c>
      <c r="S566" s="3">
        <v>135.30000000000001</v>
      </c>
      <c r="T566" s="3">
        <v>143</v>
      </c>
      <c r="U566" s="3">
        <v>5.6910999999999996</v>
      </c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3">
        <v>3.82</v>
      </c>
      <c r="N567" s="3">
        <v>0.69020000000000004</v>
      </c>
      <c r="O567" s="3">
        <v>5.8333000000000004</v>
      </c>
      <c r="P567" s="3">
        <v>3.82</v>
      </c>
      <c r="Q567" s="3">
        <v>0.49</v>
      </c>
      <c r="R567" s="3">
        <v>4.5</v>
      </c>
      <c r="S567" s="3">
        <v>-3.1297999999999999</v>
      </c>
      <c r="T567" s="3">
        <v>-3.33</v>
      </c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L568" s="64"/>
      <c r="M568" s="3">
        <v>24.6</v>
      </c>
      <c r="N568" s="3">
        <v>180</v>
      </c>
      <c r="O568" s="3">
        <v>4.3333000000000004</v>
      </c>
      <c r="P568" s="3">
        <v>27</v>
      </c>
      <c r="Q568" s="3">
        <v>170</v>
      </c>
      <c r="R568" s="3">
        <v>4.5</v>
      </c>
      <c r="S568" s="3">
        <v>155.4</v>
      </c>
      <c r="T568" s="3">
        <v>143</v>
      </c>
      <c r="U568" s="3">
        <v>-7.9794</v>
      </c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M569" s="3">
        <v>0.20899999999999999</v>
      </c>
      <c r="N569" s="3">
        <v>0.17604</v>
      </c>
      <c r="O569" s="3">
        <v>4.8333000000000004</v>
      </c>
      <c r="P569" s="3">
        <v>0.20399999999999999</v>
      </c>
      <c r="Q569" s="3">
        <v>0.17299999999999999</v>
      </c>
      <c r="R569" s="3">
        <v>4.6666999999999996</v>
      </c>
      <c r="S569" s="3">
        <v>-3.2960999999999997E-2</v>
      </c>
      <c r="T569" s="3">
        <v>-3.1E-2</v>
      </c>
      <c r="U569" s="3">
        <v>-5.9488000000000003</v>
      </c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3">
        <v>0</v>
      </c>
      <c r="N570" s="3">
        <v>2.1576000000000001E-2</v>
      </c>
      <c r="O570" s="3">
        <v>4.8333000000000004</v>
      </c>
      <c r="P570" s="3">
        <v>0</v>
      </c>
      <c r="Q570" s="3">
        <v>1.66E-2</v>
      </c>
      <c r="R570" s="3">
        <v>4.6666999999999996</v>
      </c>
      <c r="S570" s="3">
        <v>2.1576000000000001E-2</v>
      </c>
      <c r="T570" s="3">
        <v>1.66E-2</v>
      </c>
      <c r="U570" s="3">
        <v>-23.064</v>
      </c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3">
        <v>0</v>
      </c>
      <c r="N571" s="3">
        <v>352.84</v>
      </c>
      <c r="O571" s="3">
        <v>4.6666999999999996</v>
      </c>
      <c r="P571" s="3">
        <v>0</v>
      </c>
      <c r="Q571" s="3">
        <v>1590</v>
      </c>
      <c r="R571" s="3">
        <v>14.333</v>
      </c>
      <c r="S571" s="3">
        <v>352.84</v>
      </c>
      <c r="T571" s="3">
        <v>1590</v>
      </c>
      <c r="U571" s="3">
        <v>350.63</v>
      </c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3">
        <v>0</v>
      </c>
      <c r="N572" s="3">
        <v>194.82</v>
      </c>
      <c r="O572" s="3">
        <v>3.3332999999999999</v>
      </c>
      <c r="P572" s="3">
        <v>0</v>
      </c>
      <c r="Q572" s="3">
        <v>137</v>
      </c>
      <c r="R572" s="3">
        <v>3</v>
      </c>
      <c r="S572" s="3">
        <v>194.82</v>
      </c>
      <c r="T572" s="3">
        <v>137</v>
      </c>
      <c r="U572" s="3">
        <v>-29.68</v>
      </c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V573" s="3" t="s">
        <v>268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V574" s="3" t="s">
        <v>268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V575" s="3" t="s">
        <v>268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V576" s="3" t="s">
        <v>268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M577" s="3">
        <v>23.6</v>
      </c>
      <c r="N577" s="3">
        <v>62.6</v>
      </c>
      <c r="O577" s="3">
        <v>4.8333000000000004</v>
      </c>
      <c r="P577" s="3">
        <v>27</v>
      </c>
      <c r="Q577" s="3">
        <v>79.900000000000006</v>
      </c>
      <c r="R577" s="3">
        <v>4.6666999999999996</v>
      </c>
      <c r="S577" s="3">
        <v>39</v>
      </c>
      <c r="T577" s="3">
        <v>52.9</v>
      </c>
      <c r="U577" s="3">
        <v>35.640999999999998</v>
      </c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M578" s="3">
        <v>24</v>
      </c>
      <c r="N578" s="3">
        <v>106</v>
      </c>
      <c r="O578" s="3">
        <v>4.5</v>
      </c>
      <c r="P578" s="3">
        <v>27</v>
      </c>
      <c r="Q578" s="3">
        <v>92.2</v>
      </c>
      <c r="R578" s="3">
        <v>4.5</v>
      </c>
      <c r="S578" s="3">
        <v>82</v>
      </c>
      <c r="T578" s="3">
        <v>65.2</v>
      </c>
      <c r="U578" s="3">
        <v>-20.488</v>
      </c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M579" s="3">
        <v>22.1</v>
      </c>
      <c r="N579" s="3">
        <v>78.462999999999994</v>
      </c>
      <c r="O579" s="3">
        <v>4.6666999999999996</v>
      </c>
      <c r="P579" s="3">
        <v>27</v>
      </c>
      <c r="Q579" s="3">
        <v>78.599999999999994</v>
      </c>
      <c r="R579" s="3">
        <v>4.6666999999999996</v>
      </c>
      <c r="S579" s="3">
        <v>56.363</v>
      </c>
      <c r="T579" s="3">
        <v>51.6</v>
      </c>
      <c r="U579" s="3">
        <v>-8.4502000000000006</v>
      </c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M580" s="3">
        <v>22.4</v>
      </c>
      <c r="N580" s="3">
        <v>83.364999999999995</v>
      </c>
      <c r="O580" s="3">
        <v>4.6666999999999996</v>
      </c>
      <c r="P580" s="3">
        <v>27</v>
      </c>
      <c r="Q580" s="3">
        <v>81.016999999999996</v>
      </c>
      <c r="R580" s="3">
        <v>4.6666999999999996</v>
      </c>
      <c r="S580" s="3">
        <v>60.965000000000003</v>
      </c>
      <c r="T580" s="3">
        <v>54.017000000000003</v>
      </c>
      <c r="U580" s="3">
        <v>-11.397</v>
      </c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M581" s="3">
        <v>22.1</v>
      </c>
      <c r="N581" s="3">
        <v>46.5</v>
      </c>
      <c r="O581" s="3">
        <v>5</v>
      </c>
      <c r="P581" s="3">
        <v>27</v>
      </c>
      <c r="Q581" s="3">
        <v>61.1</v>
      </c>
      <c r="R581" s="3">
        <v>4.6666999999999996</v>
      </c>
      <c r="S581" s="3">
        <v>24.4</v>
      </c>
      <c r="T581" s="3">
        <v>34.1</v>
      </c>
      <c r="U581" s="3">
        <v>39.753999999999998</v>
      </c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M582" s="3">
        <v>22.1</v>
      </c>
      <c r="N582" s="3">
        <v>74</v>
      </c>
      <c r="O582" s="3">
        <v>4.5</v>
      </c>
      <c r="P582" s="3">
        <v>27</v>
      </c>
      <c r="Q582" s="3">
        <v>59.5</v>
      </c>
      <c r="R582" s="3">
        <v>4.6666999999999996</v>
      </c>
      <c r="S582" s="3">
        <v>51.9</v>
      </c>
      <c r="T582" s="3">
        <v>32.5</v>
      </c>
      <c r="U582" s="3">
        <v>-37.380000000000003</v>
      </c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M583" s="3">
        <v>26.4</v>
      </c>
      <c r="N583" s="3">
        <v>95.072999999999993</v>
      </c>
      <c r="O583" s="3">
        <v>4.6666999999999996</v>
      </c>
      <c r="P583" s="3">
        <v>27</v>
      </c>
      <c r="Q583" s="3">
        <v>84.716999999999999</v>
      </c>
      <c r="R583" s="3">
        <v>4.6666999999999996</v>
      </c>
      <c r="S583" s="3">
        <v>68.673000000000002</v>
      </c>
      <c r="T583" s="3">
        <v>57.716999999999999</v>
      </c>
      <c r="U583" s="3">
        <v>-15.954000000000001</v>
      </c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M584" s="3">
        <v>27.1</v>
      </c>
      <c r="N584" s="3">
        <v>256.86</v>
      </c>
      <c r="O584" s="3">
        <v>4.1666999999999996</v>
      </c>
      <c r="P584" s="3">
        <v>27</v>
      </c>
      <c r="Q584" s="3">
        <v>91.3</v>
      </c>
      <c r="R584" s="3">
        <v>4.5</v>
      </c>
      <c r="S584" s="3">
        <v>229.76</v>
      </c>
      <c r="T584" s="3">
        <v>64.3</v>
      </c>
      <c r="U584" s="3">
        <v>-72.015000000000001</v>
      </c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M585" s="3">
        <v>-2.1000000000000001E-2</v>
      </c>
      <c r="N585" s="3">
        <v>2.3393999999999999</v>
      </c>
      <c r="O585" s="3">
        <v>4.3333000000000004</v>
      </c>
      <c r="P585" s="3">
        <v>0</v>
      </c>
      <c r="Q585" s="3">
        <v>3.03</v>
      </c>
      <c r="R585" s="3">
        <v>4.5</v>
      </c>
      <c r="S585" s="3">
        <v>2.3603999999999998</v>
      </c>
      <c r="T585" s="3">
        <v>3.03</v>
      </c>
      <c r="U585" s="3">
        <v>28.367000000000001</v>
      </c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M586" s="3">
        <v>-0.125</v>
      </c>
      <c r="N586" s="3">
        <v>3.1533000000000002</v>
      </c>
      <c r="O586" s="3">
        <v>4.3333000000000004</v>
      </c>
      <c r="P586" s="3">
        <v>0</v>
      </c>
      <c r="Q586" s="3">
        <v>3.14</v>
      </c>
      <c r="R586" s="3">
        <v>4.5</v>
      </c>
      <c r="S586" s="3">
        <v>3.2783000000000002</v>
      </c>
      <c r="T586" s="3">
        <v>3.14</v>
      </c>
      <c r="U586" s="3">
        <v>-4.2195999999999998</v>
      </c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M587" s="3">
        <v>4.4200000000000003E-3</v>
      </c>
      <c r="N587" s="3">
        <v>1.8584000000000001</v>
      </c>
      <c r="O587" s="3">
        <v>4.6666999999999996</v>
      </c>
      <c r="P587" s="3">
        <v>0</v>
      </c>
      <c r="Q587" s="3">
        <v>2.82</v>
      </c>
      <c r="R587" s="3">
        <v>4.5</v>
      </c>
      <c r="S587" s="3">
        <v>1.8540000000000001</v>
      </c>
      <c r="T587" s="3">
        <v>2.82</v>
      </c>
      <c r="U587" s="3">
        <v>52.103000000000002</v>
      </c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M588" s="3">
        <v>-4.3899999999999998E-3</v>
      </c>
      <c r="N588" s="3">
        <v>3.0562999999999998</v>
      </c>
      <c r="O588" s="3">
        <v>4.1666999999999996</v>
      </c>
      <c r="P588" s="3">
        <v>0</v>
      </c>
      <c r="Q588" s="3">
        <v>2.94</v>
      </c>
      <c r="R588" s="3">
        <v>4.5</v>
      </c>
      <c r="S588" s="3">
        <v>3.0607000000000002</v>
      </c>
      <c r="T588" s="3">
        <v>2.94</v>
      </c>
      <c r="U588" s="3">
        <v>-3.9424000000000001</v>
      </c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M589" s="3">
        <v>-1.6100000000000001E-3</v>
      </c>
      <c r="N589" s="3">
        <v>1.2994000000000001</v>
      </c>
      <c r="O589" s="3">
        <v>4.3333000000000004</v>
      </c>
      <c r="P589" s="3">
        <v>0</v>
      </c>
      <c r="Q589" s="3">
        <v>2.5</v>
      </c>
      <c r="R589" s="3">
        <v>4.5</v>
      </c>
      <c r="S589" s="3">
        <v>1.3009999999999999</v>
      </c>
      <c r="T589" s="3">
        <v>2.5</v>
      </c>
      <c r="U589" s="3">
        <v>92.156999999999996</v>
      </c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M590" s="3">
        <v>1.0699999999999999E-2</v>
      </c>
      <c r="N590" s="3">
        <v>1.5296000000000001</v>
      </c>
      <c r="O590" s="3">
        <v>4.1666999999999996</v>
      </c>
      <c r="P590" s="3">
        <v>0</v>
      </c>
      <c r="Q590" s="3">
        <v>2.09</v>
      </c>
      <c r="R590" s="3">
        <v>4.5</v>
      </c>
      <c r="S590" s="3">
        <v>1.5188999999999999</v>
      </c>
      <c r="T590" s="3">
        <v>2.09</v>
      </c>
      <c r="U590" s="3">
        <v>37.598999999999997</v>
      </c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M591" s="3">
        <v>2.4600000000000002E-4</v>
      </c>
      <c r="N591" s="3">
        <v>0.88200000000000001</v>
      </c>
      <c r="O591" s="3">
        <v>4.5</v>
      </c>
      <c r="P591" s="3">
        <v>0</v>
      </c>
      <c r="Q591" s="3">
        <v>1.76</v>
      </c>
      <c r="R591" s="3">
        <v>4.5</v>
      </c>
      <c r="S591" s="3">
        <v>0.88175000000000003</v>
      </c>
      <c r="T591" s="3">
        <v>1.76</v>
      </c>
      <c r="U591" s="3">
        <v>99.602000000000004</v>
      </c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M592" s="3">
        <v>1.3500000000000001E-3</v>
      </c>
      <c r="N592" s="3">
        <v>2.4175</v>
      </c>
      <c r="O592" s="3">
        <v>2.6667000000000001</v>
      </c>
      <c r="P592" s="3">
        <v>0</v>
      </c>
      <c r="Q592" s="3">
        <v>2.1800000000000002</v>
      </c>
      <c r="R592" s="3">
        <v>3</v>
      </c>
      <c r="S592" s="3">
        <v>2.4161000000000001</v>
      </c>
      <c r="T592" s="3">
        <v>2.1800000000000002</v>
      </c>
      <c r="U592" s="3">
        <v>-9.7720000000000002</v>
      </c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M593" s="3">
        <v>3.29E-3</v>
      </c>
      <c r="N593" s="3">
        <v>1.47</v>
      </c>
      <c r="O593" s="3">
        <v>4.5</v>
      </c>
      <c r="P593" s="3">
        <v>0</v>
      </c>
      <c r="Q593" s="3">
        <v>2.16</v>
      </c>
      <c r="R593" s="3">
        <v>4.5</v>
      </c>
      <c r="S593" s="3">
        <v>1.4666999999999999</v>
      </c>
      <c r="T593" s="3">
        <v>2.16</v>
      </c>
      <c r="U593" s="3">
        <v>47.268000000000001</v>
      </c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M594" s="3">
        <v>1.4E-3</v>
      </c>
      <c r="N594" s="3">
        <v>0.93</v>
      </c>
      <c r="O594" s="3">
        <v>4.5</v>
      </c>
      <c r="P594" s="3">
        <v>0</v>
      </c>
      <c r="Q594" s="3">
        <v>2.36</v>
      </c>
      <c r="R594" s="3">
        <v>4.5</v>
      </c>
      <c r="S594" s="3">
        <v>0.92859999999999998</v>
      </c>
      <c r="T594" s="3">
        <v>2.36</v>
      </c>
      <c r="U594" s="3">
        <v>154.15</v>
      </c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M595" s="3">
        <v>6.6800000000000002E-3</v>
      </c>
      <c r="N595" s="3">
        <v>1.5696000000000001</v>
      </c>
      <c r="O595" s="3">
        <v>4.3333000000000004</v>
      </c>
      <c r="P595" s="3">
        <v>0</v>
      </c>
      <c r="Q595" s="3">
        <v>2.15</v>
      </c>
      <c r="R595" s="3">
        <v>4.5</v>
      </c>
      <c r="S595" s="3">
        <v>1.5629</v>
      </c>
      <c r="T595" s="3">
        <v>2.15</v>
      </c>
      <c r="U595" s="3">
        <v>37.561999999999998</v>
      </c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M596" s="3">
        <v>0.01</v>
      </c>
      <c r="N596" s="3">
        <v>1.9088000000000001</v>
      </c>
      <c r="O596" s="3">
        <v>4.3333000000000004</v>
      </c>
      <c r="P596" s="3">
        <v>0</v>
      </c>
      <c r="Q596" s="3">
        <v>2.16</v>
      </c>
      <c r="R596" s="3">
        <v>4.5</v>
      </c>
      <c r="S596" s="3">
        <v>1.8988</v>
      </c>
      <c r="T596" s="3">
        <v>2.16</v>
      </c>
      <c r="U596" s="3">
        <v>13.755000000000001</v>
      </c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M597" s="3">
        <v>8.3099999999999997E-3</v>
      </c>
      <c r="N597" s="3">
        <v>0.86499999999999999</v>
      </c>
      <c r="O597" s="3">
        <v>4.5</v>
      </c>
      <c r="P597" s="3">
        <v>0</v>
      </c>
      <c r="Q597" s="3">
        <v>1.4</v>
      </c>
      <c r="R597" s="3">
        <v>4.5</v>
      </c>
      <c r="S597" s="3">
        <v>0.85668999999999995</v>
      </c>
      <c r="T597" s="3">
        <v>1.4</v>
      </c>
      <c r="U597" s="3">
        <v>63.42</v>
      </c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M598" s="3">
        <v>1.1900000000000001E-2</v>
      </c>
      <c r="N598" s="3">
        <v>1.5096000000000001</v>
      </c>
      <c r="O598" s="3">
        <v>4.1666999999999996</v>
      </c>
      <c r="P598" s="3">
        <v>0</v>
      </c>
      <c r="Q598" s="3">
        <v>1.35</v>
      </c>
      <c r="R598" s="3">
        <v>4.5</v>
      </c>
      <c r="S598" s="3">
        <v>1.4977</v>
      </c>
      <c r="T598" s="3">
        <v>1.35</v>
      </c>
      <c r="U598" s="3">
        <v>-9.8622999999999994</v>
      </c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V599" s="3" t="s">
        <v>268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V600" s="3" t="s">
        <v>268</v>
      </c>
    </row>
    <row r="601" spans="1:22">
      <c r="B601" s="5"/>
    </row>
    <row r="602" spans="1:22">
      <c r="A602" t="s">
        <v>283</v>
      </c>
      <c r="B602" s="5" t="s">
        <v>304</v>
      </c>
      <c r="C602" s="98">
        <v>1</v>
      </c>
    </row>
    <row r="603" spans="1:22">
      <c r="A603" t="s">
        <v>284</v>
      </c>
      <c r="B603" s="5" t="s">
        <v>304</v>
      </c>
      <c r="C603" s="98">
        <v>1</v>
      </c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3" t="s">
        <v>70</v>
      </c>
      <c r="N604" s="3" t="s">
        <v>76</v>
      </c>
      <c r="O604" s="3" t="s">
        <v>81</v>
      </c>
      <c r="P604" s="3" t="s">
        <v>71</v>
      </c>
      <c r="Q604" s="3" t="s">
        <v>77</v>
      </c>
      <c r="R604" s="3" t="s">
        <v>81</v>
      </c>
      <c r="S604" s="3" t="s">
        <v>82</v>
      </c>
      <c r="T604" s="3" t="s">
        <v>83</v>
      </c>
      <c r="U604" s="3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M605" s="3">
        <v>24.5</v>
      </c>
      <c r="N605" s="3">
        <v>217.83</v>
      </c>
      <c r="O605" s="3">
        <v>23.167000000000002</v>
      </c>
      <c r="P605" s="3">
        <v>27</v>
      </c>
      <c r="Q605" s="3">
        <v>270</v>
      </c>
      <c r="R605" s="3">
        <v>23</v>
      </c>
      <c r="S605" s="3">
        <v>193.33</v>
      </c>
      <c r="T605" s="3">
        <v>243</v>
      </c>
      <c r="U605" s="3">
        <v>25.69</v>
      </c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3">
        <v>3.82</v>
      </c>
      <c r="N606" s="3">
        <v>0.91</v>
      </c>
      <c r="O606" s="3">
        <v>16.5</v>
      </c>
      <c r="P606" s="3">
        <v>3.82</v>
      </c>
      <c r="Q606" s="3">
        <v>1.01</v>
      </c>
      <c r="R606" s="3">
        <v>3.6667000000000001</v>
      </c>
      <c r="S606" s="3">
        <v>-2.91</v>
      </c>
      <c r="T606" s="3">
        <v>-2.81</v>
      </c>
      <c r="U606" s="3">
        <v>-3.4363999999999999</v>
      </c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L607" s="64"/>
      <c r="M607" s="3">
        <v>24.3</v>
      </c>
      <c r="N607" s="3">
        <v>259</v>
      </c>
      <c r="O607" s="3">
        <v>22.5</v>
      </c>
      <c r="P607" s="3">
        <v>27</v>
      </c>
      <c r="Q607" s="3">
        <v>270</v>
      </c>
      <c r="R607" s="3">
        <v>23</v>
      </c>
      <c r="S607" s="3">
        <v>234.7</v>
      </c>
      <c r="T607" s="3">
        <v>243</v>
      </c>
      <c r="U607" s="3">
        <v>3.5366</v>
      </c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M608" s="3">
        <v>0.20899999999999999</v>
      </c>
      <c r="N608" s="3">
        <v>0.159</v>
      </c>
      <c r="O608" s="3">
        <v>13.833</v>
      </c>
      <c r="P608" s="3">
        <v>0.20399999999999999</v>
      </c>
      <c r="Q608" s="3">
        <v>0.16</v>
      </c>
      <c r="R608" s="3">
        <v>11.667</v>
      </c>
      <c r="S608" s="3">
        <v>-0.05</v>
      </c>
      <c r="T608" s="3">
        <v>-4.3999999999999997E-2</v>
      </c>
      <c r="U608" s="3">
        <v>-12</v>
      </c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3">
        <v>0</v>
      </c>
      <c r="N609" s="3">
        <v>3.0599999999999999E-2</v>
      </c>
      <c r="O609" s="3">
        <v>22.832999999999998</v>
      </c>
      <c r="P609" s="3">
        <v>0</v>
      </c>
      <c r="Q609" s="3">
        <v>2.7199999999999998E-2</v>
      </c>
      <c r="R609" s="3">
        <v>12.5</v>
      </c>
      <c r="S609" s="3">
        <v>3.0599999999999999E-2</v>
      </c>
      <c r="T609" s="3">
        <v>2.7199999999999998E-2</v>
      </c>
      <c r="U609" s="3">
        <v>-11.111000000000001</v>
      </c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3">
        <v>0</v>
      </c>
      <c r="N610" s="3">
        <v>109.5</v>
      </c>
      <c r="O610" s="3">
        <v>19.832999999999998</v>
      </c>
      <c r="P610" s="3">
        <v>0</v>
      </c>
      <c r="Q610" s="3">
        <v>140</v>
      </c>
      <c r="R610" s="3">
        <v>10</v>
      </c>
      <c r="S610" s="3">
        <v>109.5</v>
      </c>
      <c r="T610" s="3">
        <v>140</v>
      </c>
      <c r="U610" s="3">
        <v>27.853999999999999</v>
      </c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3">
        <v>0</v>
      </c>
      <c r="N611" s="3">
        <v>-2.0099999999999998</v>
      </c>
      <c r="O611" s="3">
        <v>26</v>
      </c>
      <c r="P611" s="3">
        <v>0</v>
      </c>
      <c r="Q611" s="3">
        <v>-2.15</v>
      </c>
      <c r="R611" s="3">
        <v>23.667000000000002</v>
      </c>
      <c r="S611" s="3">
        <v>-2.0099999999999998</v>
      </c>
      <c r="T611" s="3">
        <v>-2.15</v>
      </c>
      <c r="U611" s="3">
        <v>6.9657999999999998</v>
      </c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M612" s="3">
        <v>26.5</v>
      </c>
      <c r="N612" s="3">
        <v>262</v>
      </c>
      <c r="O612" s="3">
        <v>23.332999999999998</v>
      </c>
      <c r="P612" s="3">
        <v>27</v>
      </c>
      <c r="Q612" s="3">
        <v>254</v>
      </c>
      <c r="R612" s="3">
        <v>23.167000000000002</v>
      </c>
      <c r="S612" s="3">
        <v>235.5</v>
      </c>
      <c r="T612" s="3">
        <v>227</v>
      </c>
      <c r="U612" s="3">
        <v>-3.6093000000000002</v>
      </c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M613" s="3">
        <v>26.8</v>
      </c>
      <c r="N613" s="3">
        <v>244</v>
      </c>
      <c r="O613" s="3">
        <v>23.5</v>
      </c>
      <c r="P613" s="3">
        <v>27</v>
      </c>
      <c r="Q613" s="3">
        <v>249</v>
      </c>
      <c r="R613" s="3">
        <v>23.5</v>
      </c>
      <c r="S613" s="3">
        <v>217.2</v>
      </c>
      <c r="T613" s="3">
        <v>222</v>
      </c>
      <c r="U613" s="3">
        <v>2.21</v>
      </c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M614" s="3">
        <v>26.1</v>
      </c>
      <c r="N614" s="3">
        <v>257.83</v>
      </c>
      <c r="O614" s="3">
        <v>23.167000000000002</v>
      </c>
      <c r="P614" s="3">
        <v>27</v>
      </c>
      <c r="Q614" s="3">
        <v>215</v>
      </c>
      <c r="R614" s="3">
        <v>22.832999999999998</v>
      </c>
      <c r="S614" s="3">
        <v>231.73</v>
      </c>
      <c r="T614" s="3">
        <v>188</v>
      </c>
      <c r="U614" s="3">
        <v>-18.872</v>
      </c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M615" s="3">
        <v>25.5</v>
      </c>
      <c r="N615" s="3">
        <v>135</v>
      </c>
      <c r="O615" s="3">
        <v>25.167000000000002</v>
      </c>
      <c r="P615" s="3">
        <v>27</v>
      </c>
      <c r="Q615" s="3">
        <v>230</v>
      </c>
      <c r="R615" s="3">
        <v>23.332999999999998</v>
      </c>
      <c r="S615" s="3">
        <v>109.5</v>
      </c>
      <c r="T615" s="3">
        <v>203</v>
      </c>
      <c r="U615" s="3">
        <v>85.388000000000005</v>
      </c>
      <c r="V615" s="3" t="s">
        <v>268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M616" s="3">
        <v>22.9</v>
      </c>
      <c r="N616" s="3">
        <v>141</v>
      </c>
      <c r="O616" s="3">
        <v>23.832999999999998</v>
      </c>
      <c r="P616" s="3">
        <v>27</v>
      </c>
      <c r="Q616" s="3">
        <v>212</v>
      </c>
      <c r="R616" s="3">
        <v>23.332999999999998</v>
      </c>
      <c r="S616" s="3">
        <v>118.1</v>
      </c>
      <c r="T616" s="3">
        <v>185</v>
      </c>
      <c r="U616" s="3">
        <v>56.646999999999998</v>
      </c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M617" s="3">
        <v>23.3</v>
      </c>
      <c r="N617" s="3">
        <v>335.83</v>
      </c>
      <c r="O617" s="3">
        <v>23.167000000000002</v>
      </c>
      <c r="P617" s="3">
        <v>27</v>
      </c>
      <c r="Q617" s="3">
        <v>275</v>
      </c>
      <c r="R617" s="3">
        <v>22.832999999999998</v>
      </c>
      <c r="S617" s="3">
        <v>312.52999999999997</v>
      </c>
      <c r="T617" s="3">
        <v>248</v>
      </c>
      <c r="U617" s="3">
        <v>-20.648</v>
      </c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M618" s="3">
        <v>20.2</v>
      </c>
      <c r="N618" s="3">
        <v>114</v>
      </c>
      <c r="O618" s="3">
        <v>23.332999999999998</v>
      </c>
      <c r="P618" s="3">
        <v>27</v>
      </c>
      <c r="Q618" s="3">
        <v>181</v>
      </c>
      <c r="R618" s="3">
        <v>23</v>
      </c>
      <c r="S618" s="3">
        <v>93.8</v>
      </c>
      <c r="T618" s="3">
        <v>154</v>
      </c>
      <c r="U618" s="3">
        <v>64.179000000000002</v>
      </c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M619" s="3">
        <v>20.399999999999999</v>
      </c>
      <c r="N619" s="3">
        <v>173</v>
      </c>
      <c r="O619" s="3">
        <v>23.667000000000002</v>
      </c>
      <c r="P619" s="3">
        <v>27</v>
      </c>
      <c r="Q619" s="3">
        <v>217</v>
      </c>
      <c r="R619" s="3">
        <v>23.167000000000002</v>
      </c>
      <c r="S619" s="3">
        <v>152.6</v>
      </c>
      <c r="T619" s="3">
        <v>190</v>
      </c>
      <c r="U619" s="3">
        <v>24.509</v>
      </c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M620" s="3">
        <v>20.9</v>
      </c>
      <c r="N620" s="3">
        <v>70.433000000000007</v>
      </c>
      <c r="O620" s="3">
        <v>24.667000000000002</v>
      </c>
      <c r="P620" s="3">
        <v>27</v>
      </c>
      <c r="Q620" s="3">
        <v>168</v>
      </c>
      <c r="R620" s="3">
        <v>23.167000000000002</v>
      </c>
      <c r="S620" s="3">
        <v>49.533000000000001</v>
      </c>
      <c r="T620" s="3">
        <v>141</v>
      </c>
      <c r="U620" s="3">
        <v>184.66</v>
      </c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M621" s="3">
        <v>20.8</v>
      </c>
      <c r="N621" s="3">
        <v>127</v>
      </c>
      <c r="O621" s="3">
        <v>23.332999999999998</v>
      </c>
      <c r="P621" s="3">
        <v>27</v>
      </c>
      <c r="Q621" s="3">
        <v>164</v>
      </c>
      <c r="R621" s="3">
        <v>23.167000000000002</v>
      </c>
      <c r="S621" s="3">
        <v>106.2</v>
      </c>
      <c r="T621" s="3">
        <v>137</v>
      </c>
      <c r="U621" s="3">
        <v>29.001999999999999</v>
      </c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M622" s="3">
        <v>25.4</v>
      </c>
      <c r="N622" s="3">
        <v>170</v>
      </c>
      <c r="O622" s="3">
        <v>23.332999999999998</v>
      </c>
      <c r="P622" s="3">
        <v>27</v>
      </c>
      <c r="Q622" s="3">
        <v>220</v>
      </c>
      <c r="R622" s="3">
        <v>23.167000000000002</v>
      </c>
      <c r="S622" s="3">
        <v>144.6</v>
      </c>
      <c r="T622" s="3">
        <v>193</v>
      </c>
      <c r="U622" s="3">
        <v>33.472000000000001</v>
      </c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M623" s="3">
        <v>25.2</v>
      </c>
      <c r="N623" s="3">
        <v>274.83</v>
      </c>
      <c r="O623" s="3">
        <v>22.332999999999998</v>
      </c>
      <c r="P623" s="3">
        <v>27</v>
      </c>
      <c r="Q623" s="3">
        <v>221</v>
      </c>
      <c r="R623" s="3">
        <v>23.167000000000002</v>
      </c>
      <c r="S623" s="3">
        <v>249.63</v>
      </c>
      <c r="T623" s="3">
        <v>194</v>
      </c>
      <c r="U623" s="3">
        <v>-22.286000000000001</v>
      </c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M624" s="3">
        <v>-8.25E-4</v>
      </c>
      <c r="N624" s="3">
        <v>7.5716999999999999</v>
      </c>
      <c r="O624" s="3">
        <v>23.167000000000002</v>
      </c>
      <c r="P624" s="3">
        <v>0</v>
      </c>
      <c r="Q624" s="3">
        <v>6.71</v>
      </c>
      <c r="R624" s="3">
        <v>23</v>
      </c>
      <c r="S624" s="3">
        <v>7.5724999999999998</v>
      </c>
      <c r="T624" s="3">
        <v>6.71</v>
      </c>
      <c r="U624" s="3">
        <v>-11.39</v>
      </c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M625" s="3">
        <v>-9.1999999999999998E-3</v>
      </c>
      <c r="N625" s="3">
        <v>7.7965999999999998</v>
      </c>
      <c r="O625" s="3">
        <v>23.167000000000002</v>
      </c>
      <c r="P625" s="3">
        <v>0</v>
      </c>
      <c r="Q625" s="3">
        <v>6.56</v>
      </c>
      <c r="R625" s="3">
        <v>23</v>
      </c>
      <c r="S625" s="3">
        <v>7.8059000000000003</v>
      </c>
      <c r="T625" s="3">
        <v>6.56</v>
      </c>
      <c r="U625" s="3">
        <v>-15.96</v>
      </c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M626" s="3">
        <v>-5.5700000000000003E-3</v>
      </c>
      <c r="N626" s="3">
        <v>8.6649999999999991</v>
      </c>
      <c r="O626" s="3">
        <v>23.167000000000002</v>
      </c>
      <c r="P626" s="3">
        <v>0</v>
      </c>
      <c r="Q626" s="3">
        <v>7.29</v>
      </c>
      <c r="R626" s="3">
        <v>23</v>
      </c>
      <c r="S626" s="3">
        <v>8.6705000000000005</v>
      </c>
      <c r="T626" s="3">
        <v>7.29</v>
      </c>
      <c r="U626" s="3">
        <v>-15.922000000000001</v>
      </c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M627" s="3">
        <v>7.7799999999999996E-3</v>
      </c>
      <c r="N627" s="3">
        <v>4.46</v>
      </c>
      <c r="O627" s="3">
        <v>23.5</v>
      </c>
      <c r="P627" s="3">
        <v>0</v>
      </c>
      <c r="Q627" s="3">
        <v>5.57</v>
      </c>
      <c r="R627" s="3">
        <v>23</v>
      </c>
      <c r="S627" s="3">
        <v>4.4522000000000004</v>
      </c>
      <c r="T627" s="3">
        <v>5.57</v>
      </c>
      <c r="U627" s="3">
        <v>25.106000000000002</v>
      </c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M628" s="3">
        <v>3.2100000000000002E-3</v>
      </c>
      <c r="N628" s="3">
        <v>5.21</v>
      </c>
      <c r="O628" s="3">
        <v>22.167000000000002</v>
      </c>
      <c r="P628" s="3">
        <v>0</v>
      </c>
      <c r="Q628" s="3">
        <v>5.57</v>
      </c>
      <c r="R628" s="3">
        <v>23</v>
      </c>
      <c r="S628" s="3">
        <v>5.2068000000000003</v>
      </c>
      <c r="T628" s="3">
        <v>5.57</v>
      </c>
      <c r="U628" s="3">
        <v>6.9759000000000002</v>
      </c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V629" s="3" t="s">
        <v>268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M630" s="3">
        <v>-2.2699999999999999E-3</v>
      </c>
      <c r="N630" s="3">
        <v>5.14</v>
      </c>
      <c r="O630" s="3">
        <v>22.167000000000002</v>
      </c>
      <c r="P630" s="3">
        <v>0</v>
      </c>
      <c r="Q630" s="3">
        <v>5.43</v>
      </c>
      <c r="R630" s="3">
        <v>23</v>
      </c>
      <c r="S630" s="3">
        <v>5.1422999999999996</v>
      </c>
      <c r="T630" s="3">
        <v>5.43</v>
      </c>
      <c r="U630" s="3">
        <v>5.5956999999999999</v>
      </c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M631" s="3">
        <v>-3.0899999999999999E-3</v>
      </c>
      <c r="N631" s="3">
        <v>2.84</v>
      </c>
      <c r="O631" s="3">
        <v>23.167000000000002</v>
      </c>
      <c r="P631" s="3">
        <v>0</v>
      </c>
      <c r="Q631" s="3">
        <v>4.17</v>
      </c>
      <c r="R631" s="3">
        <v>23</v>
      </c>
      <c r="S631" s="3">
        <v>2.8431000000000002</v>
      </c>
      <c r="T631" s="3">
        <v>4.17</v>
      </c>
      <c r="U631" s="3">
        <v>46.670999999999999</v>
      </c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M632" s="3">
        <v>3.0099999999999998E-2</v>
      </c>
      <c r="N632" s="3">
        <v>3.43</v>
      </c>
      <c r="O632" s="3">
        <v>23.5</v>
      </c>
      <c r="P632" s="3">
        <v>0</v>
      </c>
      <c r="Q632" s="3">
        <v>4.68</v>
      </c>
      <c r="R632" s="3">
        <v>23</v>
      </c>
      <c r="S632" s="3">
        <v>3.3999000000000001</v>
      </c>
      <c r="T632" s="3">
        <v>4.68</v>
      </c>
      <c r="U632" s="3">
        <v>37.651000000000003</v>
      </c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V633" s="3" t="s">
        <v>268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M634" s="3">
        <v>1.09E-2</v>
      </c>
      <c r="N634" s="3">
        <v>2.56</v>
      </c>
      <c r="O634" s="3">
        <v>23.167000000000002</v>
      </c>
      <c r="P634" s="3">
        <v>0</v>
      </c>
      <c r="Q634" s="3">
        <v>3.43</v>
      </c>
      <c r="R634" s="3">
        <v>23</v>
      </c>
      <c r="S634" s="3">
        <v>2.5491000000000001</v>
      </c>
      <c r="T634" s="3">
        <v>3.43</v>
      </c>
      <c r="U634" s="3">
        <v>34.558</v>
      </c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M635" s="3">
        <v>2.5000000000000001E-2</v>
      </c>
      <c r="N635" s="3">
        <v>4.6817000000000002</v>
      </c>
      <c r="O635" s="3">
        <v>22.332999999999998</v>
      </c>
      <c r="P635" s="3">
        <v>0</v>
      </c>
      <c r="Q635" s="3">
        <v>4.88</v>
      </c>
      <c r="R635" s="3">
        <v>23</v>
      </c>
      <c r="S635" s="3">
        <v>4.6566999999999998</v>
      </c>
      <c r="T635" s="3">
        <v>4.88</v>
      </c>
      <c r="U635" s="3">
        <v>4.7958999999999996</v>
      </c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M636" s="3">
        <v>1.7500000000000002E-2</v>
      </c>
      <c r="N636" s="3">
        <v>1.8067</v>
      </c>
      <c r="O636" s="3">
        <v>23.332999999999998</v>
      </c>
      <c r="P636" s="3">
        <v>0</v>
      </c>
      <c r="Q636" s="3">
        <v>3.5</v>
      </c>
      <c r="R636" s="3">
        <v>23</v>
      </c>
      <c r="S636" s="3">
        <v>1.7891999999999999</v>
      </c>
      <c r="T636" s="3">
        <v>3.5</v>
      </c>
      <c r="U636" s="3">
        <v>95.622</v>
      </c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M637" s="3">
        <v>1.9E-2</v>
      </c>
      <c r="N637" s="3">
        <v>3.0767000000000002</v>
      </c>
      <c r="O637" s="3">
        <v>23.167000000000002</v>
      </c>
      <c r="P637" s="3">
        <v>0</v>
      </c>
      <c r="Q637" s="3">
        <v>3.38</v>
      </c>
      <c r="R637" s="3">
        <v>23</v>
      </c>
      <c r="S637" s="3">
        <v>3.0577000000000001</v>
      </c>
      <c r="T637" s="3">
        <v>3.38</v>
      </c>
      <c r="U637" s="3">
        <v>10.542</v>
      </c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M638" s="3">
        <v>3.3700000000000001E-2</v>
      </c>
      <c r="N638" s="3">
        <v>4.51</v>
      </c>
      <c r="O638" s="3">
        <v>22.832999999999998</v>
      </c>
      <c r="P638" s="3">
        <v>0</v>
      </c>
      <c r="Q638" s="3">
        <v>5.35</v>
      </c>
      <c r="R638" s="3">
        <v>23</v>
      </c>
      <c r="S638" s="3">
        <v>4.4763000000000002</v>
      </c>
      <c r="T638" s="3">
        <v>5.35</v>
      </c>
      <c r="U638" s="3">
        <v>19.518000000000001</v>
      </c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V639" s="3" t="s">
        <v>268</v>
      </c>
    </row>
    <row r="640" spans="1:22">
      <c r="B640" s="5"/>
      <c r="J640" s="2"/>
      <c r="K640" s="2"/>
    </row>
    <row r="641" spans="1:21">
      <c r="A641" t="s">
        <v>283</v>
      </c>
      <c r="B641" s="5" t="s">
        <v>305</v>
      </c>
      <c r="C641" s="98">
        <v>1</v>
      </c>
    </row>
    <row r="642" spans="1:21">
      <c r="A642" t="s">
        <v>284</v>
      </c>
      <c r="B642" s="5" t="s">
        <v>305</v>
      </c>
      <c r="C642" s="98">
        <v>1</v>
      </c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3" t="s">
        <v>70</v>
      </c>
      <c r="N643" s="3" t="s">
        <v>76</v>
      </c>
      <c r="O643" s="3" t="s">
        <v>81</v>
      </c>
      <c r="P643" s="3" t="s">
        <v>71</v>
      </c>
      <c r="Q643" s="3" t="s">
        <v>77</v>
      </c>
      <c r="R643" s="3" t="s">
        <v>81</v>
      </c>
      <c r="S643" s="3" t="s">
        <v>82</v>
      </c>
      <c r="T643" s="3" t="s">
        <v>83</v>
      </c>
      <c r="U643" s="3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M644" s="3">
        <v>19.100000000000001</v>
      </c>
      <c r="N644" s="3">
        <v>719.5</v>
      </c>
      <c r="O644" s="3">
        <v>22.832999999999998</v>
      </c>
      <c r="P644" s="3">
        <v>20</v>
      </c>
      <c r="Q644" s="3">
        <v>638</v>
      </c>
      <c r="R644" s="3">
        <v>22.667000000000002</v>
      </c>
      <c r="S644" s="3">
        <v>700.4</v>
      </c>
      <c r="T644" s="3">
        <v>618</v>
      </c>
      <c r="U644" s="3">
        <v>-11.765000000000001</v>
      </c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3">
        <v>5.7</v>
      </c>
      <c r="N645" s="3">
        <v>1.5</v>
      </c>
      <c r="O645" s="3">
        <v>10.333</v>
      </c>
      <c r="P645" s="3">
        <v>5.7</v>
      </c>
      <c r="Q645" s="3">
        <v>0.62</v>
      </c>
      <c r="R645" s="3">
        <v>20</v>
      </c>
      <c r="S645" s="3">
        <v>-4.2</v>
      </c>
      <c r="T645" s="3">
        <v>-5.08</v>
      </c>
      <c r="U645" s="3">
        <v>20.952000000000002</v>
      </c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M646" s="3">
        <v>0.04</v>
      </c>
      <c r="N646" s="3">
        <v>27.2</v>
      </c>
      <c r="O646" s="3">
        <v>21.5</v>
      </c>
      <c r="P646" s="3">
        <v>0</v>
      </c>
      <c r="Q646" s="3">
        <v>40.5</v>
      </c>
      <c r="R646" s="3">
        <v>22.667000000000002</v>
      </c>
      <c r="S646" s="3">
        <v>27.16</v>
      </c>
      <c r="T646" s="3">
        <v>40.5</v>
      </c>
      <c r="U646" s="3">
        <v>49.116999999999997</v>
      </c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M647" s="3">
        <v>3.95E-2</v>
      </c>
      <c r="N647" s="3">
        <v>48.616</v>
      </c>
      <c r="O647" s="3">
        <v>16.832999999999998</v>
      </c>
      <c r="P647" s="3">
        <v>0</v>
      </c>
      <c r="Q647" s="3">
        <v>41.5</v>
      </c>
      <c r="R647" s="3">
        <v>22.667000000000002</v>
      </c>
      <c r="S647" s="3">
        <v>48.576000000000001</v>
      </c>
      <c r="T647" s="3">
        <v>41.5</v>
      </c>
      <c r="U647" s="3">
        <v>-14.568</v>
      </c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M648" s="3">
        <v>0</v>
      </c>
      <c r="N648" s="3">
        <v>32.398000000000003</v>
      </c>
      <c r="O648" s="3">
        <v>25</v>
      </c>
      <c r="P648" s="3">
        <v>0</v>
      </c>
      <c r="Q648" s="3">
        <v>40.4</v>
      </c>
      <c r="R648" s="3">
        <v>22.667000000000002</v>
      </c>
      <c r="S648" s="3">
        <v>32.398000000000003</v>
      </c>
      <c r="T648" s="3">
        <v>40.4</v>
      </c>
      <c r="U648" s="3">
        <v>24.698</v>
      </c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M649" s="3">
        <v>19.5</v>
      </c>
      <c r="N649" s="3">
        <v>376</v>
      </c>
      <c r="O649" s="3">
        <v>25.332999999999998</v>
      </c>
      <c r="P649" s="3">
        <v>20</v>
      </c>
      <c r="Q649" s="3">
        <v>403</v>
      </c>
      <c r="R649" s="3">
        <v>23</v>
      </c>
      <c r="S649" s="3">
        <v>356.5</v>
      </c>
      <c r="T649" s="3">
        <v>383</v>
      </c>
      <c r="U649" s="3">
        <v>7.4333999999999998</v>
      </c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M650" s="3">
        <v>18.8</v>
      </c>
      <c r="N650" s="3">
        <v>327.5</v>
      </c>
      <c r="O650" s="3">
        <v>23.332999999999998</v>
      </c>
      <c r="P650" s="3">
        <v>20</v>
      </c>
      <c r="Q650" s="3">
        <v>461</v>
      </c>
      <c r="R650" s="3">
        <v>22.832999999999998</v>
      </c>
      <c r="S650" s="3">
        <v>308.7</v>
      </c>
      <c r="T650" s="3">
        <v>441</v>
      </c>
      <c r="U650" s="3">
        <v>42.856999999999999</v>
      </c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M651" s="3">
        <v>17.899999999999999</v>
      </c>
      <c r="N651" s="3">
        <v>508.17</v>
      </c>
      <c r="O651" s="3">
        <v>23.332999999999998</v>
      </c>
      <c r="P651" s="3">
        <v>20</v>
      </c>
      <c r="Q651" s="3">
        <v>620</v>
      </c>
      <c r="R651" s="3">
        <v>22.667000000000002</v>
      </c>
      <c r="S651" s="3">
        <v>490.27</v>
      </c>
      <c r="T651" s="3">
        <v>600</v>
      </c>
      <c r="U651" s="3">
        <v>22.382000000000001</v>
      </c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M652" s="3">
        <v>19.2</v>
      </c>
      <c r="N652" s="3">
        <v>615</v>
      </c>
      <c r="O652" s="3">
        <v>23</v>
      </c>
      <c r="P652" s="3">
        <v>20</v>
      </c>
      <c r="Q652" s="3">
        <v>589</v>
      </c>
      <c r="R652" s="3">
        <v>22.667000000000002</v>
      </c>
      <c r="S652" s="3">
        <v>595.79999999999995</v>
      </c>
      <c r="T652" s="3">
        <v>569</v>
      </c>
      <c r="U652" s="3">
        <v>-4.4981</v>
      </c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M653" s="3">
        <v>19.3</v>
      </c>
      <c r="N653" s="3">
        <v>742.5</v>
      </c>
      <c r="O653" s="3">
        <v>22.832999999999998</v>
      </c>
      <c r="P653" s="3">
        <v>20</v>
      </c>
      <c r="Q653" s="3">
        <v>281</v>
      </c>
      <c r="R653" s="3">
        <v>23.332999999999998</v>
      </c>
      <c r="S653" s="3">
        <v>723.2</v>
      </c>
      <c r="T653" s="3">
        <v>261</v>
      </c>
      <c r="U653" s="3">
        <v>-63.91</v>
      </c>
    </row>
    <row r="654" spans="1:21">
      <c r="B654" s="5"/>
      <c r="J654" s="2"/>
      <c r="K654" s="2"/>
    </row>
    <row r="655" spans="1:21">
      <c r="A655" t="s">
        <v>283</v>
      </c>
      <c r="B655" s="5" t="s">
        <v>306</v>
      </c>
      <c r="C655" s="98">
        <v>1</v>
      </c>
    </row>
    <row r="656" spans="1:21">
      <c r="A656" t="s">
        <v>284</v>
      </c>
      <c r="B656" s="5" t="s">
        <v>306</v>
      </c>
      <c r="C656" s="98">
        <v>1</v>
      </c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3" t="s">
        <v>70</v>
      </c>
      <c r="N657" s="3" t="s">
        <v>76</v>
      </c>
      <c r="O657" s="3" t="s">
        <v>81</v>
      </c>
      <c r="P657" s="3" t="s">
        <v>71</v>
      </c>
      <c r="Q657" s="3" t="s">
        <v>77</v>
      </c>
      <c r="R657" s="3" t="s">
        <v>81</v>
      </c>
      <c r="S657" s="3" t="s">
        <v>82</v>
      </c>
      <c r="T657" s="3" t="s">
        <v>83</v>
      </c>
      <c r="U657" s="3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M658" s="3">
        <v>18.7</v>
      </c>
      <c r="N658" s="3">
        <v>169</v>
      </c>
      <c r="O658" s="3">
        <v>19.5</v>
      </c>
      <c r="P658" s="3">
        <v>20</v>
      </c>
      <c r="Q658" s="3">
        <v>196</v>
      </c>
      <c r="R658" s="3">
        <v>18.832999999999998</v>
      </c>
      <c r="S658" s="3">
        <v>150.30000000000001</v>
      </c>
      <c r="T658" s="3">
        <v>176</v>
      </c>
      <c r="U658" s="3">
        <v>17.099</v>
      </c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3">
        <v>5.6</v>
      </c>
      <c r="N659" s="3">
        <v>1.28</v>
      </c>
      <c r="O659" s="3">
        <v>19</v>
      </c>
      <c r="P659" s="3">
        <v>5.6</v>
      </c>
      <c r="Q659" s="3">
        <v>2.16</v>
      </c>
      <c r="R659" s="3">
        <v>18.5</v>
      </c>
      <c r="S659" s="3">
        <v>-4.32</v>
      </c>
      <c r="T659" s="3">
        <v>-3.44</v>
      </c>
      <c r="U659" s="3">
        <v>-20.37</v>
      </c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M660" s="3">
        <v>0.21</v>
      </c>
      <c r="N660" s="3">
        <v>0.18617</v>
      </c>
      <c r="O660" s="3">
        <v>19.832999999999998</v>
      </c>
      <c r="P660" s="3">
        <v>0.20499999999999999</v>
      </c>
      <c r="Q660" s="3">
        <v>0.185</v>
      </c>
      <c r="R660" s="3">
        <v>16</v>
      </c>
      <c r="S660" s="3">
        <v>-2.3833E-2</v>
      </c>
      <c r="T660" s="3">
        <v>-0.02</v>
      </c>
      <c r="U660" s="3">
        <v>-16.084</v>
      </c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M661" s="3">
        <v>5.4100000000000003E-4</v>
      </c>
      <c r="N661" s="3">
        <v>1.345E-2</v>
      </c>
      <c r="O661" s="3">
        <v>19.832999999999998</v>
      </c>
      <c r="P661" s="3">
        <v>0</v>
      </c>
      <c r="Q661" s="3">
        <v>1.17E-2</v>
      </c>
      <c r="R661" s="3">
        <v>19</v>
      </c>
      <c r="S661" s="3">
        <v>1.2909E-2</v>
      </c>
      <c r="T661" s="3">
        <v>1.17E-2</v>
      </c>
      <c r="U661" s="3">
        <v>-9.3656000000000006</v>
      </c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M662" s="3">
        <v>-0.01</v>
      </c>
      <c r="N662" s="3">
        <v>3.6</v>
      </c>
      <c r="O662" s="3">
        <v>20</v>
      </c>
      <c r="P662" s="3">
        <v>0</v>
      </c>
      <c r="Q662" s="3">
        <v>1.89</v>
      </c>
      <c r="R662" s="3">
        <v>19.332999999999998</v>
      </c>
      <c r="S662" s="3">
        <v>3.61</v>
      </c>
      <c r="T662" s="3">
        <v>1.89</v>
      </c>
      <c r="U662" s="3">
        <v>-47.645000000000003</v>
      </c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3">
        <v>0</v>
      </c>
      <c r="N663" s="3">
        <v>96.9</v>
      </c>
      <c r="O663" s="3">
        <v>20</v>
      </c>
      <c r="P663" s="3">
        <v>0</v>
      </c>
      <c r="Q663" s="3">
        <v>2.74</v>
      </c>
      <c r="R663" s="3">
        <v>19.667000000000002</v>
      </c>
      <c r="S663" s="3">
        <v>96.9</v>
      </c>
      <c r="T663" s="3">
        <v>2.74</v>
      </c>
      <c r="U663" s="3">
        <v>-97.171999999999997</v>
      </c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M664" s="3">
        <v>-0.01</v>
      </c>
      <c r="N664" s="3">
        <v>5.7398999999999996</v>
      </c>
      <c r="O664" s="3">
        <v>15.5</v>
      </c>
      <c r="P664" s="3">
        <v>0</v>
      </c>
      <c r="Q664" s="3">
        <v>2.73</v>
      </c>
      <c r="R664" s="3">
        <v>20</v>
      </c>
      <c r="S664" s="3">
        <v>5.7499000000000002</v>
      </c>
      <c r="T664" s="3">
        <v>2.73</v>
      </c>
      <c r="U664" s="3">
        <v>-52.521000000000001</v>
      </c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M665" s="3">
        <v>18.399999999999999</v>
      </c>
      <c r="N665" s="3">
        <v>106</v>
      </c>
      <c r="O665" s="3">
        <v>19.5</v>
      </c>
      <c r="P665" s="3">
        <v>20</v>
      </c>
      <c r="Q665" s="3">
        <v>95</v>
      </c>
      <c r="R665" s="3">
        <v>20</v>
      </c>
      <c r="S665" s="3">
        <v>87.6</v>
      </c>
      <c r="T665" s="3">
        <v>75</v>
      </c>
      <c r="U665" s="3">
        <v>-14.384</v>
      </c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M666" s="3">
        <v>18.8</v>
      </c>
      <c r="N666" s="3">
        <v>128.83000000000001</v>
      </c>
      <c r="O666" s="3">
        <v>19.332999999999998</v>
      </c>
      <c r="P666" s="3">
        <v>20</v>
      </c>
      <c r="Q666" s="3">
        <v>113</v>
      </c>
      <c r="R666" s="3">
        <v>20</v>
      </c>
      <c r="S666" s="3">
        <v>110.03</v>
      </c>
      <c r="T666" s="3">
        <v>93</v>
      </c>
      <c r="U666" s="3">
        <v>-15.48</v>
      </c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M667" s="3">
        <v>18.899999999999999</v>
      </c>
      <c r="N667" s="3">
        <v>125.83</v>
      </c>
      <c r="O667" s="3">
        <v>19.832999999999998</v>
      </c>
      <c r="P667" s="3">
        <v>20</v>
      </c>
      <c r="Q667" s="3">
        <v>196</v>
      </c>
      <c r="R667" s="3">
        <v>18.832999999999998</v>
      </c>
      <c r="S667" s="3">
        <v>106.93</v>
      </c>
      <c r="T667" s="3">
        <v>176</v>
      </c>
      <c r="U667" s="3">
        <v>64.588999999999999</v>
      </c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M668" s="3">
        <v>18.5</v>
      </c>
      <c r="N668" s="3">
        <v>130</v>
      </c>
      <c r="O668" s="3">
        <v>19.332999999999998</v>
      </c>
      <c r="P668" s="3">
        <v>20</v>
      </c>
      <c r="Q668" s="3">
        <v>114</v>
      </c>
      <c r="R668" s="3">
        <v>19.667000000000002</v>
      </c>
      <c r="S668" s="3">
        <v>111.5</v>
      </c>
      <c r="T668" s="3">
        <v>94</v>
      </c>
      <c r="U668" s="3">
        <v>-15.695</v>
      </c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M669" s="3">
        <v>18.8</v>
      </c>
      <c r="N669" s="3">
        <v>164.83</v>
      </c>
      <c r="O669" s="3">
        <v>19.332999999999998</v>
      </c>
      <c r="P669" s="3">
        <v>20</v>
      </c>
      <c r="Q669" s="3">
        <v>142</v>
      </c>
      <c r="R669" s="3">
        <v>20</v>
      </c>
      <c r="S669" s="3">
        <v>146.03</v>
      </c>
      <c r="T669" s="3">
        <v>122</v>
      </c>
      <c r="U669" s="3">
        <v>-16.457000000000001</v>
      </c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M670" s="3">
        <v>19</v>
      </c>
      <c r="N670" s="3">
        <v>159</v>
      </c>
      <c r="O670" s="3">
        <v>19.667000000000002</v>
      </c>
      <c r="P670" s="3">
        <v>20</v>
      </c>
      <c r="Q670" s="3">
        <v>140</v>
      </c>
      <c r="R670" s="3">
        <v>20</v>
      </c>
      <c r="S670" s="3">
        <v>140</v>
      </c>
      <c r="T670" s="3">
        <v>120</v>
      </c>
      <c r="U670" s="3">
        <v>-14.286</v>
      </c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M671" s="3">
        <v>18.7</v>
      </c>
      <c r="N671" s="3">
        <v>74.900000000000006</v>
      </c>
      <c r="O671" s="3">
        <v>20</v>
      </c>
      <c r="P671" s="3">
        <v>20</v>
      </c>
      <c r="Q671" s="3">
        <v>59.9</v>
      </c>
      <c r="R671" s="3">
        <v>20</v>
      </c>
      <c r="S671" s="3">
        <v>56.2</v>
      </c>
      <c r="T671" s="3">
        <v>39.9</v>
      </c>
      <c r="U671" s="3">
        <v>-29.004000000000001</v>
      </c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M672" s="3">
        <v>18.899999999999999</v>
      </c>
      <c r="N672" s="3">
        <v>106</v>
      </c>
      <c r="O672" s="3">
        <v>19.667000000000002</v>
      </c>
      <c r="P672" s="3">
        <v>20</v>
      </c>
      <c r="Q672" s="3">
        <v>59.1</v>
      </c>
      <c r="R672" s="3">
        <v>20</v>
      </c>
      <c r="S672" s="3">
        <v>87.1</v>
      </c>
      <c r="T672" s="3">
        <v>39.1</v>
      </c>
      <c r="U672" s="3">
        <v>-55.109000000000002</v>
      </c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M673" s="3">
        <v>18.8</v>
      </c>
      <c r="N673" s="3">
        <v>104.83</v>
      </c>
      <c r="O673" s="3">
        <v>19.832999999999998</v>
      </c>
      <c r="P673" s="3">
        <v>20</v>
      </c>
      <c r="Q673" s="3">
        <v>59.5</v>
      </c>
      <c r="R673" s="3">
        <v>20</v>
      </c>
      <c r="S673" s="3">
        <v>86.033000000000001</v>
      </c>
      <c r="T673" s="3">
        <v>39.5</v>
      </c>
      <c r="U673" s="3">
        <v>-54.088000000000001</v>
      </c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M674" s="3">
        <v>17.7</v>
      </c>
      <c r="N674" s="3">
        <v>22.2</v>
      </c>
      <c r="O674" s="3">
        <v>20</v>
      </c>
      <c r="P674" s="3">
        <v>20</v>
      </c>
      <c r="Q674" s="3">
        <v>47</v>
      </c>
      <c r="R674" s="3">
        <v>20</v>
      </c>
      <c r="S674" s="3">
        <v>4.5</v>
      </c>
      <c r="T674" s="3">
        <v>27</v>
      </c>
      <c r="U674" s="3">
        <v>500</v>
      </c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M675" s="3">
        <v>19.2</v>
      </c>
      <c r="N675" s="3">
        <v>87.167000000000002</v>
      </c>
      <c r="O675" s="3">
        <v>19.832999999999998</v>
      </c>
      <c r="P675" s="3">
        <v>20</v>
      </c>
      <c r="Q675" s="3">
        <v>57.6</v>
      </c>
      <c r="R675" s="3">
        <v>20</v>
      </c>
      <c r="S675" s="3">
        <v>67.966999999999999</v>
      </c>
      <c r="T675" s="3">
        <v>37.6</v>
      </c>
      <c r="U675" s="3">
        <v>-44.679000000000002</v>
      </c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M676" s="3">
        <v>19</v>
      </c>
      <c r="N676" s="3">
        <v>91</v>
      </c>
      <c r="O676" s="3">
        <v>20</v>
      </c>
      <c r="P676" s="3">
        <v>20</v>
      </c>
      <c r="Q676" s="3">
        <v>59.2</v>
      </c>
      <c r="R676" s="3">
        <v>20</v>
      </c>
      <c r="S676" s="3">
        <v>72</v>
      </c>
      <c r="T676" s="3">
        <v>39.200000000000003</v>
      </c>
      <c r="U676" s="3">
        <v>-45.555999999999997</v>
      </c>
    </row>
    <row r="677" spans="1:21">
      <c r="B677" s="5"/>
    </row>
    <row r="678" spans="1:21">
      <c r="A678" t="s">
        <v>283</v>
      </c>
      <c r="B678" s="5" t="s">
        <v>57</v>
      </c>
      <c r="C678" s="98">
        <v>1</v>
      </c>
    </row>
    <row r="679" spans="1:21">
      <c r="A679" t="s">
        <v>284</v>
      </c>
      <c r="B679" s="5" t="s">
        <v>57</v>
      </c>
      <c r="C679" s="98">
        <v>1</v>
      </c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3" t="s">
        <v>70</v>
      </c>
      <c r="N680" s="3" t="s">
        <v>76</v>
      </c>
      <c r="O680" s="3" t="s">
        <v>81</v>
      </c>
      <c r="P680" s="3" t="s">
        <v>71</v>
      </c>
      <c r="Q680" s="3" t="s">
        <v>77</v>
      </c>
      <c r="R680" s="3" t="s">
        <v>81</v>
      </c>
      <c r="S680" s="3" t="s">
        <v>82</v>
      </c>
      <c r="T680" s="3" t="s">
        <v>83</v>
      </c>
      <c r="U680" s="3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3">
        <v>23</v>
      </c>
      <c r="N681" s="3">
        <v>282.39</v>
      </c>
      <c r="O681" s="3">
        <v>14.667</v>
      </c>
      <c r="P681" s="3">
        <v>23</v>
      </c>
      <c r="Q681" s="3">
        <v>260.43</v>
      </c>
      <c r="R681" s="3">
        <v>14.833</v>
      </c>
      <c r="S681" s="3">
        <v>259.39</v>
      </c>
      <c r="T681" s="3">
        <v>237.43</v>
      </c>
      <c r="U681" s="3">
        <v>-8.4670000000000005</v>
      </c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3">
        <v>2.16</v>
      </c>
      <c r="N682" s="3">
        <v>0.89</v>
      </c>
      <c r="O682" s="3">
        <v>8.8332999999999995</v>
      </c>
      <c r="P682" s="3">
        <v>2.16</v>
      </c>
      <c r="Q682" s="3">
        <v>0.84133999999999998</v>
      </c>
      <c r="R682" s="3">
        <v>5</v>
      </c>
      <c r="S682" s="3">
        <v>-1.27</v>
      </c>
      <c r="T682" s="3">
        <v>-1.3187</v>
      </c>
      <c r="U682" s="3">
        <v>3.8317999999999999</v>
      </c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3">
        <v>23</v>
      </c>
      <c r="N683" s="3">
        <v>109.16</v>
      </c>
      <c r="O683" s="3">
        <v>14.667</v>
      </c>
      <c r="P683" s="3">
        <v>23</v>
      </c>
      <c r="Q683" s="3">
        <v>111.06</v>
      </c>
      <c r="R683" s="3">
        <v>14.833</v>
      </c>
      <c r="S683" s="3">
        <v>86.16</v>
      </c>
      <c r="T683" s="3">
        <v>88.057000000000002</v>
      </c>
      <c r="U683" s="3">
        <v>2.2017000000000002</v>
      </c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3">
        <v>2.44</v>
      </c>
      <c r="N684" s="3">
        <v>1.27</v>
      </c>
      <c r="O684" s="3">
        <v>14.5</v>
      </c>
      <c r="P684" s="3">
        <v>2.44</v>
      </c>
      <c r="Q684" s="3">
        <v>1.2542</v>
      </c>
      <c r="R684" s="3">
        <v>5</v>
      </c>
      <c r="S684" s="3">
        <v>-1.17</v>
      </c>
      <c r="T684" s="3">
        <v>-1.1858</v>
      </c>
      <c r="U684" s="3">
        <v>1.3471</v>
      </c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3">
        <v>23</v>
      </c>
      <c r="N685" s="3">
        <v>100.28</v>
      </c>
      <c r="O685" s="3">
        <v>14.333</v>
      </c>
      <c r="P685" s="3">
        <v>23</v>
      </c>
      <c r="Q685" s="3">
        <v>111.06</v>
      </c>
      <c r="R685" s="3">
        <v>14.833</v>
      </c>
      <c r="S685" s="3">
        <v>77.28</v>
      </c>
      <c r="T685" s="3">
        <v>88.057000000000002</v>
      </c>
      <c r="U685" s="3">
        <v>13.946</v>
      </c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3">
        <v>2.44</v>
      </c>
      <c r="N686" s="3">
        <v>1.1499999999999999</v>
      </c>
      <c r="O686" s="3">
        <v>14</v>
      </c>
      <c r="P686" s="3">
        <v>2.44</v>
      </c>
      <c r="Q686" s="3">
        <v>1.2542</v>
      </c>
      <c r="R686" s="3">
        <v>5</v>
      </c>
      <c r="S686" s="3">
        <v>-1.29</v>
      </c>
      <c r="T686" s="3">
        <v>-1.1858</v>
      </c>
      <c r="U686" s="3">
        <v>-8.0806000000000004</v>
      </c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3">
        <v>23</v>
      </c>
      <c r="N687" s="3">
        <v>97.3</v>
      </c>
      <c r="O687" s="3">
        <v>13.833</v>
      </c>
      <c r="P687" s="3">
        <v>23</v>
      </c>
      <c r="Q687" s="3">
        <v>111.06</v>
      </c>
      <c r="R687" s="3">
        <v>14.833</v>
      </c>
      <c r="S687" s="3">
        <v>74.3</v>
      </c>
      <c r="T687" s="3">
        <v>88.057000000000002</v>
      </c>
      <c r="U687" s="3">
        <v>18.515999999999998</v>
      </c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3">
        <v>2.44</v>
      </c>
      <c r="N688" s="3">
        <v>1.26</v>
      </c>
      <c r="O688" s="3">
        <v>5.1666999999999996</v>
      </c>
      <c r="P688" s="3">
        <v>2.44</v>
      </c>
      <c r="Q688" s="3">
        <v>1.2542</v>
      </c>
      <c r="R688" s="3">
        <v>5</v>
      </c>
      <c r="S688" s="3">
        <v>-1.18</v>
      </c>
      <c r="T688" s="3">
        <v>-1.1858</v>
      </c>
      <c r="U688" s="3">
        <v>0.48813000000000001</v>
      </c>
    </row>
    <row r="689" spans="1:22">
      <c r="B689" s="5"/>
      <c r="J689" s="2"/>
      <c r="K689" s="2"/>
    </row>
    <row r="690" spans="1:22">
      <c r="A690" t="s">
        <v>283</v>
      </c>
      <c r="B690" s="5" t="s">
        <v>66</v>
      </c>
      <c r="C690" s="98">
        <v>1</v>
      </c>
    </row>
    <row r="691" spans="1:22">
      <c r="A691" t="s">
        <v>284</v>
      </c>
      <c r="B691" s="5" t="s">
        <v>66</v>
      </c>
      <c r="C691" s="98">
        <v>1</v>
      </c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3" t="s">
        <v>70</v>
      </c>
      <c r="N692" s="3" t="s">
        <v>76</v>
      </c>
      <c r="O692" s="3" t="s">
        <v>81</v>
      </c>
      <c r="P692" s="3" t="s">
        <v>71</v>
      </c>
      <c r="Q692" s="3" t="s">
        <v>77</v>
      </c>
      <c r="R692" s="3" t="s">
        <v>81</v>
      </c>
      <c r="S692" s="3" t="s">
        <v>82</v>
      </c>
      <c r="T692" s="3" t="s">
        <v>83</v>
      </c>
      <c r="U692" s="3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3">
        <v>21</v>
      </c>
      <c r="N693" s="3">
        <v>333</v>
      </c>
      <c r="O693" s="3">
        <v>14.333</v>
      </c>
      <c r="P693" s="3">
        <v>20</v>
      </c>
      <c r="Q693" s="3">
        <v>355.65</v>
      </c>
      <c r="R693" s="3">
        <v>14.667</v>
      </c>
      <c r="S693" s="3">
        <v>312</v>
      </c>
      <c r="T693" s="3">
        <v>335.65</v>
      </c>
      <c r="U693" s="3">
        <v>7.5804999999999998</v>
      </c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3">
        <v>2.16</v>
      </c>
      <c r="N694" s="3">
        <v>0.84</v>
      </c>
      <c r="O694" s="3">
        <v>9.6667000000000005</v>
      </c>
      <c r="P694" s="3">
        <v>2.16</v>
      </c>
      <c r="Q694" s="3">
        <v>3.6186E-3</v>
      </c>
      <c r="R694" s="3">
        <v>7.3333000000000004</v>
      </c>
      <c r="S694" s="3">
        <v>-1.32</v>
      </c>
      <c r="T694" s="3">
        <v>-2.1564000000000001</v>
      </c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3">
        <v>21</v>
      </c>
      <c r="N695" s="3">
        <v>127.2</v>
      </c>
      <c r="O695" s="3">
        <v>14.667</v>
      </c>
      <c r="P695" s="3">
        <v>20</v>
      </c>
      <c r="Q695" s="3">
        <v>94.789000000000001</v>
      </c>
      <c r="R695" s="3">
        <v>14.833</v>
      </c>
      <c r="S695" s="3">
        <v>106.2</v>
      </c>
      <c r="T695" s="3">
        <v>74.789000000000001</v>
      </c>
      <c r="U695" s="3">
        <v>-29.577000000000002</v>
      </c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3">
        <v>2.44</v>
      </c>
      <c r="N696" s="3">
        <v>0.68</v>
      </c>
      <c r="O696" s="3">
        <v>14.833</v>
      </c>
      <c r="P696" s="3">
        <v>2.44</v>
      </c>
      <c r="Q696" s="3">
        <v>2.4399999999999999E-4</v>
      </c>
      <c r="R696" s="3">
        <v>6.8333000000000004</v>
      </c>
      <c r="S696" s="3">
        <v>-1.76</v>
      </c>
      <c r="T696" s="3">
        <v>-2.4398</v>
      </c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3">
        <v>21</v>
      </c>
      <c r="N697" s="3">
        <v>120.33</v>
      </c>
      <c r="O697" s="3">
        <v>14.667</v>
      </c>
      <c r="P697" s="3">
        <v>20</v>
      </c>
      <c r="Q697" s="3">
        <v>94.789000000000001</v>
      </c>
      <c r="R697" s="3">
        <v>14.833</v>
      </c>
      <c r="S697" s="3">
        <v>99.33</v>
      </c>
      <c r="T697" s="3">
        <v>74.789000000000001</v>
      </c>
      <c r="U697" s="3">
        <v>-24.706</v>
      </c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3">
        <v>2.44</v>
      </c>
      <c r="N698" s="3">
        <v>0.52</v>
      </c>
      <c r="O698" s="3">
        <v>14.833</v>
      </c>
      <c r="P698" s="3">
        <v>2.44</v>
      </c>
      <c r="Q698" s="3">
        <v>2.4399999999999999E-4</v>
      </c>
      <c r="R698" s="3">
        <v>6.8333000000000004</v>
      </c>
      <c r="S698" s="3">
        <v>-1.92</v>
      </c>
      <c r="T698" s="3">
        <v>-2.4398</v>
      </c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3">
        <v>21</v>
      </c>
      <c r="V699" s="3" t="s">
        <v>268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M700" s="3">
        <v>1.1100000000000001</v>
      </c>
      <c r="N700" s="3">
        <v>0.59</v>
      </c>
      <c r="O700" s="3">
        <v>14.833</v>
      </c>
      <c r="P700" s="3">
        <v>2.4398</v>
      </c>
      <c r="Q700" s="3">
        <v>2.4399999999999999E-4</v>
      </c>
      <c r="R700" s="3">
        <v>6.8333000000000004</v>
      </c>
      <c r="S700" s="3">
        <v>-0.52</v>
      </c>
      <c r="T700" s="3">
        <v>-2.4394999999999998</v>
      </c>
    </row>
    <row r="701" spans="1:22">
      <c r="B701" s="5"/>
      <c r="J701" s="2"/>
      <c r="K701" s="2"/>
    </row>
    <row r="702" spans="1:22">
      <c r="A702" t="s">
        <v>283</v>
      </c>
      <c r="B702" s="5" t="s">
        <v>69</v>
      </c>
      <c r="C702" s="98">
        <v>1</v>
      </c>
    </row>
    <row r="703" spans="1:22">
      <c r="A703" t="s">
        <v>284</v>
      </c>
      <c r="B703" s="5" t="s">
        <v>69</v>
      </c>
      <c r="C703" s="98">
        <v>1</v>
      </c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3" t="s">
        <v>70</v>
      </c>
      <c r="N704" s="3" t="s">
        <v>76</v>
      </c>
      <c r="O704" s="3" t="s">
        <v>81</v>
      </c>
      <c r="P704" s="3" t="s">
        <v>71</v>
      </c>
      <c r="Q704" s="3" t="s">
        <v>77</v>
      </c>
      <c r="R704" s="3" t="s">
        <v>81</v>
      </c>
      <c r="S704" s="3" t="s">
        <v>82</v>
      </c>
      <c r="T704" s="3" t="s">
        <v>83</v>
      </c>
      <c r="U704" s="3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3">
        <v>22</v>
      </c>
      <c r="N705" s="3">
        <v>307.67</v>
      </c>
      <c r="O705" s="3">
        <v>13</v>
      </c>
      <c r="P705" s="3">
        <v>22</v>
      </c>
      <c r="Q705" s="3">
        <v>262.33</v>
      </c>
      <c r="R705" s="3">
        <v>14.833</v>
      </c>
      <c r="S705" s="3">
        <v>285.67</v>
      </c>
      <c r="T705" s="3">
        <v>240.33</v>
      </c>
      <c r="U705" s="3">
        <v>-15.872999999999999</v>
      </c>
      <c r="V705" s="3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3">
        <v>2.16</v>
      </c>
      <c r="N706" s="3">
        <v>0.82</v>
      </c>
      <c r="O706" s="3">
        <v>9.6667000000000005</v>
      </c>
      <c r="P706" s="3">
        <v>2.16</v>
      </c>
      <c r="Q706" s="3">
        <v>0.83962000000000003</v>
      </c>
      <c r="R706" s="3">
        <v>5.1666999999999996</v>
      </c>
      <c r="S706" s="3">
        <v>-1.34</v>
      </c>
      <c r="T706" s="3">
        <v>-1.3204</v>
      </c>
      <c r="U706" s="3">
        <v>-1.464</v>
      </c>
      <c r="V706" s="3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3">
        <v>22</v>
      </c>
      <c r="N707" s="3">
        <v>89.08</v>
      </c>
      <c r="O707" s="3">
        <v>14</v>
      </c>
      <c r="P707" s="3">
        <v>22</v>
      </c>
      <c r="Q707" s="3">
        <v>85.775999999999996</v>
      </c>
      <c r="R707" s="3">
        <v>14.833</v>
      </c>
      <c r="S707" s="3">
        <v>67.08</v>
      </c>
      <c r="T707" s="3">
        <v>63.776000000000003</v>
      </c>
      <c r="U707" s="3">
        <v>-4.9253</v>
      </c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3">
        <v>2.44</v>
      </c>
      <c r="N708" s="3">
        <v>1.27</v>
      </c>
      <c r="O708" s="3">
        <v>11.167</v>
      </c>
      <c r="P708" s="3">
        <v>2.44</v>
      </c>
      <c r="Q708" s="3">
        <v>0.92512000000000005</v>
      </c>
      <c r="R708" s="3">
        <v>5.3333000000000004</v>
      </c>
      <c r="S708" s="3">
        <v>-1.17</v>
      </c>
      <c r="T708" s="3">
        <v>-1.5148999999999999</v>
      </c>
      <c r="U708" s="3">
        <v>29.477</v>
      </c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3">
        <v>22</v>
      </c>
      <c r="N709" s="3">
        <v>89.22</v>
      </c>
      <c r="O709" s="3">
        <v>14.667</v>
      </c>
      <c r="P709" s="3">
        <v>22</v>
      </c>
      <c r="Q709" s="3">
        <v>85.775999999999996</v>
      </c>
      <c r="R709" s="3">
        <v>14.833</v>
      </c>
      <c r="S709" s="3">
        <v>67.22</v>
      </c>
      <c r="T709" s="3">
        <v>63.776000000000003</v>
      </c>
      <c r="U709" s="3">
        <v>-5.1233000000000004</v>
      </c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3">
        <v>2.44</v>
      </c>
      <c r="N710" s="3">
        <v>1.23</v>
      </c>
      <c r="O710" s="3">
        <v>12.333</v>
      </c>
      <c r="P710" s="3">
        <v>2.44</v>
      </c>
      <c r="Q710" s="3">
        <v>0.92512000000000005</v>
      </c>
      <c r="R710" s="3">
        <v>5.3333000000000004</v>
      </c>
      <c r="S710" s="3">
        <v>-1.21</v>
      </c>
      <c r="T710" s="3">
        <v>-1.5148999999999999</v>
      </c>
      <c r="U710" s="3">
        <v>25.196999999999999</v>
      </c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3">
        <v>22</v>
      </c>
      <c r="N711" s="3">
        <v>58.59</v>
      </c>
      <c r="O711" s="3">
        <v>14.833</v>
      </c>
      <c r="P711" s="3">
        <v>22</v>
      </c>
      <c r="Q711" s="3">
        <v>55.472999999999999</v>
      </c>
      <c r="R711" s="3">
        <v>14.833</v>
      </c>
      <c r="S711" s="3">
        <v>36.590000000000003</v>
      </c>
      <c r="T711" s="3">
        <v>33.472999999999999</v>
      </c>
      <c r="U711" s="3">
        <v>-8.5185999999999993</v>
      </c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3">
        <v>2.4300000000000002</v>
      </c>
      <c r="N712" s="3">
        <v>1.02</v>
      </c>
      <c r="O712" s="3">
        <v>9.6667000000000005</v>
      </c>
      <c r="P712" s="3">
        <v>2.4300000000000002</v>
      </c>
      <c r="Q712" s="3">
        <v>0.34733000000000003</v>
      </c>
      <c r="R712" s="3">
        <v>5.1666999999999996</v>
      </c>
      <c r="S712" s="3">
        <v>-1.41</v>
      </c>
      <c r="T712" s="3">
        <v>-2.0827</v>
      </c>
      <c r="U712" s="3">
        <v>47.707000000000001</v>
      </c>
    </row>
    <row r="713" spans="1:22">
      <c r="B713" s="5"/>
      <c r="J713" s="2"/>
      <c r="K713" s="2"/>
      <c r="L713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L714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L715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M716" s="3" t="s">
        <v>70</v>
      </c>
      <c r="N716" s="3" t="s">
        <v>76</v>
      </c>
      <c r="O716" s="3" t="s">
        <v>81</v>
      </c>
      <c r="P716" s="3" t="s">
        <v>71</v>
      </c>
      <c r="Q716" s="3" t="s">
        <v>77</v>
      </c>
      <c r="R716" s="3" t="s">
        <v>81</v>
      </c>
      <c r="S716" s="3" t="s">
        <v>82</v>
      </c>
      <c r="T716" s="3" t="s">
        <v>83</v>
      </c>
      <c r="U716" s="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M717" s="3">
        <v>13.929</v>
      </c>
      <c r="N717" s="3">
        <v>168.47</v>
      </c>
      <c r="O717" s="3">
        <v>15.5</v>
      </c>
      <c r="P717" s="3">
        <v>15</v>
      </c>
      <c r="Q717" s="3">
        <v>181.63</v>
      </c>
      <c r="R717" s="3">
        <v>19.5</v>
      </c>
      <c r="S717" s="3">
        <v>154.54</v>
      </c>
      <c r="T717" s="3">
        <v>166.63</v>
      </c>
      <c r="U717" s="3">
        <v>7.8258000000000001</v>
      </c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V718" s="3" t="s">
        <v>268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M719" s="3">
        <v>15.337999999999999</v>
      </c>
      <c r="N719" s="3">
        <v>439.36</v>
      </c>
      <c r="O719" s="3">
        <v>13.5</v>
      </c>
      <c r="P719" s="3">
        <v>15</v>
      </c>
      <c r="Q719" s="3">
        <v>402.76</v>
      </c>
      <c r="R719" s="3">
        <v>19.5</v>
      </c>
      <c r="S719" s="3">
        <v>424.02</v>
      </c>
      <c r="T719" s="3">
        <v>387.76</v>
      </c>
      <c r="U719" s="3">
        <v>-8.5527999999999995</v>
      </c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V720" s="3" t="s">
        <v>268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M721" s="3">
        <v>14.586</v>
      </c>
      <c r="N721" s="3">
        <v>15.167999999999999</v>
      </c>
      <c r="O721" s="3">
        <v>24</v>
      </c>
      <c r="P721" s="3">
        <v>15</v>
      </c>
      <c r="Q721" s="3">
        <v>17.28</v>
      </c>
      <c r="R721" s="3">
        <v>19.5</v>
      </c>
      <c r="S721" s="3">
        <v>0.58199999999999996</v>
      </c>
      <c r="T721" s="3">
        <v>2.2803</v>
      </c>
      <c r="U721" s="3">
        <v>291.8</v>
      </c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V722" s="3" t="s">
        <v>268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M723" s="3">
        <v>20.9</v>
      </c>
      <c r="N723" s="3">
        <v>9.8699999999999992</v>
      </c>
      <c r="O723" s="3">
        <v>14.5</v>
      </c>
      <c r="P723" s="3">
        <v>20.544</v>
      </c>
      <c r="Q723" s="3">
        <v>12.164999999999999</v>
      </c>
      <c r="R723" s="3">
        <v>19.5</v>
      </c>
      <c r="S723" s="3">
        <v>-11.03</v>
      </c>
      <c r="T723" s="3">
        <v>-8.3790999999999993</v>
      </c>
      <c r="U723" s="3">
        <v>-24.033999999999999</v>
      </c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M724" s="3">
        <v>0</v>
      </c>
      <c r="N724" s="3">
        <v>4.03</v>
      </c>
      <c r="O724" s="3">
        <v>15</v>
      </c>
      <c r="P724" s="3">
        <v>0</v>
      </c>
      <c r="Q724" s="3">
        <v>2.8656999999999999</v>
      </c>
      <c r="R724" s="3">
        <v>19.5</v>
      </c>
      <c r="S724" s="3">
        <v>4.03</v>
      </c>
      <c r="T724" s="3">
        <v>2.8656999999999999</v>
      </c>
      <c r="U724" s="3">
        <v>-28.89</v>
      </c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M725" s="3">
        <v>1.9892000000000001</v>
      </c>
      <c r="N725" s="3">
        <v>3.5834000000000001</v>
      </c>
      <c r="O725" s="3">
        <v>6.5</v>
      </c>
      <c r="P725" s="3">
        <v>9.5045999999999999</v>
      </c>
      <c r="Q725" s="3">
        <v>10.361000000000001</v>
      </c>
      <c r="R725" s="3">
        <v>19.5</v>
      </c>
      <c r="S725" s="3">
        <v>1.5942000000000001</v>
      </c>
      <c r="T725" s="3">
        <v>0.85682999999999998</v>
      </c>
      <c r="U725" s="3">
        <v>-46.253</v>
      </c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M729" s="3" t="s">
        <v>70</v>
      </c>
      <c r="N729" s="3" t="s">
        <v>76</v>
      </c>
      <c r="O729" s="3" t="s">
        <v>81</v>
      </c>
      <c r="P729" s="3" t="s">
        <v>71</v>
      </c>
      <c r="Q729" s="3" t="s">
        <v>77</v>
      </c>
      <c r="R729" s="3" t="s">
        <v>81</v>
      </c>
      <c r="S729" s="3" t="s">
        <v>82</v>
      </c>
      <c r="T729" s="3" t="s">
        <v>83</v>
      </c>
      <c r="U729" s="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M730" s="3">
        <v>21.7</v>
      </c>
      <c r="N730" s="3">
        <v>265.83</v>
      </c>
      <c r="O730" s="3">
        <v>7.8333000000000004</v>
      </c>
      <c r="P730" s="3">
        <v>15</v>
      </c>
      <c r="Q730" s="3">
        <v>305.8</v>
      </c>
      <c r="R730" s="3">
        <v>6.6666999999999996</v>
      </c>
      <c r="S730" s="3">
        <v>244.13</v>
      </c>
      <c r="T730" s="3">
        <v>290.8</v>
      </c>
      <c r="U730" s="3">
        <v>19.114000000000001</v>
      </c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M731" s="3">
        <v>2.4500000000000002</v>
      </c>
      <c r="N731" s="3">
        <v>0.48849999999999999</v>
      </c>
      <c r="O731" s="3">
        <v>3.1667000000000001</v>
      </c>
      <c r="P731" s="3">
        <v>2.4498000000000002</v>
      </c>
      <c r="Q731" s="3">
        <v>1.0327999999999999</v>
      </c>
      <c r="R731" s="3">
        <v>8</v>
      </c>
      <c r="S731" s="3">
        <v>-1.9615</v>
      </c>
      <c r="T731" s="3">
        <v>-1.417</v>
      </c>
      <c r="U731" s="3">
        <v>-27.759</v>
      </c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M732" s="3">
        <v>20.8</v>
      </c>
      <c r="N732" s="3">
        <v>17.7</v>
      </c>
      <c r="O732" s="3">
        <v>5.6666999999999996</v>
      </c>
      <c r="P732" s="3">
        <v>20.545000000000002</v>
      </c>
      <c r="Q732" s="3">
        <v>15.718</v>
      </c>
      <c r="R732" s="3">
        <v>8</v>
      </c>
      <c r="S732" s="3">
        <v>-3.1</v>
      </c>
      <c r="T732" s="3">
        <v>-4.8272000000000004</v>
      </c>
      <c r="U732" s="3">
        <v>55.716000000000001</v>
      </c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M733" s="3">
        <v>0</v>
      </c>
      <c r="N733" s="3">
        <v>2.2917000000000001</v>
      </c>
      <c r="O733" s="3">
        <v>5.6666999999999996</v>
      </c>
      <c r="P733" s="3">
        <v>0</v>
      </c>
      <c r="Q733" s="3">
        <v>2.5145</v>
      </c>
      <c r="R733" s="3">
        <v>8</v>
      </c>
      <c r="S733" s="3">
        <v>2.2917000000000001</v>
      </c>
      <c r="T733" s="3">
        <v>2.5145</v>
      </c>
      <c r="U733" s="3">
        <v>9.7246000000000006</v>
      </c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V734" s="3" t="s">
        <v>268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M735" s="3">
        <v>16.7</v>
      </c>
      <c r="N735" s="3">
        <v>74.2</v>
      </c>
      <c r="O735" s="3">
        <v>8</v>
      </c>
      <c r="P735" s="3">
        <v>15</v>
      </c>
      <c r="Q735" s="3">
        <v>102.37</v>
      </c>
      <c r="R735" s="3">
        <v>4.8333000000000004</v>
      </c>
      <c r="S735" s="3">
        <v>57.5</v>
      </c>
      <c r="T735" s="3">
        <v>87.372</v>
      </c>
      <c r="U735" s="3">
        <v>51.951000000000001</v>
      </c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M736" s="3">
        <v>2.4300000000000002</v>
      </c>
      <c r="N736" s="3">
        <v>0.44</v>
      </c>
      <c r="O736" s="3">
        <v>3.5</v>
      </c>
      <c r="P736" s="3">
        <v>2.4298000000000002</v>
      </c>
      <c r="Q736" s="3">
        <v>0.13258</v>
      </c>
      <c r="R736" s="3">
        <v>8</v>
      </c>
      <c r="S736" s="3">
        <v>-1.99</v>
      </c>
      <c r="T736" s="3">
        <v>-2.2972000000000001</v>
      </c>
      <c r="U736" s="3">
        <v>15.436</v>
      </c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M737" s="3">
        <v>16.399999999999999</v>
      </c>
      <c r="N737" s="3">
        <v>78.7</v>
      </c>
      <c r="O737" s="3">
        <v>8</v>
      </c>
      <c r="P737" s="3">
        <v>15</v>
      </c>
      <c r="Q737" s="3">
        <v>102.37</v>
      </c>
      <c r="R737" s="3">
        <v>4.8333000000000004</v>
      </c>
      <c r="S737" s="3">
        <v>62.3</v>
      </c>
      <c r="T737" s="3">
        <v>87.372</v>
      </c>
      <c r="U737" s="3">
        <v>40.244</v>
      </c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M738" s="3">
        <v>2.4300000000000002</v>
      </c>
      <c r="N738" s="3">
        <v>0.43901000000000001</v>
      </c>
      <c r="O738" s="3">
        <v>2</v>
      </c>
      <c r="P738" s="3">
        <v>2.4298000000000002</v>
      </c>
      <c r="Q738" s="3">
        <v>0.13258</v>
      </c>
      <c r="R738" s="3">
        <v>8</v>
      </c>
      <c r="S738" s="3">
        <v>-1.9910000000000001</v>
      </c>
      <c r="T738" s="3">
        <v>-2.2972000000000001</v>
      </c>
      <c r="U738" s="3">
        <v>15.379</v>
      </c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M739" s="3">
        <v>17.2</v>
      </c>
      <c r="N739" s="3">
        <v>97.3</v>
      </c>
      <c r="O739" s="3">
        <v>8</v>
      </c>
      <c r="P739" s="3">
        <v>15</v>
      </c>
      <c r="Q739" s="3">
        <v>102.37</v>
      </c>
      <c r="R739" s="3">
        <v>4.8333000000000004</v>
      </c>
      <c r="S739" s="3">
        <v>80.099999999999994</v>
      </c>
      <c r="T739" s="3">
        <v>87.372</v>
      </c>
      <c r="U739" s="3">
        <v>9.0789000000000009</v>
      </c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M740" s="3">
        <v>2.4300000000000002</v>
      </c>
      <c r="N740" s="3">
        <v>0.499</v>
      </c>
      <c r="O740" s="3">
        <v>0</v>
      </c>
      <c r="P740" s="3">
        <v>2.4298000000000002</v>
      </c>
      <c r="Q740" s="3">
        <v>0.13258</v>
      </c>
      <c r="R740" s="3">
        <v>8</v>
      </c>
      <c r="S740" s="3">
        <v>-1.931</v>
      </c>
      <c r="T740" s="3">
        <v>-2.2972000000000001</v>
      </c>
      <c r="U740" s="3">
        <v>18.963000000000001</v>
      </c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M741" s="3">
        <v>20.6</v>
      </c>
      <c r="N741" s="3">
        <v>16.899999999999999</v>
      </c>
      <c r="O741" s="3">
        <v>7.8333000000000004</v>
      </c>
      <c r="P741" s="3">
        <v>20.544</v>
      </c>
      <c r="Q741" s="3">
        <v>17.376999999999999</v>
      </c>
      <c r="R741" s="3">
        <v>8</v>
      </c>
      <c r="S741" s="3">
        <v>-3.7</v>
      </c>
      <c r="T741" s="3">
        <v>-3.1678999999999999</v>
      </c>
      <c r="U741" s="3">
        <v>-14.381</v>
      </c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M742" s="3">
        <v>0</v>
      </c>
      <c r="N742" s="3">
        <v>2.0499999999999998</v>
      </c>
      <c r="O742" s="3">
        <v>8</v>
      </c>
      <c r="P742" s="3">
        <v>0</v>
      </c>
      <c r="Q742" s="3">
        <v>1.6479999999999999</v>
      </c>
      <c r="R742" s="3">
        <v>8</v>
      </c>
      <c r="S742" s="3">
        <v>2.0499999999999998</v>
      </c>
      <c r="T742" s="3">
        <v>1.6479999999999999</v>
      </c>
      <c r="U742" s="3">
        <v>-19.611000000000001</v>
      </c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V743" s="3" t="s">
        <v>268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M744" s="3">
        <v>15.2</v>
      </c>
      <c r="N744" s="3">
        <v>67.5</v>
      </c>
      <c r="O744" s="3">
        <v>8</v>
      </c>
      <c r="P744" s="3">
        <v>15</v>
      </c>
      <c r="Q744" s="3">
        <v>58.359000000000002</v>
      </c>
      <c r="R744" s="3">
        <v>8</v>
      </c>
      <c r="S744" s="3">
        <v>52.3</v>
      </c>
      <c r="T744" s="3">
        <v>43.359000000000002</v>
      </c>
      <c r="U744" s="3">
        <v>-17.094999999999999</v>
      </c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M745" s="3">
        <v>2.4500000000000002</v>
      </c>
      <c r="N745" s="3">
        <v>0.46333000000000002</v>
      </c>
      <c r="O745" s="3">
        <v>2.8332999999999999</v>
      </c>
      <c r="P745" s="3">
        <v>2.4497</v>
      </c>
      <c r="Q745" s="3">
        <v>2.7278E-2</v>
      </c>
      <c r="R745" s="3">
        <v>8</v>
      </c>
      <c r="S745" s="3">
        <v>-1.9866999999999999</v>
      </c>
      <c r="T745" s="3">
        <v>-2.4224999999999999</v>
      </c>
      <c r="U745" s="3">
        <v>21.937000000000001</v>
      </c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M746" s="3">
        <v>0</v>
      </c>
      <c r="N746" s="3">
        <v>1.82</v>
      </c>
      <c r="O746" s="3">
        <v>8</v>
      </c>
      <c r="P746" s="3">
        <v>0</v>
      </c>
      <c r="Q746" s="3">
        <v>1.4857</v>
      </c>
      <c r="R746" s="3">
        <v>8</v>
      </c>
      <c r="S746" s="3">
        <v>1.82</v>
      </c>
      <c r="T746" s="3">
        <v>1.4857</v>
      </c>
      <c r="U746" s="3">
        <v>-18.367999999999999</v>
      </c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V747" s="3" t="s">
        <v>268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M748" s="3">
        <v>15.3</v>
      </c>
      <c r="N748" s="3">
        <v>52</v>
      </c>
      <c r="O748" s="3">
        <v>8</v>
      </c>
      <c r="P748" s="3">
        <v>15</v>
      </c>
      <c r="Q748" s="3">
        <v>59.145000000000003</v>
      </c>
      <c r="R748" s="3">
        <v>8</v>
      </c>
      <c r="S748" s="3">
        <v>36.700000000000003</v>
      </c>
      <c r="T748" s="3">
        <v>44.145000000000003</v>
      </c>
      <c r="U748" s="3">
        <v>20.286999999999999</v>
      </c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M749" s="3">
        <v>2.4300000000000002</v>
      </c>
      <c r="N749" s="3">
        <v>0.38</v>
      </c>
      <c r="O749" s="3">
        <v>1</v>
      </c>
      <c r="P749" s="3">
        <v>2.4298000000000002</v>
      </c>
      <c r="Q749" s="3">
        <v>2.5524000000000002E-2</v>
      </c>
      <c r="R749" s="3">
        <v>8</v>
      </c>
      <c r="S749" s="3">
        <v>-2.0499999999999998</v>
      </c>
      <c r="T749" s="3">
        <v>-2.4041999999999999</v>
      </c>
      <c r="U749" s="3">
        <v>17.28</v>
      </c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M750" s="3">
        <v>0</v>
      </c>
      <c r="N750" s="3">
        <v>1.94</v>
      </c>
      <c r="O750" s="3">
        <v>8</v>
      </c>
      <c r="P750" s="3">
        <v>0</v>
      </c>
      <c r="Q750" s="3">
        <v>1.4965999999999999</v>
      </c>
      <c r="R750" s="3">
        <v>8</v>
      </c>
      <c r="S750" s="3">
        <v>1.94</v>
      </c>
      <c r="T750" s="3">
        <v>1.4965999999999999</v>
      </c>
      <c r="U750" s="3">
        <v>-22.856000000000002</v>
      </c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V751" s="3" t="s">
        <v>268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M755" s="3" t="s">
        <v>70</v>
      </c>
      <c r="N755" s="3" t="s">
        <v>76</v>
      </c>
      <c r="O755" s="3" t="s">
        <v>81</v>
      </c>
      <c r="P755" s="3" t="s">
        <v>71</v>
      </c>
      <c r="Q755" s="3" t="s">
        <v>77</v>
      </c>
      <c r="R755" s="3" t="s">
        <v>81</v>
      </c>
      <c r="S755" s="3" t="s">
        <v>82</v>
      </c>
      <c r="T755" s="3" t="s">
        <v>83</v>
      </c>
      <c r="U755" s="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M756" s="3">
        <v>15.5</v>
      </c>
      <c r="N756" s="3">
        <v>360.83</v>
      </c>
      <c r="O756" s="3">
        <v>7.8333000000000004</v>
      </c>
      <c r="P756" s="3">
        <v>15</v>
      </c>
      <c r="Q756" s="3">
        <v>342.71</v>
      </c>
      <c r="R756" s="3">
        <v>8</v>
      </c>
      <c r="S756" s="3">
        <v>345.33</v>
      </c>
      <c r="T756" s="3">
        <v>327.71</v>
      </c>
      <c r="U756" s="3">
        <v>-5.1039000000000003</v>
      </c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M757" s="3">
        <v>2.4500000000000002</v>
      </c>
      <c r="N757" s="3">
        <v>0.73099999999999998</v>
      </c>
      <c r="O757" s="3">
        <v>4.8333000000000004</v>
      </c>
      <c r="P757" s="3">
        <v>2.4498000000000002</v>
      </c>
      <c r="Q757" s="3">
        <v>0.16286999999999999</v>
      </c>
      <c r="R757" s="3">
        <v>8</v>
      </c>
      <c r="S757" s="3">
        <v>-1.7190000000000001</v>
      </c>
      <c r="T757" s="3">
        <v>-2.2869000000000002</v>
      </c>
      <c r="U757" s="3">
        <v>33.036000000000001</v>
      </c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M758" s="3">
        <v>22.5</v>
      </c>
      <c r="N758" s="3">
        <v>16.5</v>
      </c>
      <c r="O758" s="3">
        <v>7.8333000000000004</v>
      </c>
      <c r="P758" s="3">
        <v>20.545000000000002</v>
      </c>
      <c r="Q758" s="3">
        <v>11.805</v>
      </c>
      <c r="R758" s="3">
        <v>8</v>
      </c>
      <c r="S758" s="3">
        <v>-6</v>
      </c>
      <c r="T758" s="3">
        <v>-8.7408000000000001</v>
      </c>
      <c r="U758" s="3">
        <v>45.68</v>
      </c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M759" s="3">
        <v>0</v>
      </c>
      <c r="N759" s="3">
        <v>3.41</v>
      </c>
      <c r="O759" s="3">
        <v>8</v>
      </c>
      <c r="P759" s="3">
        <v>0</v>
      </c>
      <c r="Q759" s="3">
        <v>4.5008999999999997</v>
      </c>
      <c r="R759" s="3">
        <v>8</v>
      </c>
      <c r="S759" s="3">
        <v>3.41</v>
      </c>
      <c r="T759" s="3">
        <v>4.5008999999999997</v>
      </c>
      <c r="U759" s="3">
        <v>31.991</v>
      </c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V760" s="3" t="s">
        <v>268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M761" s="3">
        <v>13.2</v>
      </c>
      <c r="N761" s="3">
        <v>97</v>
      </c>
      <c r="O761" s="3">
        <v>8</v>
      </c>
      <c r="P761" s="3">
        <v>15</v>
      </c>
      <c r="Q761" s="3">
        <v>118.64</v>
      </c>
      <c r="R761" s="3">
        <v>8</v>
      </c>
      <c r="S761" s="3">
        <v>83.8</v>
      </c>
      <c r="T761" s="3">
        <v>103.64</v>
      </c>
      <c r="U761" s="3">
        <v>23.672000000000001</v>
      </c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M762" s="3">
        <v>2.4300000000000002</v>
      </c>
      <c r="N762" s="3">
        <v>0.32118000000000002</v>
      </c>
      <c r="O762" s="3">
        <v>0.83333000000000002</v>
      </c>
      <c r="P762" s="3">
        <v>2.4298000000000002</v>
      </c>
      <c r="Q762" s="3">
        <v>1.8211999999999999E-2</v>
      </c>
      <c r="R762" s="3">
        <v>8</v>
      </c>
      <c r="S762" s="3">
        <v>-2.1088</v>
      </c>
      <c r="T762" s="3">
        <v>-2.4115000000000002</v>
      </c>
      <c r="U762" s="3">
        <v>14.355</v>
      </c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M763" s="3">
        <v>13.1</v>
      </c>
      <c r="N763" s="3">
        <v>106</v>
      </c>
      <c r="O763" s="3">
        <v>8</v>
      </c>
      <c r="P763" s="3">
        <v>15</v>
      </c>
      <c r="Q763" s="3">
        <v>118.64</v>
      </c>
      <c r="R763" s="3">
        <v>8</v>
      </c>
      <c r="S763" s="3">
        <v>92.9</v>
      </c>
      <c r="T763" s="3">
        <v>103.64</v>
      </c>
      <c r="U763" s="3">
        <v>11.557</v>
      </c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M764" s="3">
        <v>2.4300000000000002</v>
      </c>
      <c r="N764" s="3">
        <v>0.36</v>
      </c>
      <c r="O764" s="3">
        <v>2.5</v>
      </c>
      <c r="P764" s="3">
        <v>2.4298000000000002</v>
      </c>
      <c r="Q764" s="3">
        <v>1.8211999999999999E-2</v>
      </c>
      <c r="R764" s="3">
        <v>8</v>
      </c>
      <c r="S764" s="3">
        <v>-2.0699999999999998</v>
      </c>
      <c r="T764" s="3">
        <v>-2.4115000000000002</v>
      </c>
      <c r="U764" s="3">
        <v>16.5</v>
      </c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M765" s="3">
        <v>13.4</v>
      </c>
      <c r="N765" s="3">
        <v>130</v>
      </c>
      <c r="O765" s="3">
        <v>8</v>
      </c>
      <c r="P765" s="3">
        <v>15</v>
      </c>
      <c r="Q765" s="3">
        <v>118.64</v>
      </c>
      <c r="R765" s="3">
        <v>8</v>
      </c>
      <c r="S765" s="3">
        <v>116.6</v>
      </c>
      <c r="T765" s="3">
        <v>103.64</v>
      </c>
      <c r="U765" s="3">
        <v>-11.117000000000001</v>
      </c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M766" s="3">
        <v>2.4300000000000002</v>
      </c>
      <c r="N766" s="3">
        <v>0.40333000000000002</v>
      </c>
      <c r="O766" s="3">
        <v>2.6667000000000001</v>
      </c>
      <c r="P766" s="3">
        <v>2.4298000000000002</v>
      </c>
      <c r="Q766" s="3">
        <v>1.8211999999999999E-2</v>
      </c>
      <c r="R766" s="3">
        <v>8</v>
      </c>
      <c r="S766" s="3">
        <v>-2.0266999999999999</v>
      </c>
      <c r="T766" s="3">
        <v>-2.4115000000000002</v>
      </c>
      <c r="U766" s="3">
        <v>18.991</v>
      </c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M767" s="3">
        <v>20.8</v>
      </c>
      <c r="N767" s="3">
        <v>16.2</v>
      </c>
      <c r="O767" s="3">
        <v>8</v>
      </c>
      <c r="P767" s="3">
        <v>20.544</v>
      </c>
      <c r="Q767" s="3">
        <v>14.917</v>
      </c>
      <c r="R767" s="3">
        <v>8</v>
      </c>
      <c r="S767" s="3">
        <v>-4.5999999999999996</v>
      </c>
      <c r="T767" s="3">
        <v>-5.6277999999999997</v>
      </c>
      <c r="U767" s="3">
        <v>22.343</v>
      </c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M768" s="3">
        <v>0</v>
      </c>
      <c r="N768" s="3">
        <v>3.1</v>
      </c>
      <c r="O768" s="3">
        <v>8</v>
      </c>
      <c r="P768" s="3">
        <v>0</v>
      </c>
      <c r="Q768" s="3">
        <v>2.8982000000000001</v>
      </c>
      <c r="R768" s="3">
        <v>8</v>
      </c>
      <c r="S768" s="3">
        <v>3.1</v>
      </c>
      <c r="T768" s="3">
        <v>2.8982000000000001</v>
      </c>
      <c r="U768" s="3">
        <v>-6.5087999999999999</v>
      </c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M769" s="3">
        <v>0</v>
      </c>
      <c r="N769" s="3">
        <v>3.28</v>
      </c>
      <c r="O769" s="3">
        <v>8</v>
      </c>
      <c r="P769" s="3">
        <v>0</v>
      </c>
      <c r="Q769" s="3">
        <v>2.8982000000000001</v>
      </c>
      <c r="R769" s="3">
        <v>8</v>
      </c>
      <c r="S769" s="3">
        <v>3.28</v>
      </c>
      <c r="T769" s="3">
        <v>2.8982000000000001</v>
      </c>
      <c r="U769" s="3">
        <v>-11.638999999999999</v>
      </c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V770" s="3" t="s">
        <v>268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M771" s="3">
        <v>13.2</v>
      </c>
      <c r="N771" s="3">
        <v>88.4</v>
      </c>
      <c r="O771" s="3">
        <v>8</v>
      </c>
      <c r="P771" s="3">
        <v>15</v>
      </c>
      <c r="Q771" s="3">
        <v>74.688000000000002</v>
      </c>
      <c r="R771" s="3">
        <v>8</v>
      </c>
      <c r="S771" s="3">
        <v>75.2</v>
      </c>
      <c r="T771" s="3">
        <v>59.688000000000002</v>
      </c>
      <c r="U771" s="3">
        <v>-20.626999999999999</v>
      </c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M772" s="3">
        <v>2.4500000000000002</v>
      </c>
      <c r="N772" s="3">
        <v>0.34</v>
      </c>
      <c r="O772" s="3">
        <v>2.5</v>
      </c>
      <c r="P772" s="3">
        <v>2.4497</v>
      </c>
      <c r="Q772" s="3">
        <v>4.2219000000000002E-4</v>
      </c>
      <c r="R772" s="3">
        <v>8</v>
      </c>
      <c r="S772" s="3">
        <v>-2.11</v>
      </c>
      <c r="T772" s="3">
        <v>-2.4493</v>
      </c>
      <c r="U772" s="3">
        <v>16.082000000000001</v>
      </c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M773" s="3">
        <v>0</v>
      </c>
      <c r="N773" s="3">
        <v>2.87</v>
      </c>
      <c r="O773" s="3">
        <v>8</v>
      </c>
      <c r="P773" s="3">
        <v>0</v>
      </c>
      <c r="Q773" s="3">
        <v>2.4276</v>
      </c>
      <c r="R773" s="3">
        <v>8</v>
      </c>
      <c r="S773" s="3">
        <v>2.87</v>
      </c>
      <c r="T773" s="3">
        <v>2.4276</v>
      </c>
      <c r="U773" s="3">
        <v>-15.414999999999999</v>
      </c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V774" s="3" t="s">
        <v>268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M775" s="3">
        <v>13.2</v>
      </c>
      <c r="N775" s="3">
        <v>88.4</v>
      </c>
      <c r="O775" s="3">
        <v>8</v>
      </c>
      <c r="P775" s="3">
        <v>15</v>
      </c>
      <c r="Q775" s="3">
        <v>75.760000000000005</v>
      </c>
      <c r="R775" s="3">
        <v>8</v>
      </c>
      <c r="S775" s="3">
        <v>75.2</v>
      </c>
      <c r="T775" s="3">
        <v>60.76</v>
      </c>
      <c r="U775" s="3">
        <v>-19.202000000000002</v>
      </c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M776" s="3">
        <v>2.4300000000000002</v>
      </c>
      <c r="N776" s="3">
        <v>0.32</v>
      </c>
      <c r="O776" s="3">
        <v>1.5</v>
      </c>
      <c r="P776" s="3">
        <v>2.4298000000000002</v>
      </c>
      <c r="Q776" s="3">
        <v>3.1082000000000001E-4</v>
      </c>
      <c r="R776" s="3">
        <v>8</v>
      </c>
      <c r="S776" s="3">
        <v>-2.11</v>
      </c>
      <c r="T776" s="3">
        <v>-2.4293999999999998</v>
      </c>
      <c r="U776" s="3">
        <v>15.14</v>
      </c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M777" s="3">
        <v>0</v>
      </c>
      <c r="N777" s="3">
        <v>2.88</v>
      </c>
      <c r="O777" s="3">
        <v>8</v>
      </c>
      <c r="P777" s="3">
        <v>0</v>
      </c>
      <c r="Q777" s="3">
        <v>2.4548999999999999</v>
      </c>
      <c r="R777" s="3">
        <v>8</v>
      </c>
      <c r="S777" s="3">
        <v>2.88</v>
      </c>
      <c r="T777" s="3">
        <v>2.4548999999999999</v>
      </c>
      <c r="U777" s="3">
        <v>-14.762</v>
      </c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V778" s="3" t="s">
        <v>268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M782" s="3" t="s">
        <v>70</v>
      </c>
      <c r="N782" s="3" t="s">
        <v>76</v>
      </c>
      <c r="O782" s="3" t="s">
        <v>81</v>
      </c>
      <c r="P782" s="3" t="s">
        <v>71</v>
      </c>
      <c r="Q782" s="3" t="s">
        <v>77</v>
      </c>
      <c r="R782" s="3" t="s">
        <v>81</v>
      </c>
      <c r="S782" s="3" t="s">
        <v>82</v>
      </c>
      <c r="T782" s="3" t="s">
        <v>83</v>
      </c>
      <c r="U782" s="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M783" s="3">
        <v>22</v>
      </c>
      <c r="N783" s="3">
        <v>791.85</v>
      </c>
      <c r="O783" s="3">
        <v>8.3332999999999995</v>
      </c>
      <c r="P783" s="3">
        <v>27</v>
      </c>
      <c r="Q783" s="3">
        <v>754.93</v>
      </c>
      <c r="R783" s="3">
        <v>8.5</v>
      </c>
      <c r="S783" s="3">
        <v>769.85</v>
      </c>
      <c r="T783" s="3">
        <v>727.93</v>
      </c>
      <c r="U783" s="3">
        <v>-5.4458000000000002</v>
      </c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M784" s="3">
        <v>2.31</v>
      </c>
      <c r="N784" s="3">
        <v>0.23857999999999999</v>
      </c>
      <c r="O784" s="3">
        <v>7</v>
      </c>
      <c r="P784" s="3">
        <v>2.3098000000000001</v>
      </c>
      <c r="Q784" s="3">
        <v>0.34277999999999997</v>
      </c>
      <c r="R784" s="3">
        <v>8</v>
      </c>
      <c r="S784" s="3">
        <v>-2.0714000000000001</v>
      </c>
      <c r="T784" s="3">
        <v>-1.9670000000000001</v>
      </c>
      <c r="U784" s="3">
        <v>-5.0415000000000001</v>
      </c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M785" s="3">
        <v>23.58</v>
      </c>
      <c r="N785" s="3">
        <v>919.25</v>
      </c>
      <c r="O785" s="3">
        <v>7.5</v>
      </c>
      <c r="P785" s="3">
        <v>27</v>
      </c>
      <c r="Q785" s="3">
        <v>754.93</v>
      </c>
      <c r="R785" s="3">
        <v>8.5</v>
      </c>
      <c r="S785" s="3">
        <v>895.67</v>
      </c>
      <c r="T785" s="3">
        <v>727.93</v>
      </c>
      <c r="U785" s="3">
        <v>-18.728000000000002</v>
      </c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M786" s="3">
        <v>2.31</v>
      </c>
      <c r="N786" s="3">
        <v>8.1517000000000006E-2</v>
      </c>
      <c r="O786" s="3">
        <v>7</v>
      </c>
      <c r="P786" s="3">
        <v>2.3098000000000001</v>
      </c>
      <c r="Q786" s="3">
        <v>0.34277999999999997</v>
      </c>
      <c r="R786" s="3">
        <v>8</v>
      </c>
      <c r="S786" s="3">
        <v>-2.2284999999999999</v>
      </c>
      <c r="T786" s="3">
        <v>-1.9670000000000001</v>
      </c>
      <c r="U786" s="3">
        <v>-11.734</v>
      </c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M787" s="3">
        <v>20.9</v>
      </c>
      <c r="N787" s="3">
        <v>0</v>
      </c>
      <c r="O787" s="3">
        <v>8.1667000000000005</v>
      </c>
      <c r="P787" s="3">
        <v>20.355</v>
      </c>
      <c r="Q787" s="3">
        <v>6.4442000000000004</v>
      </c>
      <c r="R787" s="3">
        <v>8.1667000000000005</v>
      </c>
      <c r="S787" s="3">
        <v>-20.9</v>
      </c>
      <c r="T787" s="3">
        <v>-13.911</v>
      </c>
      <c r="U787" s="3">
        <v>-33.442</v>
      </c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M788" s="3">
        <v>0</v>
      </c>
      <c r="N788" s="3">
        <v>16.911000000000001</v>
      </c>
      <c r="O788" s="3">
        <v>8</v>
      </c>
      <c r="P788" s="3">
        <v>0</v>
      </c>
      <c r="Q788" s="3">
        <v>5.3876999999999997</v>
      </c>
      <c r="R788" s="3">
        <v>8.1667000000000005</v>
      </c>
      <c r="S788" s="3">
        <v>16.911000000000001</v>
      </c>
      <c r="T788" s="3">
        <v>5.3876999999999997</v>
      </c>
      <c r="U788" s="3">
        <v>-68.141000000000005</v>
      </c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M789" s="3">
        <v>20.9</v>
      </c>
      <c r="N789" s="3">
        <v>1.3682000000000001</v>
      </c>
      <c r="O789" s="3">
        <v>8.1667000000000005</v>
      </c>
      <c r="P789" s="3">
        <v>20.355</v>
      </c>
      <c r="Q789" s="3">
        <v>6.4442000000000004</v>
      </c>
      <c r="R789" s="3">
        <v>8.1667000000000005</v>
      </c>
      <c r="S789" s="3">
        <v>-19.532</v>
      </c>
      <c r="T789" s="3">
        <v>-13.911</v>
      </c>
      <c r="U789" s="3">
        <v>-28.779</v>
      </c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M790" s="3">
        <v>0</v>
      </c>
      <c r="N790" s="3">
        <v>16.152999999999999</v>
      </c>
      <c r="O790" s="3">
        <v>8.1667000000000005</v>
      </c>
      <c r="P790" s="3">
        <v>0</v>
      </c>
      <c r="Q790" s="3">
        <v>5.3876999999999997</v>
      </c>
      <c r="R790" s="3">
        <v>8.1667000000000005</v>
      </c>
      <c r="S790" s="3">
        <v>16.152999999999999</v>
      </c>
      <c r="T790" s="3">
        <v>5.3876999999999997</v>
      </c>
      <c r="U790" s="3">
        <v>-66.646000000000001</v>
      </c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V791" s="3" t="s">
        <v>268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M795" s="3" t="s">
        <v>70</v>
      </c>
      <c r="N795" s="3" t="s">
        <v>76</v>
      </c>
      <c r="O795" s="3" t="s">
        <v>81</v>
      </c>
      <c r="P795" s="3" t="s">
        <v>71</v>
      </c>
      <c r="Q795" s="3" t="s">
        <v>77</v>
      </c>
      <c r="R795" s="3" t="s">
        <v>81</v>
      </c>
      <c r="S795" s="3" t="s">
        <v>82</v>
      </c>
      <c r="T795" s="3" t="s">
        <v>83</v>
      </c>
      <c r="U795" s="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M796" s="3">
        <v>23.43</v>
      </c>
      <c r="N796" s="3">
        <v>587.35</v>
      </c>
      <c r="O796" s="3">
        <v>8.5</v>
      </c>
      <c r="P796" s="3">
        <v>27</v>
      </c>
      <c r="Q796" s="3">
        <v>636.34</v>
      </c>
      <c r="R796" s="3">
        <v>8.6667000000000005</v>
      </c>
      <c r="S796" s="3">
        <v>563.91999999999996</v>
      </c>
      <c r="T796" s="3">
        <v>609.34</v>
      </c>
      <c r="U796" s="3">
        <v>8.0549999999999997</v>
      </c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M797" s="3">
        <v>2.31</v>
      </c>
      <c r="N797" s="3">
        <v>7.6498999999999998E-2</v>
      </c>
      <c r="O797" s="3">
        <v>0.16667000000000001</v>
      </c>
      <c r="P797" s="3">
        <v>2.3098000000000001</v>
      </c>
      <c r="Q797" s="3">
        <v>0.49368000000000001</v>
      </c>
      <c r="R797" s="3">
        <v>8.5</v>
      </c>
      <c r="S797" s="3">
        <v>-2.2334999999999998</v>
      </c>
      <c r="T797" s="3">
        <v>-1.8161</v>
      </c>
      <c r="U797" s="3">
        <v>-18.689</v>
      </c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M798" s="3">
        <v>25.88</v>
      </c>
      <c r="N798" s="3">
        <v>901.75</v>
      </c>
      <c r="O798" s="3">
        <v>8.5</v>
      </c>
      <c r="P798" s="3">
        <v>27</v>
      </c>
      <c r="Q798" s="3">
        <v>636.34</v>
      </c>
      <c r="R798" s="3">
        <v>8.6667000000000005</v>
      </c>
      <c r="S798" s="3">
        <v>875.87</v>
      </c>
      <c r="T798" s="3">
        <v>609.34</v>
      </c>
      <c r="U798" s="3">
        <v>-30.43</v>
      </c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M799" s="3">
        <v>2.31</v>
      </c>
      <c r="N799" s="3">
        <v>0.86982000000000004</v>
      </c>
      <c r="O799" s="3">
        <v>7.6666999999999996</v>
      </c>
      <c r="P799" s="3">
        <v>2.3098000000000001</v>
      </c>
      <c r="Q799" s="3">
        <v>0.49368000000000001</v>
      </c>
      <c r="R799" s="3">
        <v>8.5</v>
      </c>
      <c r="S799" s="3">
        <v>-1.4401999999999999</v>
      </c>
      <c r="T799" s="3">
        <v>-1.8161</v>
      </c>
      <c r="U799" s="3">
        <v>26.102</v>
      </c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M800" s="3">
        <v>20.9</v>
      </c>
      <c r="N800" s="3">
        <v>6.8712999999999997</v>
      </c>
      <c r="O800" s="3">
        <v>8.1667000000000005</v>
      </c>
      <c r="P800" s="3">
        <v>20.355</v>
      </c>
      <c r="Q800" s="3">
        <v>10.262</v>
      </c>
      <c r="R800" s="3">
        <v>8.5</v>
      </c>
      <c r="S800" s="3">
        <v>-14.029</v>
      </c>
      <c r="T800" s="3">
        <v>-10.093</v>
      </c>
      <c r="U800" s="3">
        <v>-28.053000000000001</v>
      </c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M801" s="3">
        <v>0</v>
      </c>
      <c r="N801" s="3">
        <v>10.602</v>
      </c>
      <c r="O801" s="3">
        <v>8.1667000000000005</v>
      </c>
      <c r="P801" s="3">
        <v>0</v>
      </c>
      <c r="Q801" s="3">
        <v>3.9470999999999998</v>
      </c>
      <c r="R801" s="3">
        <v>8.5</v>
      </c>
      <c r="S801" s="3">
        <v>10.602</v>
      </c>
      <c r="T801" s="3">
        <v>3.9470999999999998</v>
      </c>
      <c r="U801" s="3">
        <v>-62.77</v>
      </c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M802" s="3">
        <v>20.9</v>
      </c>
      <c r="N802" s="3">
        <v>10.994999999999999</v>
      </c>
      <c r="O802" s="3">
        <v>8.1667000000000005</v>
      </c>
      <c r="P802" s="3">
        <v>20.355</v>
      </c>
      <c r="Q802" s="3">
        <v>10.262</v>
      </c>
      <c r="R802" s="3">
        <v>8.5</v>
      </c>
      <c r="S802" s="3">
        <v>-9.9049999999999994</v>
      </c>
      <c r="T802" s="3">
        <v>-10.093</v>
      </c>
      <c r="U802" s="3">
        <v>1.9000999999999999</v>
      </c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M803" s="3">
        <v>0</v>
      </c>
      <c r="N803" s="3">
        <v>8.1104000000000003</v>
      </c>
      <c r="O803" s="3">
        <v>8</v>
      </c>
      <c r="P803" s="3">
        <v>0</v>
      </c>
      <c r="Q803" s="3">
        <v>3.9470999999999998</v>
      </c>
      <c r="R803" s="3">
        <v>8.5</v>
      </c>
      <c r="S803" s="3">
        <v>8.1104000000000003</v>
      </c>
      <c r="T803" s="3">
        <v>3.9470999999999998</v>
      </c>
      <c r="U803" s="3">
        <v>-51.332999999999998</v>
      </c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V804" s="3" t="s">
        <v>268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M808" s="3" t="s">
        <v>70</v>
      </c>
      <c r="N808" s="3" t="s">
        <v>76</v>
      </c>
      <c r="O808" s="3" t="s">
        <v>81</v>
      </c>
      <c r="P808" s="3" t="s">
        <v>71</v>
      </c>
      <c r="Q808" s="3" t="s">
        <v>77</v>
      </c>
      <c r="R808" s="3" t="s">
        <v>81</v>
      </c>
      <c r="S808" s="3" t="s">
        <v>82</v>
      </c>
      <c r="T808" s="3" t="s">
        <v>83</v>
      </c>
      <c r="U808" s="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M809" s="3">
        <v>24.5</v>
      </c>
      <c r="N809" s="3">
        <v>801.5</v>
      </c>
      <c r="O809" s="3">
        <v>11.833</v>
      </c>
      <c r="P809" s="3">
        <v>22</v>
      </c>
      <c r="Q809" s="3">
        <v>611.37</v>
      </c>
      <c r="R809" s="3">
        <v>3.8332999999999999</v>
      </c>
      <c r="S809" s="3">
        <v>777</v>
      </c>
      <c r="T809" s="3">
        <v>589.37</v>
      </c>
      <c r="U809" s="3">
        <v>-24.148</v>
      </c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M810" s="3">
        <v>2.44</v>
      </c>
      <c r="N810" s="3">
        <v>0.20882999999999999</v>
      </c>
      <c r="O810" s="3">
        <v>11.833</v>
      </c>
      <c r="P810" s="3">
        <v>2.4398</v>
      </c>
      <c r="Q810" s="3">
        <v>0.72896000000000005</v>
      </c>
      <c r="R810" s="3">
        <v>3.6667000000000001</v>
      </c>
      <c r="S810" s="3">
        <v>-2.2311999999999999</v>
      </c>
      <c r="T810" s="3">
        <v>-1.7108000000000001</v>
      </c>
      <c r="U810" s="3">
        <v>-23.323</v>
      </c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M812" s="3">
        <v>0</v>
      </c>
      <c r="P812" s="3">
        <v>0</v>
      </c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M813" s="3">
        <v>-2.4899999999999999E-2</v>
      </c>
      <c r="N813" s="3">
        <v>-1.865</v>
      </c>
      <c r="O813" s="3">
        <v>12.167</v>
      </c>
      <c r="P813" s="3">
        <v>0</v>
      </c>
      <c r="Q813" s="3">
        <v>-4.6890000000000001</v>
      </c>
      <c r="R813" s="3">
        <v>3.8332999999999999</v>
      </c>
      <c r="S813" s="3">
        <v>-1.8401000000000001</v>
      </c>
      <c r="T813" s="3">
        <v>-4.6890000000000001</v>
      </c>
      <c r="U813" s="3">
        <v>154.82</v>
      </c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M817" s="3" t="s">
        <v>70</v>
      </c>
      <c r="N817" s="3" t="s">
        <v>76</v>
      </c>
      <c r="O817" s="3" t="s">
        <v>81</v>
      </c>
      <c r="P817" s="3" t="s">
        <v>71</v>
      </c>
      <c r="Q817" s="3" t="s">
        <v>77</v>
      </c>
      <c r="R817" s="3" t="s">
        <v>81</v>
      </c>
      <c r="S817" s="3" t="s">
        <v>82</v>
      </c>
      <c r="T817" s="3" t="s">
        <v>83</v>
      </c>
      <c r="U817" s="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M818" s="3">
        <v>23.37</v>
      </c>
      <c r="N818" s="3">
        <v>806.75</v>
      </c>
      <c r="O818" s="3">
        <v>8.6667000000000005</v>
      </c>
      <c r="P818" s="3">
        <v>22</v>
      </c>
      <c r="Q818" s="3">
        <v>1215.0999999999999</v>
      </c>
      <c r="R818" s="3">
        <v>7.3333000000000004</v>
      </c>
      <c r="S818" s="3">
        <v>783.38</v>
      </c>
      <c r="T818" s="3">
        <v>1193.0999999999999</v>
      </c>
      <c r="U818" s="3">
        <v>52.305</v>
      </c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M819" s="3">
        <v>2.44</v>
      </c>
      <c r="N819" s="3">
        <v>0.11027000000000001</v>
      </c>
      <c r="O819" s="3">
        <v>8.3332999999999995</v>
      </c>
      <c r="P819" s="3">
        <v>2.4398</v>
      </c>
      <c r="Q819" s="3">
        <v>0.62360000000000004</v>
      </c>
      <c r="R819" s="3">
        <v>6.5</v>
      </c>
      <c r="S819" s="3">
        <v>-2.3296999999999999</v>
      </c>
      <c r="T819" s="3">
        <v>-1.8162</v>
      </c>
      <c r="U819" s="3">
        <v>-22.044</v>
      </c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M821" s="3">
        <v>0</v>
      </c>
      <c r="P821" s="3">
        <v>0</v>
      </c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M822" s="3">
        <v>-0.17408999999999999</v>
      </c>
      <c r="N822" s="3">
        <v>-1.8900999999999999</v>
      </c>
      <c r="O822" s="3">
        <v>8.6667000000000005</v>
      </c>
      <c r="P822" s="3">
        <v>0</v>
      </c>
      <c r="Q822" s="3">
        <v>-6.5486000000000004</v>
      </c>
      <c r="R822" s="3">
        <v>7.6666999999999996</v>
      </c>
      <c r="S822" s="3">
        <v>-1.716</v>
      </c>
      <c r="T822" s="3">
        <v>-6.5486000000000004</v>
      </c>
      <c r="U822" s="3">
        <v>281.62</v>
      </c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</row>
    <row r="824" spans="1:21">
      <c r="A824" t="s">
        <v>38</v>
      </c>
      <c r="B824" s="5"/>
      <c r="L824"/>
    </row>
    <row r="836" spans="12:12">
      <c r="L83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93"/>
  <sheetViews>
    <sheetView workbookViewId="0">
      <pane xSplit="1" ySplit="2" topLeftCell="B158" activePane="bottomRight" state="frozen"/>
      <selection pane="topRight" activeCell="B1" sqref="B1"/>
      <selection pane="bottomLeft" activeCell="A3" sqref="A3"/>
      <selection pane="bottomRight" activeCell="H3" sqref="H3:I193"/>
    </sheetView>
  </sheetViews>
  <sheetFormatPr defaultRowHeight="12.75"/>
  <cols>
    <col min="1" max="16384" width="9.140625" style="76"/>
  </cols>
  <sheetData>
    <row r="1" spans="1:39" s="74" customFormat="1">
      <c r="AD1" s="2"/>
      <c r="AE1" s="60">
        <v>0.14000000000000001</v>
      </c>
      <c r="AF1" s="60">
        <v>0.13</v>
      </c>
      <c r="AG1" s="60">
        <v>0.16</v>
      </c>
      <c r="AH1" s="60">
        <v>0.14000000000000001</v>
      </c>
      <c r="AI1" s="60">
        <v>0.09</v>
      </c>
      <c r="AJ1" s="60">
        <v>0.33</v>
      </c>
      <c r="AK1" s="60">
        <v>0.4</v>
      </c>
      <c r="AL1" s="60">
        <v>0.2</v>
      </c>
      <c r="AM1" s="60">
        <v>0.14000000000000001</v>
      </c>
    </row>
    <row r="2" spans="1:39" s="75" customFormat="1" ht="38.25">
      <c r="A2" s="97" t="s">
        <v>85</v>
      </c>
      <c r="B2" s="75" t="s">
        <v>179</v>
      </c>
      <c r="C2" s="75" t="s">
        <v>180</v>
      </c>
      <c r="D2" s="75" t="s">
        <v>181</v>
      </c>
      <c r="E2" s="75" t="s">
        <v>182</v>
      </c>
      <c r="F2" s="75" t="s">
        <v>183</v>
      </c>
      <c r="G2" s="75" t="s">
        <v>184</v>
      </c>
      <c r="H2" s="75" t="s">
        <v>185</v>
      </c>
      <c r="I2" s="75" t="s">
        <v>186</v>
      </c>
      <c r="J2" s="75" t="s">
        <v>187</v>
      </c>
      <c r="K2" s="75" t="s">
        <v>188</v>
      </c>
      <c r="L2" s="75" t="s">
        <v>189</v>
      </c>
      <c r="M2" s="75" t="s">
        <v>190</v>
      </c>
      <c r="N2" s="75" t="s">
        <v>191</v>
      </c>
      <c r="O2" s="75" t="s">
        <v>192</v>
      </c>
      <c r="P2" s="75" t="s">
        <v>193</v>
      </c>
      <c r="Q2" s="75" t="s">
        <v>194</v>
      </c>
      <c r="R2" s="75" t="s">
        <v>195</v>
      </c>
      <c r="S2" s="75" t="s">
        <v>196</v>
      </c>
      <c r="T2" s="75" t="s">
        <v>197</v>
      </c>
      <c r="U2" s="75" t="s">
        <v>198</v>
      </c>
      <c r="V2" s="75" t="s">
        <v>199</v>
      </c>
      <c r="W2" s="75" t="s">
        <v>200</v>
      </c>
      <c r="X2" s="75" t="s">
        <v>201</v>
      </c>
      <c r="Y2" s="75" t="s">
        <v>202</v>
      </c>
      <c r="Z2" s="75" t="s">
        <v>203</v>
      </c>
      <c r="AA2" s="75" t="s">
        <v>353</v>
      </c>
      <c r="AC2" s="59" t="s">
        <v>204</v>
      </c>
      <c r="AD2" s="59" t="s">
        <v>205</v>
      </c>
      <c r="AE2" s="59" t="s">
        <v>206</v>
      </c>
      <c r="AF2" s="59" t="s">
        <v>207</v>
      </c>
      <c r="AG2" s="59" t="s">
        <v>208</v>
      </c>
      <c r="AH2" s="59" t="s">
        <v>209</v>
      </c>
      <c r="AI2" s="59" t="s">
        <v>210</v>
      </c>
      <c r="AJ2" s="59" t="s">
        <v>211</v>
      </c>
      <c r="AK2" s="59" t="s">
        <v>212</v>
      </c>
      <c r="AL2" s="59" t="s">
        <v>214</v>
      </c>
      <c r="AM2" s="59" t="s">
        <v>213</v>
      </c>
    </row>
    <row r="3" spans="1:39">
      <c r="A3" s="168" t="s">
        <v>338</v>
      </c>
      <c r="B3" s="77">
        <f>'HGT &amp; HGL'!D5</f>
        <v>54.8</v>
      </c>
      <c r="C3" s="77">
        <f>'HGT &amp; HGL'!E5</f>
        <v>62.3</v>
      </c>
      <c r="D3" s="77" t="str">
        <f>IF('HGT &amp; HGL'!G5&lt;&gt;"",'HGT &amp; HGL'!G5,"")</f>
        <v/>
      </c>
      <c r="E3" s="77" t="str">
        <f>IF('HGT &amp; HGL'!H5&lt;&gt;"",'HGT &amp; HGL'!H5,"")</f>
        <v/>
      </c>
      <c r="F3" s="77"/>
      <c r="G3" s="77"/>
      <c r="H3" s="77">
        <f>IF('Plume Temp'!D5&lt;&gt;"",'Plume Temp'!D5,"")</f>
        <v>166</v>
      </c>
      <c r="I3" s="77">
        <f>IF('Plume Temp'!E5&lt;&gt;"",'Plume Temp'!E5,"")</f>
        <v>174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69"/>
      <c r="B4" s="76">
        <f>'HGT &amp; HGL'!D6</f>
        <v>86</v>
      </c>
      <c r="C4" s="76">
        <f>'HGT &amp; HGL'!E6</f>
        <v>99</v>
      </c>
      <c r="D4" s="76" t="str">
        <f>IF('HGT &amp; HGL'!G6&lt;&gt;"",'HGT &amp; HGL'!G6,"")</f>
        <v/>
      </c>
      <c r="E4" s="76" t="str">
        <f>IF('HGT &amp; HGL'!H6&lt;&gt;"",'HGT &amp; HGL'!H6,"")</f>
        <v/>
      </c>
      <c r="H4" s="76">
        <f>IF('Plume Temp'!D6&lt;&gt;"",'Plume Temp'!D6,"")</f>
        <v>77</v>
      </c>
      <c r="I4" s="76">
        <f>IF('Plume Temp'!E6&lt;&gt;"",'Plume Temp'!E6,"")</f>
        <v>105</v>
      </c>
      <c r="AA4" s="79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69"/>
      <c r="H5" s="76">
        <f>IF('Plume Temp'!D7&lt;&gt;"",'Plume Temp'!D7,"")</f>
        <v>288</v>
      </c>
      <c r="I5" s="76">
        <f>IF('Plume Temp'!E7&lt;&gt;"",'Plume Temp'!E7,"")</f>
        <v>244</v>
      </c>
      <c r="AA5" s="79"/>
      <c r="AC5"/>
      <c r="AD5"/>
      <c r="AE5"/>
      <c r="AF5"/>
      <c r="AG5"/>
      <c r="AH5"/>
      <c r="AI5"/>
      <c r="AJ5"/>
      <c r="AK5"/>
      <c r="AL5"/>
      <c r="AM5"/>
    </row>
    <row r="6" spans="1:39">
      <c r="A6" s="169"/>
      <c r="H6" s="76">
        <f>IF('Plume Temp'!D8&lt;&gt;"",'Plume Temp'!D8,"")</f>
        <v>128</v>
      </c>
      <c r="I6" s="76">
        <f>IF('Plume Temp'!E8&lt;&gt;"",'Plume Temp'!E8,"")</f>
        <v>161</v>
      </c>
      <c r="AA6" s="79"/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69"/>
      <c r="H7" s="76">
        <f>IF('Plume Temp'!D9&lt;&gt;"",'Plume Temp'!D9,"")</f>
        <v>252</v>
      </c>
      <c r="I7" s="76">
        <f>IF('Plume Temp'!E9&lt;&gt;"",'Plume Temp'!E9,"")</f>
        <v>238</v>
      </c>
      <c r="AA7" s="79"/>
      <c r="AC7">
        <v>1300</v>
      </c>
      <c r="AD7"/>
      <c r="AE7">
        <f t="shared" ref="AE7:AM7" si="1">$AC7*(1-AE1)</f>
        <v>1118</v>
      </c>
      <c r="AF7">
        <f t="shared" si="1"/>
        <v>1131</v>
      </c>
      <c r="AG7">
        <f t="shared" si="1"/>
        <v>1092</v>
      </c>
      <c r="AH7">
        <f t="shared" si="1"/>
        <v>1118</v>
      </c>
      <c r="AI7">
        <f t="shared" si="1"/>
        <v>1183</v>
      </c>
      <c r="AJ7">
        <f t="shared" si="1"/>
        <v>870.99999999999989</v>
      </c>
      <c r="AK7">
        <f t="shared" si="1"/>
        <v>780</v>
      </c>
      <c r="AL7">
        <f t="shared" si="1"/>
        <v>1040</v>
      </c>
      <c r="AM7">
        <f t="shared" si="1"/>
        <v>1118</v>
      </c>
    </row>
    <row r="8" spans="1:39">
      <c r="A8" s="170"/>
      <c r="B8" s="80">
        <f>'HGT &amp; HGL'!D7</f>
        <v>82.5</v>
      </c>
      <c r="C8" s="80">
        <f>'HGT &amp; HGL'!E7</f>
        <v>91</v>
      </c>
      <c r="D8" s="80">
        <f>IF('HGT &amp; HGL'!G7&lt;&gt;"",'HGT &amp; HGL'!G7,"")</f>
        <v>13.86</v>
      </c>
      <c r="E8" s="80">
        <f>IF('HGT &amp; HGL'!H7&lt;&gt;"",'HGT &amp; HGL'!H7,"")</f>
        <v>14.94</v>
      </c>
      <c r="F8" s="80"/>
      <c r="G8" s="80"/>
      <c r="H8" s="80">
        <f>IF('Plume Temp'!D10&lt;&gt;"",'Plume Temp'!D10,"")</f>
        <v>128</v>
      </c>
      <c r="I8" s="80">
        <f>IF('Plume Temp'!E10&lt;&gt;"",'Plume Temp'!E10,"")</f>
        <v>141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1"/>
    </row>
    <row r="9" spans="1:39">
      <c r="A9" s="168" t="s">
        <v>361</v>
      </c>
      <c r="B9" s="77">
        <f>'HGT &amp; HGL'!D8</f>
        <v>122.93</v>
      </c>
      <c r="C9" s="77">
        <f>'HGT &amp; HGL'!E8</f>
        <v>135.47999999999999</v>
      </c>
      <c r="D9" s="77" t="str">
        <f>IF('HGT &amp; HGL'!G8&lt;&gt;"",'HGT &amp; HGL'!G8,"")</f>
        <v/>
      </c>
      <c r="E9" s="77" t="str">
        <f>IF('HGT &amp; HGL'!H8&lt;&gt;"",'HGT &amp; HGL'!H8,"")</f>
        <v/>
      </c>
      <c r="F9" s="77">
        <f>IF('Ceiling Jet'!D6&lt;&gt;"",'Ceiling Jet'!D6,"")</f>
        <v>154.57</v>
      </c>
      <c r="G9" s="77">
        <f>IF('Ceiling Jet'!E6&lt;&gt;"",'Ceiling Jet'!E6,"")</f>
        <v>135.47999999999999</v>
      </c>
      <c r="H9" s="77"/>
      <c r="I9" s="77"/>
      <c r="J9" s="77">
        <f>IF('Gas Concentration'!G5&lt;&gt;"",'Gas Concentration'!G5,"")</f>
        <v>3.8399999999999997E-2</v>
      </c>
      <c r="K9" s="77">
        <f>IF('Gas Concentration'!H5&lt;&gt;"",'Gas Concentration'!H5,"")</f>
        <v>4.4428000000000002E-2</v>
      </c>
      <c r="L9" s="77">
        <f>IF('Gas Concentration'!D5&lt;&gt;"",'Gas Concentration'!D5,"")</f>
        <v>6.5000000000000002E-2</v>
      </c>
      <c r="M9" s="77">
        <f>IF('Gas Concentration'!E5&lt;&gt;"",'Gas Concentration'!E5,"")</f>
        <v>7.6110999999999998E-2</v>
      </c>
      <c r="N9" s="77">
        <f>IF('Smoke Concentration'!C5&lt;&gt;"",'Smoke Concentration'!C5,"")</f>
        <v>41.466999999999999</v>
      </c>
      <c r="O9" s="77">
        <f>IF('Smoke Concentration'!D5&lt;&gt;"",'Smoke Concentration'!D5,"")</f>
        <v>320.45</v>
      </c>
      <c r="P9" s="77">
        <f>IF(Pressure!C5&lt;&gt;"",Pressure!C5,"")</f>
        <v>57.521999999999998</v>
      </c>
      <c r="Q9" s="77">
        <f>IF(Pressure!D5&lt;&gt;"",Pressure!D5,"")</f>
        <v>42.398000000000003</v>
      </c>
      <c r="R9" s="77">
        <f>IF('Target Flux and Temperature'!J5&lt;&gt;"",'Target Flux and Temperature'!J5,"")</f>
        <v>106.4</v>
      </c>
      <c r="S9" s="77">
        <f>IF('Target Flux and Temperature'!K5&lt;&gt;"",'Target Flux and Temperature'!K5,"")</f>
        <v>102.77</v>
      </c>
      <c r="T9" s="77">
        <f>IF('Target Flux and Temperature'!D5&lt;&gt;"",'Target Flux and Temperature'!D5,"")</f>
        <v>1.1197999999999999</v>
      </c>
      <c r="U9" s="77">
        <f>IF('Target Flux and Temperature'!E5&lt;&gt;"",'Target Flux and Temperature'!E5,"")</f>
        <v>2.3199999999999998</v>
      </c>
      <c r="V9" s="77">
        <f>IF('Target Flux and Temperature'!G5&lt;&gt;"",'Target Flux and Temperature'!G5,"")</f>
        <v>1.8446</v>
      </c>
      <c r="W9" s="77">
        <f>IF('Target Flux and Temperature'!H5&lt;&gt;"",'Target Flux and Temperature'!H5,"")</f>
        <v>2.46</v>
      </c>
      <c r="X9" s="77">
        <f>IF('Surface Flux and Temperature'!G5&lt;&gt;"",'Surface Flux and Temperature'!G5,"")</f>
        <v>54.183</v>
      </c>
      <c r="Y9" s="77">
        <f>IF('Surface Flux and Temperature'!H5&lt;&gt;"",'Surface Flux and Temperature'!H5,"")</f>
        <v>88.942999999999998</v>
      </c>
      <c r="Z9" s="77">
        <f>IF('Surface Flux and Temperature'!D5&lt;&gt;"",'Surface Flux and Temperature'!D5,"")</f>
        <v>1.3844000000000001</v>
      </c>
      <c r="AA9" s="78">
        <f>IF('Surface Flux and Temperature'!E5&lt;&gt;"",'Surface Flux and Temperature'!E5,"")</f>
        <v>1.96</v>
      </c>
      <c r="AC9" s="133">
        <v>0</v>
      </c>
      <c r="AK9" s="76">
        <f>AK3</f>
        <v>0</v>
      </c>
    </row>
    <row r="10" spans="1:39">
      <c r="A10" s="169"/>
      <c r="B10" s="76">
        <f>'HGT &amp; HGL'!D9</f>
        <v>116.8</v>
      </c>
      <c r="C10" s="76">
        <f>'HGT &amp; HGL'!E9</f>
        <v>133</v>
      </c>
      <c r="D10" s="76" t="str">
        <f>IF('HGT &amp; HGL'!G9&lt;&gt;"",'HGT &amp; HGL'!G9,"")</f>
        <v/>
      </c>
      <c r="E10" s="76" t="str">
        <f>IF('HGT &amp; HGL'!H9&lt;&gt;"",'HGT &amp; HGL'!H9,"")</f>
        <v/>
      </c>
      <c r="F10" s="76">
        <f>IF('Ceiling Jet'!D7&lt;&gt;"",'Ceiling Jet'!D7,"")</f>
        <v>139.07</v>
      </c>
      <c r="G10" s="76">
        <f>IF('Ceiling Jet'!E7&lt;&gt;"",'Ceiling Jet'!E7,"")</f>
        <v>133</v>
      </c>
      <c r="J10" s="76">
        <f>IF('Gas Concentration'!G6&lt;&gt;"",'Gas Concentration'!G6,"")</f>
        <v>3.7983000000000003E-2</v>
      </c>
      <c r="K10" s="76">
        <f>IF('Gas Concentration'!H6&lt;&gt;"",'Gas Concentration'!H6,"")</f>
        <v>4.2599999999999999E-2</v>
      </c>
      <c r="L10" s="76">
        <f>IF('Gas Concentration'!D6&lt;&gt;"",'Gas Concentration'!D6,"")</f>
        <v>6.4000000000000001E-2</v>
      </c>
      <c r="M10" s="76">
        <f>IF('Gas Concentration'!E6&lt;&gt;"",'Gas Concentration'!E6,"")</f>
        <v>7.2999999999999995E-2</v>
      </c>
      <c r="N10" s="76">
        <f>IF('Smoke Concentration'!C6&lt;&gt;"",'Smoke Concentration'!C6,"")</f>
        <v>55.05</v>
      </c>
      <c r="O10" s="76">
        <f>IF('Smoke Concentration'!D6&lt;&gt;"",'Smoke Concentration'!D6,"")</f>
        <v>307</v>
      </c>
      <c r="P10" s="76">
        <f>IF(Pressure!C6&lt;&gt;"",Pressure!C6,"")</f>
        <v>45.881999999999998</v>
      </c>
      <c r="Q10" s="76">
        <f>IF(Pressure!D6&lt;&gt;"",Pressure!D6,"")</f>
        <v>28.8</v>
      </c>
      <c r="R10" s="76" t="str">
        <f>IF('Target Flux and Temperature'!J6&lt;&gt;"",'Target Flux and Temperature'!J6,"")</f>
        <v/>
      </c>
      <c r="S10" s="76" t="str">
        <f>IF('Target Flux and Temperature'!K6&lt;&gt;"",'Target Flux and Temperature'!K6,"")</f>
        <v/>
      </c>
      <c r="T10" s="76">
        <f>IF('Target Flux and Temperature'!D6&lt;&gt;"",'Target Flux and Temperature'!D6,"")</f>
        <v>1.4394</v>
      </c>
      <c r="U10" s="76">
        <f>IF('Target Flux and Temperature'!E6&lt;&gt;"",'Target Flux and Temperature'!E6,"")</f>
        <v>1.5</v>
      </c>
      <c r="V10" s="76" t="str">
        <f>IF('Target Flux and Temperature'!G6&lt;&gt;"",'Target Flux and Temperature'!G6,"")</f>
        <v/>
      </c>
      <c r="W10" s="76" t="str">
        <f>IF('Target Flux and Temperature'!H6&lt;&gt;"",'Target Flux and Temperature'!H6,"")</f>
        <v/>
      </c>
      <c r="X10" s="76">
        <f>IF('Surface Flux and Temperature'!G6&lt;&gt;"",'Surface Flux and Temperature'!G6,"")</f>
        <v>67.966999999999999</v>
      </c>
      <c r="Y10" s="76">
        <f>IF('Surface Flux and Temperature'!H6&lt;&gt;"",'Surface Flux and Temperature'!H6,"")</f>
        <v>88.992999999999995</v>
      </c>
      <c r="Z10" s="76">
        <f>IF('Surface Flux and Temperature'!D6&lt;&gt;"",'Surface Flux and Temperature'!D6,"")</f>
        <v>1.7656000000000001</v>
      </c>
      <c r="AA10" s="79">
        <f>IF('Surface Flux and Temperature'!E6&lt;&gt;"",'Surface Flux and Temperature'!E6,"")</f>
        <v>1.95</v>
      </c>
      <c r="AC10" s="133">
        <v>-1300</v>
      </c>
      <c r="AK10" s="76">
        <f>-AK4</f>
        <v>-1819.9999999999998</v>
      </c>
    </row>
    <row r="11" spans="1:39">
      <c r="A11" s="169"/>
      <c r="B11" s="76">
        <f>'HGT &amp; HGL'!D10</f>
        <v>229</v>
      </c>
      <c r="C11" s="76">
        <f>'HGT &amp; HGL'!E10</f>
        <v>234.57</v>
      </c>
      <c r="D11" s="76" t="str">
        <f>IF('HGT &amp; HGL'!G10&lt;&gt;"",'HGT &amp; HGL'!G10,"")</f>
        <v/>
      </c>
      <c r="E11" s="76" t="str">
        <f>IF('HGT &amp; HGL'!H10&lt;&gt;"",'HGT &amp; HGL'!H10,"")</f>
        <v/>
      </c>
      <c r="F11" s="76">
        <f>IF('Ceiling Jet'!D8&lt;&gt;"",'Ceiling Jet'!D8,"")</f>
        <v>270.45999999999998</v>
      </c>
      <c r="G11" s="76">
        <f>IF('Ceiling Jet'!E8&lt;&gt;"",'Ceiling Jet'!E8,"")</f>
        <v>234.57</v>
      </c>
      <c r="J11" s="76">
        <f>IF('Gas Concentration'!G7&lt;&gt;"",'Gas Concentration'!G7,"")</f>
        <v>5.4550000000000001E-2</v>
      </c>
      <c r="K11" s="76">
        <f>IF('Gas Concentration'!H7&lt;&gt;"",'Gas Concentration'!H7,"")</f>
        <v>5.8653999999999998E-2</v>
      </c>
      <c r="L11" s="76">
        <f>IF('Gas Concentration'!D7&lt;&gt;"",'Gas Concentration'!D7,"")</f>
        <v>9.2332999999999998E-2</v>
      </c>
      <c r="M11" s="76">
        <f>IF('Gas Concentration'!E7&lt;&gt;"",'Gas Concentration'!E7,"")</f>
        <v>0.10048</v>
      </c>
      <c r="N11" s="76">
        <f>IF('Smoke Concentration'!C7&lt;&gt;"",'Smoke Concentration'!C7,"")</f>
        <v>128</v>
      </c>
      <c r="O11" s="76">
        <f>IF('Smoke Concentration'!D7&lt;&gt;"",'Smoke Concentration'!D7,"")</f>
        <v>419.47</v>
      </c>
      <c r="P11" s="76">
        <f>IF(Pressure!C7&lt;&gt;"",Pressure!C7,"")</f>
        <v>290</v>
      </c>
      <c r="Q11" s="76">
        <f>IF(Pressure!D7&lt;&gt;"",Pressure!D7,"")</f>
        <v>266.05</v>
      </c>
      <c r="R11" s="76">
        <f>IF('Target Flux and Temperature'!J7&lt;&gt;"",'Target Flux and Temperature'!J7,"")</f>
        <v>82.6</v>
      </c>
      <c r="S11" s="76">
        <f>IF('Target Flux and Temperature'!K7&lt;&gt;"",'Target Flux and Temperature'!K7,"")</f>
        <v>67.852999999999994</v>
      </c>
      <c r="T11" s="76">
        <f>IF('Target Flux and Temperature'!D7&lt;&gt;"",'Target Flux and Temperature'!D7,"")</f>
        <v>0.86658999999999997</v>
      </c>
      <c r="U11" s="76">
        <f>IF('Target Flux and Temperature'!E7&lt;&gt;"",'Target Flux and Temperature'!E7,"")</f>
        <v>1.36</v>
      </c>
      <c r="V11" s="76">
        <f>IF('Target Flux and Temperature'!G7&lt;&gt;"",'Target Flux and Temperature'!G7,"")</f>
        <v>1.5926</v>
      </c>
      <c r="W11" s="76">
        <f>IF('Target Flux and Temperature'!H7&lt;&gt;"",'Target Flux and Temperature'!H7,"")</f>
        <v>2.37</v>
      </c>
      <c r="X11" s="76">
        <f>IF('Surface Flux and Temperature'!G7&lt;&gt;"",'Surface Flux and Temperature'!G7,"")</f>
        <v>55.317</v>
      </c>
      <c r="Y11" s="76">
        <f>IF('Surface Flux and Temperature'!H7&lt;&gt;"",'Surface Flux and Temperature'!H7,"")</f>
        <v>88.512</v>
      </c>
      <c r="Z11" s="76">
        <f>IF('Surface Flux and Temperature'!D7&lt;&gt;"",'Surface Flux and Temperature'!D7,"")</f>
        <v>1.2549999999999999</v>
      </c>
      <c r="AA11" s="79">
        <f>IF('Surface Flux and Temperature'!E7&lt;&gt;"",'Surface Flux and Temperature'!E7,"")</f>
        <v>1.96</v>
      </c>
    </row>
    <row r="12" spans="1:39">
      <c r="A12" s="169"/>
      <c r="B12" s="76">
        <f>'HGT &amp; HGL'!D11</f>
        <v>218.2</v>
      </c>
      <c r="C12" s="76">
        <f>'HGT &amp; HGL'!E11</f>
        <v>234</v>
      </c>
      <c r="D12" s="76" t="str">
        <f>IF('HGT &amp; HGL'!G11&lt;&gt;"",'HGT &amp; HGL'!G11,"")</f>
        <v/>
      </c>
      <c r="E12" s="76" t="str">
        <f>IF('HGT &amp; HGL'!H11&lt;&gt;"",'HGT &amp; HGL'!H11,"")</f>
        <v/>
      </c>
      <c r="F12" s="76">
        <f>IF('Ceiling Jet'!D9&lt;&gt;"",'Ceiling Jet'!D9,"")</f>
        <v>247.24</v>
      </c>
      <c r="G12" s="76">
        <f>IF('Ceiling Jet'!E9&lt;&gt;"",'Ceiling Jet'!E9,"")</f>
        <v>234</v>
      </c>
      <c r="J12" s="76">
        <f>IF('Gas Concentration'!G8&lt;&gt;"",'Gas Concentration'!G8,"")</f>
        <v>5.7817E-2</v>
      </c>
      <c r="K12" s="76">
        <f>IF('Gas Concentration'!H8&lt;&gt;"",'Gas Concentration'!H8,"")</f>
        <v>5.74E-2</v>
      </c>
      <c r="L12" s="76">
        <f>IF('Gas Concentration'!D8&lt;&gt;"",'Gas Concentration'!D8,"")</f>
        <v>9.5833000000000002E-2</v>
      </c>
      <c r="M12" s="76">
        <f>IF('Gas Concentration'!E8&lt;&gt;"",'Gas Concentration'!E8,"")</f>
        <v>9.8000000000000004E-2</v>
      </c>
      <c r="N12" s="76">
        <f>IF('Smoke Concentration'!C8&lt;&gt;"",'Smoke Concentration'!C8,"")</f>
        <v>99.5</v>
      </c>
      <c r="O12" s="76">
        <f>IF('Smoke Concentration'!D8&lt;&gt;"",'Smoke Concentration'!D8,"")</f>
        <v>411</v>
      </c>
      <c r="P12" s="76">
        <f>IF(Pressure!C8&lt;&gt;"",Pressure!C8,"")</f>
        <v>189</v>
      </c>
      <c r="Q12" s="76">
        <f>IF(Pressure!D8&lt;&gt;"",Pressure!D8,"")</f>
        <v>214</v>
      </c>
      <c r="R12" s="76">
        <f>IF('Target Flux and Temperature'!J8&lt;&gt;"",'Target Flux and Temperature'!J8,"")</f>
        <v>64.316999999999993</v>
      </c>
      <c r="S12" s="76">
        <f>IF('Target Flux and Temperature'!K8&lt;&gt;"",'Target Flux and Temperature'!K8,"")</f>
        <v>95.954999999999998</v>
      </c>
      <c r="T12" s="76">
        <f>IF('Target Flux and Temperature'!D8&lt;&gt;"",'Target Flux and Temperature'!D8,"")</f>
        <v>1.5094000000000001</v>
      </c>
      <c r="U12" s="76">
        <f>IF('Target Flux and Temperature'!E8&lt;&gt;"",'Target Flux and Temperature'!E8,"")</f>
        <v>1.51</v>
      </c>
      <c r="V12" s="76" t="str">
        <f>IF('Target Flux and Temperature'!G8&lt;&gt;"",'Target Flux and Temperature'!G8,"")</f>
        <v/>
      </c>
      <c r="W12" s="76" t="str">
        <f>IF('Target Flux and Temperature'!H8&lt;&gt;"",'Target Flux and Temperature'!H8,"")</f>
        <v/>
      </c>
      <c r="X12" s="76">
        <f>IF('Surface Flux and Temperature'!G8&lt;&gt;"",'Surface Flux and Temperature'!G8,"")</f>
        <v>70.95</v>
      </c>
      <c r="Y12" s="76">
        <f>IF('Surface Flux and Temperature'!H8&lt;&gt;"",'Surface Flux and Temperature'!H8,"")</f>
        <v>89.117999999999995</v>
      </c>
      <c r="Z12" s="76">
        <f>IF('Surface Flux and Temperature'!D8&lt;&gt;"",'Surface Flux and Temperature'!D8,"")</f>
        <v>1.7178</v>
      </c>
      <c r="AA12" s="79">
        <f>IF('Surface Flux and Temperature'!E8&lt;&gt;"",'Surface Flux and Temperature'!E8,"")</f>
        <v>1.96</v>
      </c>
      <c r="AC12" s="133">
        <v>0</v>
      </c>
      <c r="AK12" s="76">
        <f>AK6</f>
        <v>0</v>
      </c>
    </row>
    <row r="13" spans="1:39">
      <c r="A13" s="169"/>
      <c r="B13" s="76">
        <f>'HGT &amp; HGL'!D12</f>
        <v>204.2</v>
      </c>
      <c r="C13" s="76">
        <f>'HGT &amp; HGL'!E12</f>
        <v>222</v>
      </c>
      <c r="D13" s="76" t="str">
        <f>IF('HGT &amp; HGL'!G12&lt;&gt;"",'HGT &amp; HGL'!G12,"")</f>
        <v/>
      </c>
      <c r="E13" s="76" t="str">
        <f>IF('HGT &amp; HGL'!H12&lt;&gt;"",'HGT &amp; HGL'!H12,"")</f>
        <v/>
      </c>
      <c r="F13" s="76">
        <f>IF('Ceiling Jet'!D10&lt;&gt;"",'Ceiling Jet'!D10,"")</f>
        <v>227.7</v>
      </c>
      <c r="G13" s="76">
        <f>IF('Ceiling Jet'!E10&lt;&gt;"",'Ceiling Jet'!E10,"")</f>
        <v>222</v>
      </c>
      <c r="J13" s="76">
        <f>IF('Gas Concentration'!G9&lt;&gt;"",'Gas Concentration'!G9,"")</f>
        <v>4.7350000000000003E-2</v>
      </c>
      <c r="K13" s="76">
        <f>IF('Gas Concentration'!H9&lt;&gt;"",'Gas Concentration'!H9,"")</f>
        <v>3.5000000000000003E-2</v>
      </c>
      <c r="L13" s="76">
        <f>IF('Gas Concentration'!D9&lt;&gt;"",'Gas Concentration'!D9,"")</f>
        <v>7.8E-2</v>
      </c>
      <c r="M13" s="76">
        <f>IF('Gas Concentration'!E9&lt;&gt;"",'Gas Concentration'!E9,"")</f>
        <v>0.06</v>
      </c>
      <c r="N13" s="76">
        <f>IF('Smoke Concentration'!C9&lt;&gt;"",'Smoke Concentration'!C9,"")</f>
        <v>79.891999999999996</v>
      </c>
      <c r="O13" s="76">
        <f>IF('Smoke Concentration'!D9&lt;&gt;"",'Smoke Concentration'!D9,"")</f>
        <v>177</v>
      </c>
      <c r="P13" s="76">
        <f>IF(Pressure!C9&lt;&gt;"",Pressure!C9,"")</f>
        <v>56.6</v>
      </c>
      <c r="Q13" s="76">
        <f>IF(Pressure!D9&lt;&gt;"",Pressure!D9,"")</f>
        <v>76.8</v>
      </c>
      <c r="R13" s="76">
        <f>IF('Target Flux and Temperature'!J9&lt;&gt;"",'Target Flux and Temperature'!J9,"")</f>
        <v>109.5</v>
      </c>
      <c r="S13" s="76">
        <f>IF('Target Flux and Temperature'!K9&lt;&gt;"",'Target Flux and Temperature'!K9,"")</f>
        <v>102</v>
      </c>
      <c r="T13" s="76">
        <f>IF('Target Flux and Temperature'!D9&lt;&gt;"",'Target Flux and Temperature'!D9,"")</f>
        <v>1.2072000000000001</v>
      </c>
      <c r="U13" s="76">
        <f>IF('Target Flux and Temperature'!E9&lt;&gt;"",'Target Flux and Temperature'!E9,"")</f>
        <v>2.27</v>
      </c>
      <c r="V13" s="76">
        <f>IF('Target Flux and Temperature'!G9&lt;&gt;"",'Target Flux and Temperature'!G9,"")</f>
        <v>1.8421000000000001</v>
      </c>
      <c r="W13" s="76">
        <f>IF('Target Flux and Temperature'!H9&lt;&gt;"",'Target Flux and Temperature'!H9,"")</f>
        <v>2.4</v>
      </c>
      <c r="X13" s="76">
        <f>IF('Surface Flux and Temperature'!G9&lt;&gt;"",'Surface Flux and Temperature'!G9,"")</f>
        <v>38.200000000000003</v>
      </c>
      <c r="Y13" s="76">
        <f>IF('Surface Flux and Temperature'!H9&lt;&gt;"",'Surface Flux and Temperature'!H9,"")</f>
        <v>70.94</v>
      </c>
      <c r="Z13" s="76">
        <f>IF('Surface Flux and Temperature'!D9&lt;&gt;"",'Surface Flux and Temperature'!D9,"")</f>
        <v>0.9244</v>
      </c>
      <c r="AA13" s="79">
        <f>IF('Surface Flux and Temperature'!E9&lt;&gt;"",'Surface Flux and Temperature'!E9,"")</f>
        <v>1.68</v>
      </c>
      <c r="AC13" s="133">
        <v>-1300</v>
      </c>
      <c r="AK13" s="76">
        <f>-AK7</f>
        <v>-780</v>
      </c>
    </row>
    <row r="14" spans="1:39">
      <c r="A14" s="169"/>
      <c r="B14" s="76">
        <f>'HGT &amp; HGL'!D13</f>
        <v>198.3</v>
      </c>
      <c r="C14" s="76">
        <f>'HGT &amp; HGL'!E13</f>
        <v>221</v>
      </c>
      <c r="D14" s="76" t="str">
        <f>IF('HGT &amp; HGL'!G13&lt;&gt;"",'HGT &amp; HGL'!G13,"")</f>
        <v/>
      </c>
      <c r="E14" s="76" t="str">
        <f>IF('HGT &amp; HGL'!H13&lt;&gt;"",'HGT &amp; HGL'!H13,"")</f>
        <v/>
      </c>
      <c r="F14" s="76">
        <f>IF('Ceiling Jet'!D11&lt;&gt;"",'Ceiling Jet'!D11,"")</f>
        <v>217</v>
      </c>
      <c r="G14" s="76">
        <f>IF('Ceiling Jet'!E11&lt;&gt;"",'Ceiling Jet'!E11,"")</f>
        <v>221</v>
      </c>
      <c r="J14" s="76">
        <f>IF('Gas Concentration'!G10&lt;&gt;"",'Gas Concentration'!G10,"")</f>
        <v>4.6433000000000002E-2</v>
      </c>
      <c r="K14" s="76">
        <f>IF('Gas Concentration'!H10&lt;&gt;"",'Gas Concentration'!H10,"")</f>
        <v>3.4700000000000002E-2</v>
      </c>
      <c r="L14" s="76">
        <f>IF('Gas Concentration'!D10&lt;&gt;"",'Gas Concentration'!D10,"")</f>
        <v>7.8833E-2</v>
      </c>
      <c r="M14" s="76">
        <f>IF('Gas Concentration'!E10&lt;&gt;"",'Gas Concentration'!E10,"")</f>
        <v>0.06</v>
      </c>
      <c r="N14" s="76">
        <f>IF('Smoke Concentration'!C10&lt;&gt;"",'Smoke Concentration'!C10,"")</f>
        <v>70.683999999999997</v>
      </c>
      <c r="O14" s="76">
        <f>IF('Smoke Concentration'!D10&lt;&gt;"",'Smoke Concentration'!D10,"")</f>
        <v>177</v>
      </c>
      <c r="P14" s="76">
        <f>IF(Pressure!C10&lt;&gt;"",Pressure!C10,"")</f>
        <v>49.267000000000003</v>
      </c>
      <c r="Q14" s="76">
        <f>IF(Pressure!D10&lt;&gt;"",Pressure!D10,"")</f>
        <v>45.7</v>
      </c>
      <c r="R14" s="76">
        <f>IF('Target Flux and Temperature'!J10&lt;&gt;"",'Target Flux and Temperature'!J10,"")</f>
        <v>87.7</v>
      </c>
      <c r="S14" s="76">
        <f>IF('Target Flux and Temperature'!K10&lt;&gt;"",'Target Flux and Temperature'!K10,"")</f>
        <v>102</v>
      </c>
      <c r="T14" s="76">
        <f>IF('Target Flux and Temperature'!D10&lt;&gt;"",'Target Flux and Temperature'!D10,"")</f>
        <v>1.3491</v>
      </c>
      <c r="U14" s="76">
        <f>IF('Target Flux and Temperature'!E10&lt;&gt;"",'Target Flux and Temperature'!E10,"")</f>
        <v>1.47</v>
      </c>
      <c r="V14" s="76">
        <f>IF('Target Flux and Temperature'!G10&lt;&gt;"",'Target Flux and Temperature'!G10,"")</f>
        <v>2.5188000000000001</v>
      </c>
      <c r="W14" s="76">
        <f>IF('Target Flux and Temperature'!H10&lt;&gt;"",'Target Flux and Temperature'!H10,"")</f>
        <v>2.4466999999999999</v>
      </c>
      <c r="X14" s="76">
        <f>IF('Surface Flux and Temperature'!G10&lt;&gt;"",'Surface Flux and Temperature'!G10,"")</f>
        <v>77.382999999999996</v>
      </c>
      <c r="Y14" s="76">
        <f>IF('Surface Flux and Temperature'!H10&lt;&gt;"",'Surface Flux and Temperature'!H10,"")</f>
        <v>69.215000000000003</v>
      </c>
      <c r="Z14" s="76">
        <f>IF('Surface Flux and Temperature'!D10&lt;&gt;"",'Surface Flux and Temperature'!D10,"")</f>
        <v>2.3877000000000002</v>
      </c>
      <c r="AA14" s="79">
        <f>IF('Surface Flux and Temperature'!E10&lt;&gt;"",'Surface Flux and Temperature'!E10,"")</f>
        <v>1.65</v>
      </c>
    </row>
    <row r="15" spans="1:39">
      <c r="A15" s="169"/>
      <c r="B15" s="76">
        <f>'HGT &amp; HGL'!D14</f>
        <v>290.24</v>
      </c>
      <c r="C15" s="76">
        <f>'HGT &amp; HGL'!E14</f>
        <v>311</v>
      </c>
      <c r="D15" s="76" t="str">
        <f>IF('HGT &amp; HGL'!G14&lt;&gt;"",'HGT &amp; HGL'!G14,"")</f>
        <v/>
      </c>
      <c r="E15" s="76" t="str">
        <f>IF('HGT &amp; HGL'!H14&lt;&gt;"",'HGT &amp; HGL'!H14,"")</f>
        <v/>
      </c>
      <c r="F15" s="76">
        <f>IF('Ceiling Jet'!D12&lt;&gt;"",'Ceiling Jet'!D12,"")</f>
        <v>330.05</v>
      </c>
      <c r="G15" s="76">
        <f>IF('Ceiling Jet'!E12&lt;&gt;"",'Ceiling Jet'!E12,"")</f>
        <v>311</v>
      </c>
      <c r="J15" s="76">
        <f>IF('Gas Concentration'!G11&lt;&gt;"",'Gas Concentration'!G11,"")</f>
        <v>5.9988E-2</v>
      </c>
      <c r="K15" s="76">
        <f>IF('Gas Concentration'!H11&lt;&gt;"",'Gas Concentration'!H11,"")</f>
        <v>6.4399999999999999E-2</v>
      </c>
      <c r="L15" s="76">
        <f>IF('Gas Concentration'!D11&lt;&gt;"",'Gas Concentration'!D11,"")</f>
        <v>0.1008</v>
      </c>
      <c r="M15" s="76">
        <f>IF('Gas Concentration'!E11&lt;&gt;"",'Gas Concentration'!E11,"")</f>
        <v>0.10970000000000001</v>
      </c>
      <c r="N15" s="76">
        <f>IF('Smoke Concentration'!C11&lt;&gt;"",'Smoke Concentration'!C11,"")</f>
        <v>223.73</v>
      </c>
      <c r="O15" s="76">
        <f>IF('Smoke Concentration'!D11&lt;&gt;"",'Smoke Concentration'!D11,"")</f>
        <v>480</v>
      </c>
      <c r="P15" s="76">
        <f>IF(Pressure!C11&lt;&gt;"",Pressure!C11,"")</f>
        <v>232</v>
      </c>
      <c r="Q15" s="76">
        <f>IF(Pressure!D11&lt;&gt;"",Pressure!D11,"")</f>
        <v>336</v>
      </c>
      <c r="R15" s="76">
        <f>IF('Target Flux and Temperature'!J11&lt;&gt;"",'Target Flux and Temperature'!J11,"")</f>
        <v>90.1</v>
      </c>
      <c r="S15" s="76">
        <f>IF('Target Flux and Temperature'!K11&lt;&gt;"",'Target Flux and Temperature'!K11,"")</f>
        <v>73.3</v>
      </c>
      <c r="T15" s="76">
        <f>IF('Target Flux and Temperature'!D11&lt;&gt;"",'Target Flux and Temperature'!D11,"")</f>
        <v>0.81984999999999997</v>
      </c>
      <c r="U15" s="76">
        <f>IF('Target Flux and Temperature'!E11&lt;&gt;"",'Target Flux and Temperature'!E11,"")</f>
        <v>1.33</v>
      </c>
      <c r="V15" s="76">
        <f>IF('Target Flux and Temperature'!G11&lt;&gt;"",'Target Flux and Temperature'!G11,"")</f>
        <v>1.5004</v>
      </c>
      <c r="W15" s="76">
        <f>IF('Target Flux and Temperature'!H11&lt;&gt;"",'Target Flux and Temperature'!H11,"")</f>
        <v>2.31</v>
      </c>
      <c r="X15" s="76">
        <f>IF('Surface Flux and Temperature'!G11&lt;&gt;"",'Surface Flux and Temperature'!G11,"")</f>
        <v>80.7</v>
      </c>
      <c r="Y15" s="76">
        <f>IF('Surface Flux and Temperature'!H11&lt;&gt;"",'Surface Flux and Temperature'!H11,"")</f>
        <v>91.93</v>
      </c>
      <c r="Z15" s="76">
        <f>IF('Surface Flux and Temperature'!D11&lt;&gt;"",'Surface Flux and Temperature'!D11,"")</f>
        <v>1.9244000000000001</v>
      </c>
      <c r="AA15" s="79">
        <f>IF('Surface Flux and Temperature'!E11&lt;&gt;"",'Surface Flux and Temperature'!E11,"")</f>
        <v>2.21</v>
      </c>
    </row>
    <row r="16" spans="1:39">
      <c r="A16" s="169"/>
      <c r="B16" s="76">
        <f>'HGT &amp; HGL'!D15</f>
        <v>268.45999999999998</v>
      </c>
      <c r="C16" s="76">
        <f>'HGT &amp; HGL'!E15</f>
        <v>290</v>
      </c>
      <c r="D16" s="76" t="str">
        <f>IF('HGT &amp; HGL'!G15&lt;&gt;"",'HGT &amp; HGL'!G15,"")</f>
        <v/>
      </c>
      <c r="E16" s="76" t="str">
        <f>IF('HGT &amp; HGL'!H15&lt;&gt;"",'HGT &amp; HGL'!H15,"")</f>
        <v/>
      </c>
      <c r="F16" s="76">
        <f>IF('Ceiling Jet'!D13&lt;&gt;"",'Ceiling Jet'!D13,"")</f>
        <v>277.3</v>
      </c>
      <c r="G16" s="76">
        <f>IF('Ceiling Jet'!E13&lt;&gt;"",'Ceiling Jet'!E13,"")</f>
        <v>290</v>
      </c>
      <c r="J16" s="76">
        <f>IF('Gas Concentration'!G12&lt;&gt;"",'Gas Concentration'!G12,"")</f>
        <v>5.518E-2</v>
      </c>
      <c r="K16" s="76">
        <f>IF('Gas Concentration'!H12&lt;&gt;"",'Gas Concentration'!H12,"")</f>
        <v>4.3817000000000002E-2</v>
      </c>
      <c r="L16" s="76">
        <f>IF('Gas Concentration'!D12&lt;&gt;"",'Gas Concentration'!D12,"")</f>
        <v>9.0940999999999994E-2</v>
      </c>
      <c r="M16" s="76">
        <f>IF('Gas Concentration'!E12&lt;&gt;"",'Gas Concentration'!E12,"")</f>
        <v>7.4999999999999997E-2</v>
      </c>
      <c r="N16" s="76">
        <f>IF('Smoke Concentration'!C12&lt;&gt;"",'Smoke Concentration'!C12,"")</f>
        <v>139</v>
      </c>
      <c r="O16" s="76">
        <f>IF('Smoke Concentration'!D12&lt;&gt;"",'Smoke Concentration'!D12,"")</f>
        <v>205</v>
      </c>
      <c r="P16" s="76">
        <f>IF(Pressure!C12&lt;&gt;"",Pressure!C12,"")</f>
        <v>80.528999999999996</v>
      </c>
      <c r="Q16" s="76">
        <f>IF(Pressure!D12&lt;&gt;"",Pressure!D12,"")</f>
        <v>225</v>
      </c>
      <c r="R16" s="76">
        <f>IF('Target Flux and Temperature'!J12&lt;&gt;"",'Target Flux and Temperature'!J12,"")</f>
        <v>77.900000000000006</v>
      </c>
      <c r="S16" s="76">
        <f>IF('Target Flux and Temperature'!K12&lt;&gt;"",'Target Flux and Temperature'!K12,"")</f>
        <v>93</v>
      </c>
      <c r="T16" s="76">
        <f>IF('Target Flux and Temperature'!D12&lt;&gt;"",'Target Flux and Temperature'!D12,"")</f>
        <v>1.4663999999999999</v>
      </c>
      <c r="U16" s="76">
        <f>IF('Target Flux and Temperature'!E12&lt;&gt;"",'Target Flux and Temperature'!E12,"")</f>
        <v>1.48</v>
      </c>
      <c r="V16" s="76">
        <f>IF('Target Flux and Temperature'!G12&lt;&gt;"",'Target Flux and Temperature'!G12,"")</f>
        <v>1.8913</v>
      </c>
      <c r="W16" s="76">
        <f>IF('Target Flux and Temperature'!H12&lt;&gt;"",'Target Flux and Temperature'!H12,"")</f>
        <v>2.21</v>
      </c>
      <c r="X16" s="76">
        <f>IF('Surface Flux and Temperature'!G12&lt;&gt;"",'Surface Flux and Temperature'!G12,"")</f>
        <v>176.13</v>
      </c>
      <c r="Y16" s="76">
        <f>IF('Surface Flux and Temperature'!H12&lt;&gt;"",'Surface Flux and Temperature'!H12,"")</f>
        <v>90.611000000000004</v>
      </c>
      <c r="Z16" s="76">
        <f>IF('Surface Flux and Temperature'!D12&lt;&gt;"",'Surface Flux and Temperature'!D12,"")</f>
        <v>3.7534999999999998</v>
      </c>
      <c r="AA16" s="79">
        <f>IF('Surface Flux and Temperature'!E12&lt;&gt;"",'Surface Flux and Temperature'!E12,"")</f>
        <v>2.17</v>
      </c>
    </row>
    <row r="17" spans="1:27">
      <c r="A17" s="171"/>
      <c r="B17" s="76">
        <f>'HGT &amp; HGL'!D16</f>
        <v>135.30000000000001</v>
      </c>
      <c r="C17" s="76">
        <f>'HGT &amp; HGL'!E16</f>
        <v>143</v>
      </c>
      <c r="D17" s="76" t="str">
        <f>IF('HGT &amp; HGL'!G16&lt;&gt;"",'HGT &amp; HGL'!G16,"")</f>
        <v/>
      </c>
      <c r="E17" s="76" t="str">
        <f>IF('HGT &amp; HGL'!H16&lt;&gt;"",'HGT &amp; HGL'!H16,"")</f>
        <v/>
      </c>
      <c r="F17" s="76">
        <f>IF('Ceiling Jet'!D14&lt;&gt;"",'Ceiling Jet'!D14,"")</f>
        <v>155.4</v>
      </c>
      <c r="G17" s="76">
        <f>IF('Ceiling Jet'!E14&lt;&gt;"",'Ceiling Jet'!E14,"")</f>
        <v>143</v>
      </c>
      <c r="J17" s="76">
        <f>IF('Gas Concentration'!G13&lt;&gt;"",'Gas Concentration'!G13,"")</f>
        <v>2.1576000000000001E-2</v>
      </c>
      <c r="K17" s="76">
        <f>IF('Gas Concentration'!H13&lt;&gt;"",'Gas Concentration'!H13,"")</f>
        <v>1.66E-2</v>
      </c>
      <c r="L17" s="76">
        <f>IF('Gas Concentration'!D13&lt;&gt;"",'Gas Concentration'!D13,"")</f>
        <v>3.2960999999999997E-2</v>
      </c>
      <c r="M17" s="76">
        <f>IF('Gas Concentration'!E13&lt;&gt;"",'Gas Concentration'!E13,"")</f>
        <v>3.1E-2</v>
      </c>
      <c r="N17" s="76">
        <f>IF('Smoke Concentration'!C13&lt;&gt;"",'Smoke Concentration'!C13,"")</f>
        <v>352.84</v>
      </c>
      <c r="O17" s="76">
        <f>IF('Smoke Concentration'!D13&lt;&gt;"",'Smoke Concentration'!D13,"")</f>
        <v>1590</v>
      </c>
      <c r="P17" s="76">
        <f>IF(Pressure!C13&lt;&gt;"",Pressure!C13,"")</f>
        <v>194.82</v>
      </c>
      <c r="Q17" s="76">
        <f>IF(Pressure!D13&lt;&gt;"",Pressure!D13,"")</f>
        <v>137</v>
      </c>
      <c r="R17" s="76">
        <f>IF('Target Flux and Temperature'!J13&lt;&gt;"",'Target Flux and Temperature'!J13,"")</f>
        <v>175.37</v>
      </c>
      <c r="S17" s="76">
        <f>IF('Target Flux and Temperature'!K13&lt;&gt;"",'Target Flux and Temperature'!K13,"")</f>
        <v>143.97999999999999</v>
      </c>
      <c r="T17" s="76">
        <f>IF('Target Flux and Temperature'!D13&lt;&gt;"",'Target Flux and Temperature'!D13,"")</f>
        <v>2.8818000000000001</v>
      </c>
      <c r="U17" s="76">
        <f>IF('Target Flux and Temperature'!E13&lt;&gt;"",'Target Flux and Temperature'!E13,"")</f>
        <v>5.37</v>
      </c>
      <c r="V17" s="76">
        <f>IF('Target Flux and Temperature'!G13&lt;&gt;"",'Target Flux and Temperature'!G13,"")</f>
        <v>5.2516999999999996</v>
      </c>
      <c r="W17" s="76">
        <f>IF('Target Flux and Temperature'!H13&lt;&gt;"",'Target Flux and Temperature'!H13,"")</f>
        <v>5.77</v>
      </c>
      <c r="X17" s="76">
        <f>IF('Surface Flux and Temperature'!G13&lt;&gt;"",'Surface Flux and Temperature'!G13,"")</f>
        <v>53.1</v>
      </c>
      <c r="Y17" s="76">
        <f>IF('Surface Flux and Temperature'!H13&lt;&gt;"",'Surface Flux and Temperature'!H13,"")</f>
        <v>87</v>
      </c>
      <c r="Z17" s="76">
        <f>IF('Surface Flux and Temperature'!D13&lt;&gt;"",'Surface Flux and Temperature'!D13,"")</f>
        <v>1.3747</v>
      </c>
      <c r="AA17" s="79">
        <f>IF('Surface Flux and Temperature'!E13&lt;&gt;"",'Surface Flux and Temperature'!E13,"")</f>
        <v>1.92</v>
      </c>
    </row>
    <row r="18" spans="1:27">
      <c r="A18" s="171"/>
      <c r="B18" s="76">
        <f>'HGT &amp; HGL'!D17</f>
        <v>207.2</v>
      </c>
      <c r="C18" s="76">
        <f>'HGT &amp; HGL'!E17</f>
        <v>243</v>
      </c>
      <c r="D18" s="76">
        <f>IF('HGT &amp; HGL'!G17&lt;&gt;"",'HGT &amp; HGL'!G17,"")</f>
        <v>2.91</v>
      </c>
      <c r="E18" s="76">
        <f>IF('HGT &amp; HGL'!H17&lt;&gt;"",'HGT &amp; HGL'!H17,"")</f>
        <v>2.81</v>
      </c>
      <c r="F18" s="76">
        <f>IF('Ceiling Jet'!D15&lt;&gt;"",'Ceiling Jet'!D15,"")</f>
        <v>240.4</v>
      </c>
      <c r="G18" s="76">
        <f>IF('Ceiling Jet'!E15&lt;&gt;"",'Ceiling Jet'!E15,"")</f>
        <v>243</v>
      </c>
      <c r="J18" s="76">
        <f>IF('Gas Concentration'!G14&lt;&gt;"",'Gas Concentration'!G14,"")</f>
        <v>3.1099999999999999E-2</v>
      </c>
      <c r="K18" s="76">
        <f>IF('Gas Concentration'!H14&lt;&gt;"",'Gas Concentration'!H14,"")</f>
        <v>2.7300000000000001E-2</v>
      </c>
      <c r="L18" s="76">
        <f>IF('Gas Concentration'!D14&lt;&gt;"",'Gas Concentration'!D14,"")</f>
        <v>5.1999999999999998E-2</v>
      </c>
      <c r="M18" s="76">
        <f>IF('Gas Concentration'!E14&lt;&gt;"",'Gas Concentration'!E14,"")</f>
        <v>4.3999999999999997E-2</v>
      </c>
      <c r="N18" s="76">
        <f>IF('Smoke Concentration'!C14&lt;&gt;"",'Smoke Concentration'!C14,"")</f>
        <v>117.5</v>
      </c>
      <c r="O18" s="76">
        <f>IF('Smoke Concentration'!D14&lt;&gt;"",'Smoke Concentration'!D14,"")</f>
        <v>140</v>
      </c>
      <c r="P18" s="76">
        <f>IF(Pressure!C14&lt;&gt;"",Pressure!C14,"")</f>
        <v>-1.91</v>
      </c>
      <c r="Q18" s="76">
        <f>IF(Pressure!D14&lt;&gt;"",Pressure!D14,"")</f>
        <v>-2.1</v>
      </c>
      <c r="R18" s="76">
        <f>IF('Target Flux and Temperature'!J14&lt;&gt;"",'Target Flux and Temperature'!J14,"")</f>
        <v>124.3</v>
      </c>
      <c r="S18" s="76">
        <f>IF('Target Flux and Temperature'!K14&lt;&gt;"",'Target Flux and Temperature'!K14,"")</f>
        <v>145.47</v>
      </c>
      <c r="T18" s="76">
        <f>IF('Target Flux and Temperature'!D14&lt;&gt;"",'Target Flux and Temperature'!D14,"")</f>
        <v>4.0262000000000002</v>
      </c>
      <c r="U18" s="76">
        <f>IF('Target Flux and Temperature'!E14&lt;&gt;"",'Target Flux and Temperature'!E14,"")</f>
        <v>4.12</v>
      </c>
      <c r="V18" s="76">
        <f>IF('Target Flux and Temperature'!G14&lt;&gt;"",'Target Flux and Temperature'!G14,"")</f>
        <v>9.3141999999999996</v>
      </c>
      <c r="W18" s="76">
        <f>IF('Target Flux and Temperature'!H14&lt;&gt;"",'Target Flux and Temperature'!H14,"")</f>
        <v>5.91</v>
      </c>
      <c r="X18" s="76">
        <f>IF('Surface Flux and Temperature'!G14&lt;&gt;"",'Surface Flux and Temperature'!G14,"")</f>
        <v>70.283000000000001</v>
      </c>
      <c r="Y18" s="76">
        <f>IF('Surface Flux and Temperature'!H14&lt;&gt;"",'Surface Flux and Temperature'!H14,"")</f>
        <v>87</v>
      </c>
      <c r="Z18" s="76">
        <f>IF('Surface Flux and Temperature'!D14&lt;&gt;"",'Surface Flux and Temperature'!D14,"")</f>
        <v>1.8778999999999999</v>
      </c>
      <c r="AA18" s="79">
        <f>IF('Surface Flux and Temperature'!E14&lt;&gt;"",'Surface Flux and Temperature'!E14,"")</f>
        <v>1.9</v>
      </c>
    </row>
    <row r="19" spans="1:27">
      <c r="A19" s="171"/>
      <c r="B19" s="76">
        <f>'HGT &amp; HGL'!D18</f>
        <v>204.13</v>
      </c>
      <c r="C19" s="76">
        <f>'HGT &amp; HGL'!E18</f>
        <v>241</v>
      </c>
      <c r="D19" s="76">
        <f>IF('HGT &amp; HGL'!G18&lt;&gt;"",'HGT &amp; HGL'!G18,"")</f>
        <v>2.92</v>
      </c>
      <c r="E19" s="76">
        <f>IF('HGT &amp; HGL'!H18&lt;&gt;"",'HGT &amp; HGL'!H18,"")</f>
        <v>2.8</v>
      </c>
      <c r="F19" s="76">
        <f>IF('Ceiling Jet'!D16&lt;&gt;"",'Ceiling Jet'!D16,"")</f>
        <v>234.1</v>
      </c>
      <c r="G19" s="76">
        <f>IF('Ceiling Jet'!E16&lt;&gt;"",'Ceiling Jet'!E16,"")</f>
        <v>241</v>
      </c>
      <c r="J19" s="76">
        <f>IF('Gas Concentration'!G15&lt;&gt;"",'Gas Concentration'!G15,"")</f>
        <v>3.1300000000000001E-2</v>
      </c>
      <c r="K19" s="76">
        <f>IF('Gas Concentration'!H15&lt;&gt;"",'Gas Concentration'!H15,"")</f>
        <v>2.69E-2</v>
      </c>
      <c r="L19" s="76">
        <f>IF('Gas Concentration'!D15&lt;&gt;"",'Gas Concentration'!D15,"")</f>
        <v>5.3832999999999999E-2</v>
      </c>
      <c r="M19" s="76">
        <f>IF('Gas Concentration'!E15&lt;&gt;"",'Gas Concentration'!E15,"")</f>
        <v>4.2000000000000003E-2</v>
      </c>
      <c r="N19" s="76">
        <f>IF('Smoke Concentration'!C15&lt;&gt;"",'Smoke Concentration'!C15,"")</f>
        <v>116</v>
      </c>
      <c r="O19" s="76">
        <f>IF('Smoke Concentration'!D15&lt;&gt;"",'Smoke Concentration'!D15,"")</f>
        <v>139</v>
      </c>
      <c r="P19" s="76">
        <f>IF(Pressure!C15&lt;&gt;"",Pressure!C15,"")</f>
        <v>-1.9467000000000001</v>
      </c>
      <c r="Q19" s="76">
        <f>IF(Pressure!D15&lt;&gt;"",Pressure!D15,"")</f>
        <v>-2.1</v>
      </c>
      <c r="R19" s="76">
        <f>IF('Target Flux and Temperature'!J15&lt;&gt;"",'Target Flux and Temperature'!J15,"")</f>
        <v>128.57</v>
      </c>
      <c r="S19" s="76">
        <f>IF('Target Flux and Temperature'!K15&lt;&gt;"",'Target Flux and Temperature'!K15,"")</f>
        <v>112.25</v>
      </c>
      <c r="T19" s="76">
        <f>IF('Target Flux and Temperature'!D15&lt;&gt;"",'Target Flux and Temperature'!D15,"")</f>
        <v>1.9866999999999999</v>
      </c>
      <c r="U19" s="76">
        <f>IF('Target Flux and Temperature'!E15&lt;&gt;"",'Target Flux and Temperature'!E15,"")</f>
        <v>3.71</v>
      </c>
      <c r="V19" s="76">
        <f>IF('Target Flux and Temperature'!G15&lt;&gt;"",'Target Flux and Temperature'!G15,"")</f>
        <v>4.6795999999999998</v>
      </c>
      <c r="W19" s="76">
        <f>IF('Target Flux and Temperature'!H15&lt;&gt;"",'Target Flux and Temperature'!H15,"")</f>
        <v>5.51</v>
      </c>
      <c r="X19" s="76">
        <f>IF('Surface Flux and Temperature'!G15&lt;&gt;"",'Surface Flux and Temperature'!G15,"")</f>
        <v>54.567</v>
      </c>
      <c r="Y19" s="76">
        <f>IF('Surface Flux and Temperature'!H15&lt;&gt;"",'Surface Flux and Temperature'!H15,"")</f>
        <v>86</v>
      </c>
      <c r="Z19" s="76">
        <f>IF('Surface Flux and Temperature'!D15&lt;&gt;"",'Surface Flux and Temperature'!D15,"")</f>
        <v>1.2252000000000001</v>
      </c>
      <c r="AA19" s="79">
        <f>IF('Surface Flux and Temperature'!E15&lt;&gt;"",'Surface Flux and Temperature'!E15,"")</f>
        <v>1.92</v>
      </c>
    </row>
    <row r="20" spans="1:27">
      <c r="A20" s="171"/>
      <c r="B20" s="76">
        <f>'HGT &amp; HGL'!D19</f>
        <v>175.83</v>
      </c>
      <c r="C20" s="76">
        <f>'HGT &amp; HGL'!E19</f>
        <v>198</v>
      </c>
      <c r="D20" s="76">
        <f>IF('HGT &amp; HGL'!G19&lt;&gt;"",'HGT &amp; HGL'!G19,"")</f>
        <v>2.9483000000000001</v>
      </c>
      <c r="E20" s="76">
        <f>IF('HGT &amp; HGL'!H19&lt;&gt;"",'HGT &amp; HGL'!H19,"")</f>
        <v>2.66</v>
      </c>
      <c r="F20" s="76">
        <f>IF('Ceiling Jet'!D17&lt;&gt;"",'Ceiling Jet'!D17,"")</f>
        <v>207.07</v>
      </c>
      <c r="G20" s="76">
        <f>IF('Ceiling Jet'!E17&lt;&gt;"",'Ceiling Jet'!E17,"")</f>
        <v>198</v>
      </c>
      <c r="J20" s="76">
        <f>IF('Gas Concentration'!G16&lt;&gt;"",'Gas Concentration'!G16,"")</f>
        <v>1.7500000000000002E-2</v>
      </c>
      <c r="K20" s="76">
        <f>IF('Gas Concentration'!H16&lt;&gt;"",'Gas Concentration'!H16,"")</f>
        <v>1.61E-2</v>
      </c>
      <c r="L20" s="76">
        <f>IF('Gas Concentration'!D16&lt;&gt;"",'Gas Concentration'!D16,"")</f>
        <v>0.03</v>
      </c>
      <c r="M20" s="76">
        <f>IF('Gas Concentration'!E16&lt;&gt;"",'Gas Concentration'!E16,"")</f>
        <v>2.5999999999999999E-2</v>
      </c>
      <c r="N20" s="76">
        <f>IF('Smoke Concentration'!C16&lt;&gt;"",'Smoke Concentration'!C16,"")</f>
        <v>87.033000000000001</v>
      </c>
      <c r="O20" s="76">
        <f>IF('Smoke Concentration'!D16&lt;&gt;"",'Smoke Concentration'!D16,"")</f>
        <v>90.6</v>
      </c>
      <c r="P20" s="76">
        <f>IF(Pressure!C16&lt;&gt;"",Pressure!C16,"")</f>
        <v>-1.81</v>
      </c>
      <c r="Q20" s="76">
        <f>IF(Pressure!D16&lt;&gt;"",Pressure!D16,"")</f>
        <v>-1.96</v>
      </c>
      <c r="R20" s="76">
        <f>IF('Target Flux and Temperature'!J16&lt;&gt;"",'Target Flux and Temperature'!J16,"")</f>
        <v>106.6</v>
      </c>
      <c r="S20" s="76">
        <f>IF('Target Flux and Temperature'!K16&lt;&gt;"",'Target Flux and Temperature'!K16,"")</f>
        <v>138.22</v>
      </c>
      <c r="T20" s="76">
        <f>IF('Target Flux and Temperature'!D16&lt;&gt;"",'Target Flux and Temperature'!D16,"")</f>
        <v>5.9672999999999998</v>
      </c>
      <c r="U20" s="76">
        <f>IF('Target Flux and Temperature'!E16&lt;&gt;"",'Target Flux and Temperature'!E16,"")</f>
        <v>4.12</v>
      </c>
      <c r="V20" s="76" t="str">
        <f>IF('Target Flux and Temperature'!G16&lt;&gt;"",'Target Flux and Temperature'!G16,"")</f>
        <v/>
      </c>
      <c r="W20" s="76" t="str">
        <f>IF('Target Flux and Temperature'!H16&lt;&gt;"",'Target Flux and Temperature'!H16,"")</f>
        <v/>
      </c>
      <c r="X20" s="76">
        <f>IF('Surface Flux and Temperature'!G16&lt;&gt;"",'Surface Flux and Temperature'!G16,"")</f>
        <v>70.183000000000007</v>
      </c>
      <c r="Y20" s="76">
        <f>IF('Surface Flux and Temperature'!H16&lt;&gt;"",'Surface Flux and Temperature'!H16,"")</f>
        <v>87</v>
      </c>
      <c r="Z20" s="76">
        <f>IF('Surface Flux and Temperature'!D16&lt;&gt;"",'Surface Flux and Temperature'!D16,"")</f>
        <v>1.7849999999999999</v>
      </c>
      <c r="AA20" s="79">
        <f>IF('Surface Flux and Temperature'!E16&lt;&gt;"",'Surface Flux and Temperature'!E16,"")</f>
        <v>1.92</v>
      </c>
    </row>
    <row r="21" spans="1:27">
      <c r="A21" s="171"/>
      <c r="B21" s="76">
        <f>'HGT &amp; HGL'!D20</f>
        <v>207.7</v>
      </c>
      <c r="C21" s="76">
        <f>'HGT &amp; HGL'!E20</f>
        <v>242</v>
      </c>
      <c r="D21" s="76">
        <f>IF('HGT &amp; HGL'!G20&lt;&gt;"",'HGT &amp; HGL'!G20,"")</f>
        <v>2.91</v>
      </c>
      <c r="E21" s="76">
        <f>IF('HGT &amp; HGL'!H20&lt;&gt;"",'HGT &amp; HGL'!H20,"")</f>
        <v>2.81</v>
      </c>
      <c r="F21" s="76">
        <f>IF('Ceiling Jet'!D18&lt;&gt;"",'Ceiling Jet'!D18,"")</f>
        <v>240.8</v>
      </c>
      <c r="G21" s="76">
        <f>IF('Ceiling Jet'!E18&lt;&gt;"",'Ceiling Jet'!E18,"")</f>
        <v>242</v>
      </c>
      <c r="J21" s="76">
        <f>IF('Gas Concentration'!G17&lt;&gt;"",'Gas Concentration'!G17,"")</f>
        <v>3.2199999999999999E-2</v>
      </c>
      <c r="K21" s="76">
        <f>IF('Gas Concentration'!H17&lt;&gt;"",'Gas Concentration'!H17,"")</f>
        <v>2.7099999999999999E-2</v>
      </c>
      <c r="L21" s="76">
        <f>IF('Gas Concentration'!D17&lt;&gt;"",'Gas Concentration'!D17,"")</f>
        <v>5.5E-2</v>
      </c>
      <c r="M21" s="76">
        <f>IF('Gas Concentration'!E17&lt;&gt;"",'Gas Concentration'!E17,"")</f>
        <v>4.2000000000000003E-2</v>
      </c>
      <c r="N21" s="76">
        <f>IF('Smoke Concentration'!C17&lt;&gt;"",'Smoke Concentration'!C17,"")</f>
        <v>91.3</v>
      </c>
      <c r="O21" s="76">
        <f>IF('Smoke Concentration'!D17&lt;&gt;"",'Smoke Concentration'!D17,"")</f>
        <v>139</v>
      </c>
      <c r="P21" s="76">
        <f>IF(Pressure!C17&lt;&gt;"",Pressure!C17,"")</f>
        <v>-2.0367000000000002</v>
      </c>
      <c r="Q21" s="76">
        <f>IF(Pressure!D17&lt;&gt;"",Pressure!D17,"")</f>
        <v>-2.12</v>
      </c>
      <c r="R21" s="76">
        <f>IF('Target Flux and Temperature'!J17&lt;&gt;"",'Target Flux and Temperature'!J17,"")</f>
        <v>183.1</v>
      </c>
      <c r="S21" s="76">
        <f>IF('Target Flux and Temperature'!K17&lt;&gt;"",'Target Flux and Temperature'!K17,"")</f>
        <v>142</v>
      </c>
      <c r="T21" s="76">
        <f>IF('Target Flux and Temperature'!D17&lt;&gt;"",'Target Flux and Temperature'!D17,"")</f>
        <v>2.9150999999999998</v>
      </c>
      <c r="U21" s="76">
        <f>IF('Target Flux and Temperature'!E17&lt;&gt;"",'Target Flux and Temperature'!E17,"")</f>
        <v>5.33</v>
      </c>
      <c r="V21" s="76">
        <f>IF('Target Flux and Temperature'!G17&lt;&gt;"",'Target Flux and Temperature'!G17,"")</f>
        <v>5.5811000000000002</v>
      </c>
      <c r="W21" s="76">
        <f>IF('Target Flux and Temperature'!H17&lt;&gt;"",'Target Flux and Temperature'!H17,"")</f>
        <v>5.73</v>
      </c>
      <c r="X21" s="76">
        <f>IF('Surface Flux and Temperature'!G17&lt;&gt;"",'Surface Flux and Temperature'!G17,"")</f>
        <v>36.299999999999997</v>
      </c>
      <c r="Y21" s="76">
        <f>IF('Surface Flux and Temperature'!H17&lt;&gt;"",'Surface Flux and Temperature'!H17,"")</f>
        <v>68.599999999999994</v>
      </c>
      <c r="Z21" s="76">
        <f>IF('Surface Flux and Temperature'!D17&lt;&gt;"",'Surface Flux and Temperature'!D17,"")</f>
        <v>0.90180000000000005</v>
      </c>
      <c r="AA21" s="79">
        <f>IF('Surface Flux and Temperature'!E17&lt;&gt;"",'Surface Flux and Temperature'!E17,"")</f>
        <v>1.64</v>
      </c>
    </row>
    <row r="22" spans="1:27">
      <c r="A22" s="171"/>
      <c r="B22" s="76">
        <f>'HGT &amp; HGL'!D21</f>
        <v>210.2</v>
      </c>
      <c r="C22" s="76">
        <f>'HGT &amp; HGL'!E21</f>
        <v>242</v>
      </c>
      <c r="D22" s="76">
        <f>IF('HGT &amp; HGL'!G21&lt;&gt;"",'HGT &amp; HGL'!G21,"")</f>
        <v>2.89</v>
      </c>
      <c r="E22" s="76">
        <f>IF('HGT &amp; HGL'!H21&lt;&gt;"",'HGT &amp; HGL'!H21,"")</f>
        <v>2.79</v>
      </c>
      <c r="F22" s="76">
        <f>IF('Ceiling Jet'!D19&lt;&gt;"",'Ceiling Jet'!D19,"")</f>
        <v>243.8</v>
      </c>
      <c r="G22" s="76">
        <f>IF('Ceiling Jet'!E19&lt;&gt;"",'Ceiling Jet'!E19,"")</f>
        <v>242</v>
      </c>
      <c r="J22" s="76">
        <f>IF('Gas Concentration'!G18&lt;&gt;"",'Gas Concentration'!G18,"")</f>
        <v>3.1199999999999999E-2</v>
      </c>
      <c r="K22" s="76">
        <f>IF('Gas Concentration'!H18&lt;&gt;"",'Gas Concentration'!H18,"")</f>
        <v>2.6700000000000002E-2</v>
      </c>
      <c r="L22" s="76">
        <f>IF('Gas Concentration'!D18&lt;&gt;"",'Gas Concentration'!D18,"")</f>
        <v>5.0999999999999997E-2</v>
      </c>
      <c r="M22" s="76">
        <f>IF('Gas Concentration'!E18&lt;&gt;"",'Gas Concentration'!E18,"")</f>
        <v>4.2000000000000003E-2</v>
      </c>
      <c r="N22" s="76">
        <f>IF('Smoke Concentration'!C18&lt;&gt;"",'Smoke Concentration'!C18,"")</f>
        <v>124</v>
      </c>
      <c r="O22" s="76">
        <f>IF('Smoke Concentration'!D18&lt;&gt;"",'Smoke Concentration'!D18,"")</f>
        <v>140</v>
      </c>
      <c r="P22" s="76">
        <f>IF(Pressure!C18&lt;&gt;"",Pressure!C18,"")</f>
        <v>-2.3250000000000002</v>
      </c>
      <c r="Q22" s="76">
        <f>IF(Pressure!D18&lt;&gt;"",Pressure!D18,"")</f>
        <v>-2.2000000000000002</v>
      </c>
      <c r="R22" s="76">
        <f>IF('Target Flux and Temperature'!J18&lt;&gt;"",'Target Flux and Temperature'!J18,"")</f>
        <v>149.6</v>
      </c>
      <c r="S22" s="76">
        <f>IF('Target Flux and Temperature'!K18&lt;&gt;"",'Target Flux and Temperature'!K18,"")</f>
        <v>143</v>
      </c>
      <c r="T22" s="76">
        <f>IF('Target Flux and Temperature'!D18&lt;&gt;"",'Target Flux and Temperature'!D18,"")</f>
        <v>3.5562999999999998</v>
      </c>
      <c r="U22" s="76">
        <f>IF('Target Flux and Temperature'!E18&lt;&gt;"",'Target Flux and Temperature'!E18,"")</f>
        <v>4.07</v>
      </c>
      <c r="V22" s="76">
        <f>IF('Target Flux and Temperature'!G18&lt;&gt;"",'Target Flux and Temperature'!G18,"")</f>
        <v>8.4748999999999999</v>
      </c>
      <c r="W22" s="76">
        <f>IF('Target Flux and Temperature'!H18&lt;&gt;"",'Target Flux and Temperature'!H18,"")</f>
        <v>5.87</v>
      </c>
      <c r="X22" s="76">
        <f>IF('Surface Flux and Temperature'!G18&lt;&gt;"",'Surface Flux and Temperature'!G18,"")</f>
        <v>78.167000000000002</v>
      </c>
      <c r="Y22" s="76">
        <f>IF('Surface Flux and Temperature'!H18&lt;&gt;"",'Surface Flux and Temperature'!H18,"")</f>
        <v>66.900000000000006</v>
      </c>
      <c r="Z22" s="76">
        <f>IF('Surface Flux and Temperature'!D18&lt;&gt;"",'Surface Flux and Temperature'!D18,"")</f>
        <v>2.3174000000000001</v>
      </c>
      <c r="AA22" s="79">
        <f>IF('Surface Flux and Temperature'!E18&lt;&gt;"",'Surface Flux and Temperature'!E18,"")</f>
        <v>1.6</v>
      </c>
    </row>
    <row r="23" spans="1:27">
      <c r="A23" s="171"/>
      <c r="B23" s="76">
        <f>'HGT &amp; HGL'!D22</f>
        <v>193.33</v>
      </c>
      <c r="C23" s="76">
        <f>'HGT &amp; HGL'!E22</f>
        <v>243</v>
      </c>
      <c r="D23" s="76">
        <f>IF('HGT &amp; HGL'!G22&lt;&gt;"",'HGT &amp; HGL'!G22,"")</f>
        <v>2.91</v>
      </c>
      <c r="E23" s="76">
        <f>IF('HGT &amp; HGL'!H22&lt;&gt;"",'HGT &amp; HGL'!H22,"")</f>
        <v>-2.81</v>
      </c>
      <c r="F23" s="76">
        <f>IF('Ceiling Jet'!D20&lt;&gt;"",'Ceiling Jet'!D20,"")</f>
        <v>234.7</v>
      </c>
      <c r="G23" s="76">
        <f>IF('Ceiling Jet'!E20&lt;&gt;"",'Ceiling Jet'!E20,"")</f>
        <v>243</v>
      </c>
      <c r="J23" s="76">
        <f>IF('Gas Concentration'!G19&lt;&gt;"",'Gas Concentration'!G19,"")</f>
        <v>3.0599999999999999E-2</v>
      </c>
      <c r="K23" s="76">
        <f>IF('Gas Concentration'!H19&lt;&gt;"",'Gas Concentration'!H19,"")</f>
        <v>2.7199999999999998E-2</v>
      </c>
      <c r="L23" s="76">
        <f>IF('Gas Concentration'!D19&lt;&gt;"",'Gas Concentration'!D19,"")</f>
        <v>0.05</v>
      </c>
      <c r="M23" s="76">
        <f>IF('Gas Concentration'!E19&lt;&gt;"",'Gas Concentration'!E19,"")</f>
        <v>4.3999999999999997E-2</v>
      </c>
      <c r="N23" s="76">
        <f>IF('Smoke Concentration'!C19&lt;&gt;"",'Smoke Concentration'!C19,"")</f>
        <v>109.5</v>
      </c>
      <c r="O23" s="76">
        <f>IF('Smoke Concentration'!D19&lt;&gt;"",'Smoke Concentration'!D19,"")</f>
        <v>140</v>
      </c>
      <c r="P23" s="76">
        <f>IF(Pressure!C19&lt;&gt;"",Pressure!C19,"")</f>
        <v>-2.0099999999999998</v>
      </c>
      <c r="Q23" s="76">
        <f>IF(Pressure!D19&lt;&gt;"",Pressure!D19,"")</f>
        <v>-2.15</v>
      </c>
      <c r="R23" s="76">
        <f>IF('Target Flux and Temperature'!J19&lt;&gt;"",'Target Flux and Temperature'!J19,"")</f>
        <v>131.30000000000001</v>
      </c>
      <c r="S23" s="76">
        <f>IF('Target Flux and Temperature'!K19&lt;&gt;"",'Target Flux and Temperature'!K19,"")</f>
        <v>111</v>
      </c>
      <c r="T23" s="76">
        <f>IF('Target Flux and Temperature'!D19&lt;&gt;"",'Target Flux and Temperature'!D19,"")</f>
        <v>1.9294</v>
      </c>
      <c r="U23" s="76">
        <f>IF('Target Flux and Temperature'!E19&lt;&gt;"",'Target Flux and Temperature'!E19,"")</f>
        <v>3.66</v>
      </c>
      <c r="V23" s="76">
        <f>IF('Target Flux and Temperature'!G19&lt;&gt;"",'Target Flux and Temperature'!G19,"")</f>
        <v>4.907</v>
      </c>
      <c r="W23" s="76">
        <f>IF('Target Flux and Temperature'!H19&lt;&gt;"",'Target Flux and Temperature'!H19,"")</f>
        <v>5.46</v>
      </c>
      <c r="X23" s="76">
        <f>IF('Surface Flux and Temperature'!G19&lt;&gt;"",'Surface Flux and Temperature'!G19,"")</f>
        <v>80.400000000000006</v>
      </c>
      <c r="Y23" s="76">
        <f>IF('Surface Flux and Temperature'!H19&lt;&gt;"",'Surface Flux and Temperature'!H19,"")</f>
        <v>89.332999999999998</v>
      </c>
      <c r="Z23" s="76">
        <f>IF('Surface Flux and Temperature'!D19&lt;&gt;"",'Surface Flux and Temperature'!D19,"")</f>
        <v>1.9419</v>
      </c>
      <c r="AA23" s="79">
        <f>IF('Surface Flux and Temperature'!E19&lt;&gt;"",'Surface Flux and Temperature'!E19,"")</f>
        <v>2.15</v>
      </c>
    </row>
    <row r="24" spans="1:27">
      <c r="A24" s="171"/>
      <c r="R24" s="76">
        <f>IF('Target Flux and Temperature'!J20&lt;&gt;"",'Target Flux and Temperature'!J20,"")</f>
        <v>106.4</v>
      </c>
      <c r="S24" s="76">
        <f>IF('Target Flux and Temperature'!K20&lt;&gt;"",'Target Flux and Temperature'!K20,"")</f>
        <v>136</v>
      </c>
      <c r="T24" s="76">
        <f>IF('Target Flux and Temperature'!D20&lt;&gt;"",'Target Flux and Temperature'!D20,"")</f>
        <v>6.0171000000000001</v>
      </c>
      <c r="U24" s="76">
        <f>IF('Target Flux and Temperature'!E20&lt;&gt;"",'Target Flux and Temperature'!E20,"")</f>
        <v>4.08</v>
      </c>
      <c r="V24" s="76">
        <f>IF('Target Flux and Temperature'!G20&lt;&gt;"",'Target Flux and Temperature'!G20,"")</f>
        <v>5.9798</v>
      </c>
      <c r="W24" s="76">
        <f>IF('Target Flux and Temperature'!H20&lt;&gt;"",'Target Flux and Temperature'!H20,"")</f>
        <v>5.44</v>
      </c>
      <c r="X24" s="76">
        <f>IF('Surface Flux and Temperature'!G20&lt;&gt;"",'Surface Flux and Temperature'!G20,"")</f>
        <v>191.3</v>
      </c>
      <c r="Y24" s="76">
        <f>IF('Surface Flux and Temperature'!H20&lt;&gt;"",'Surface Flux and Temperature'!H20,"")</f>
        <v>88</v>
      </c>
      <c r="Z24" s="76" t="str">
        <f>IF('Surface Flux and Temperature'!D20&lt;&gt;"",'Surface Flux and Temperature'!D20,"")</f>
        <v/>
      </c>
      <c r="AA24" s="79" t="str">
        <f>IF('Surface Flux and Temperature'!E20&lt;&gt;"",'Surface Flux and Temperature'!E20,"")</f>
        <v/>
      </c>
    </row>
    <row r="25" spans="1:27">
      <c r="A25" s="171"/>
      <c r="R25" s="76">
        <f>IF('Target Flux and Temperature'!J21&lt;&gt;"",'Target Flux and Temperature'!J21,"")</f>
        <v>147.97</v>
      </c>
      <c r="S25" s="76">
        <f>IF('Target Flux and Temperature'!K21&lt;&gt;"",'Target Flux and Temperature'!K21,"")</f>
        <v>156</v>
      </c>
      <c r="T25" s="76">
        <f>IF('Target Flux and Temperature'!D21&lt;&gt;"",'Target Flux and Temperature'!D21,"")</f>
        <v>2.9089999999999998</v>
      </c>
      <c r="U25" s="76">
        <f>IF('Target Flux and Temperature'!E21&lt;&gt;"",'Target Flux and Temperature'!E21,"")</f>
        <v>4.96</v>
      </c>
      <c r="V25" s="76">
        <f>IF('Target Flux and Temperature'!G21&lt;&gt;"",'Target Flux and Temperature'!G21,"")</f>
        <v>5.5228000000000002</v>
      </c>
      <c r="W25" s="76">
        <f>IF('Target Flux and Temperature'!H21&lt;&gt;"",'Target Flux and Temperature'!H21,"")</f>
        <v>5.36</v>
      </c>
      <c r="X25" s="76">
        <f>IF('Surface Flux and Temperature'!G21&lt;&gt;"",'Surface Flux and Temperature'!G21,"")</f>
        <v>95.433000000000007</v>
      </c>
      <c r="Y25" s="76">
        <f>IF('Surface Flux and Temperature'!H21&lt;&gt;"",'Surface Flux and Temperature'!H21,"")</f>
        <v>150.35</v>
      </c>
      <c r="Z25" s="76">
        <f>IF('Surface Flux and Temperature'!D21&lt;&gt;"",'Surface Flux and Temperature'!D21,"")</f>
        <v>3.7791000000000001</v>
      </c>
      <c r="AA25" s="79">
        <f>IF('Surface Flux and Temperature'!E21&lt;&gt;"",'Surface Flux and Temperature'!E21,"")</f>
        <v>4.6500000000000004</v>
      </c>
    </row>
    <row r="26" spans="1:27">
      <c r="A26" s="171"/>
      <c r="R26" s="76">
        <f>IF('Target Flux and Temperature'!J22&lt;&gt;"",'Target Flux and Temperature'!J22,"")</f>
        <v>112.63</v>
      </c>
      <c r="S26" s="76">
        <f>IF('Target Flux and Temperature'!K22&lt;&gt;"",'Target Flux and Temperature'!K22,"")</f>
        <v>157</v>
      </c>
      <c r="T26" s="76">
        <f>IF('Target Flux and Temperature'!D22&lt;&gt;"",'Target Flux and Temperature'!D22,"")</f>
        <v>3.2523</v>
      </c>
      <c r="U26" s="76">
        <f>IF('Target Flux and Temperature'!E22&lt;&gt;"",'Target Flux and Temperature'!E22,"")</f>
        <v>3.8</v>
      </c>
      <c r="V26" s="76">
        <f>IF('Target Flux and Temperature'!G22&lt;&gt;"",'Target Flux and Temperature'!G22,"")</f>
        <v>7.2320000000000002</v>
      </c>
      <c r="W26" s="76">
        <f>IF('Target Flux and Temperature'!H22&lt;&gt;"",'Target Flux and Temperature'!H22,"")</f>
        <v>5.49</v>
      </c>
      <c r="X26" s="76">
        <f>IF('Surface Flux and Temperature'!G22&lt;&gt;"",'Surface Flux and Temperature'!G22,"")</f>
        <v>120.1</v>
      </c>
      <c r="Y26" s="76">
        <f>IF('Surface Flux and Temperature'!H22&lt;&gt;"",'Surface Flux and Temperature'!H22,"")</f>
        <v>151.35</v>
      </c>
      <c r="Z26" s="76">
        <f>IF('Surface Flux and Temperature'!D22&lt;&gt;"",'Surface Flux and Temperature'!D22,"")</f>
        <v>4.5045999999999999</v>
      </c>
      <c r="AA26" s="79">
        <f>IF('Surface Flux and Temperature'!E22&lt;&gt;"",'Surface Flux and Temperature'!E22,"")</f>
        <v>4.6100000000000003</v>
      </c>
    </row>
    <row r="27" spans="1:27">
      <c r="A27" s="171"/>
      <c r="R27" s="76">
        <f>IF('Target Flux and Temperature'!J23&lt;&gt;"",'Target Flux and Temperature'!J23,"")</f>
        <v>147.93</v>
      </c>
      <c r="S27" s="76">
        <f>IF('Target Flux and Temperature'!K23&lt;&gt;"",'Target Flux and Temperature'!K23,"")</f>
        <v>115</v>
      </c>
      <c r="T27" s="76">
        <f>IF('Target Flux and Temperature'!D23&lt;&gt;"",'Target Flux and Temperature'!D23,"")</f>
        <v>2.0209000000000001</v>
      </c>
      <c r="U27" s="76">
        <f>IF('Target Flux and Temperature'!E23&lt;&gt;"",'Target Flux and Temperature'!E23,"")</f>
        <v>3.43</v>
      </c>
      <c r="V27" s="76">
        <f>IF('Target Flux and Temperature'!G23&lt;&gt;"",'Target Flux and Temperature'!G23,"")</f>
        <v>5.0202999999999998</v>
      </c>
      <c r="W27" s="76">
        <f>IF('Target Flux and Temperature'!H23&lt;&gt;"",'Target Flux and Temperature'!H23,"")</f>
        <v>5.12</v>
      </c>
      <c r="X27" s="76">
        <f>IF('Surface Flux and Temperature'!G23&lt;&gt;"",'Surface Flux and Temperature'!G23,"")</f>
        <v>109.43</v>
      </c>
      <c r="Y27" s="76">
        <f>IF('Surface Flux and Temperature'!H23&lt;&gt;"",'Surface Flux and Temperature'!H23,"")</f>
        <v>149.77000000000001</v>
      </c>
      <c r="Z27" s="76">
        <f>IF('Surface Flux and Temperature'!D23&lt;&gt;"",'Surface Flux and Temperature'!D23,"")</f>
        <v>3.5886999999999998</v>
      </c>
      <c r="AA27" s="79">
        <f>IF('Surface Flux and Temperature'!E23&lt;&gt;"",'Surface Flux and Temperature'!E23,"")</f>
        <v>4.6399999999999997</v>
      </c>
    </row>
    <row r="28" spans="1:27">
      <c r="A28" s="171"/>
      <c r="R28" s="76">
        <f>IF('Target Flux and Temperature'!J24&lt;&gt;"",'Target Flux and Temperature'!J24,"")</f>
        <v>124.53</v>
      </c>
      <c r="S28" s="76">
        <f>IF('Target Flux and Temperature'!K24&lt;&gt;"",'Target Flux and Temperature'!K24,"")</f>
        <v>149</v>
      </c>
      <c r="T28" s="76">
        <f>IF('Target Flux and Temperature'!D24&lt;&gt;"",'Target Flux and Temperature'!D24,"")</f>
        <v>5.9978999999999996</v>
      </c>
      <c r="U28" s="76">
        <f>IF('Target Flux and Temperature'!E24&lt;&gt;"",'Target Flux and Temperature'!E24,"")</f>
        <v>3.79</v>
      </c>
      <c r="V28" s="76">
        <f>IF('Target Flux and Temperature'!G24&lt;&gt;"",'Target Flux and Temperature'!G24,"")</f>
        <v>6.3936999999999999</v>
      </c>
      <c r="W28" s="76">
        <f>IF('Target Flux and Temperature'!H24&lt;&gt;"",'Target Flux and Temperature'!H24,"")</f>
        <v>5.07</v>
      </c>
      <c r="X28" s="76">
        <f>IF('Surface Flux and Temperature'!G24&lt;&gt;"",'Surface Flux and Temperature'!G24,"")</f>
        <v>125.4</v>
      </c>
      <c r="Y28" s="76">
        <f>IF('Surface Flux and Temperature'!H24&lt;&gt;"",'Surface Flux and Temperature'!H24,"")</f>
        <v>150.61000000000001</v>
      </c>
      <c r="Z28" s="76">
        <f>IF('Surface Flux and Temperature'!D24&lt;&gt;"",'Surface Flux and Temperature'!D24,"")</f>
        <v>4.6104000000000003</v>
      </c>
      <c r="AA28" s="79">
        <f>IF('Surface Flux and Temperature'!E24&lt;&gt;"",'Surface Flux and Temperature'!E24,"")</f>
        <v>4.6399999999999997</v>
      </c>
    </row>
    <row r="29" spans="1:27">
      <c r="A29" s="171"/>
      <c r="R29" s="76">
        <f>IF('Target Flux and Temperature'!J25&lt;&gt;"",'Target Flux and Temperature'!J25,"")</f>
        <v>143.5</v>
      </c>
      <c r="S29" s="76">
        <f>IF('Target Flux and Temperature'!K25&lt;&gt;"",'Target Flux and Temperature'!K25,"")</f>
        <v>161.66999999999999</v>
      </c>
      <c r="T29" s="76">
        <f>IF('Target Flux and Temperature'!D25&lt;&gt;"",'Target Flux and Temperature'!D25,"")</f>
        <v>2.6751999999999998</v>
      </c>
      <c r="U29" s="76">
        <f>IF('Target Flux and Temperature'!E25&lt;&gt;"",'Target Flux and Temperature'!E25,"")</f>
        <v>4.9267000000000003</v>
      </c>
      <c r="V29" s="76">
        <f>IF('Target Flux and Temperature'!G25&lt;&gt;"",'Target Flux and Temperature'!G25,"")</f>
        <v>4.8356000000000003</v>
      </c>
      <c r="W29" s="76">
        <f>IF('Target Flux and Temperature'!H25&lt;&gt;"",'Target Flux and Temperature'!H25,"")</f>
        <v>5.33</v>
      </c>
      <c r="X29" s="76">
        <f>IF('Surface Flux and Temperature'!G25&lt;&gt;"",'Surface Flux and Temperature'!G25,"")</f>
        <v>74.082999999999998</v>
      </c>
      <c r="Y29" s="76">
        <f>IF('Surface Flux and Temperature'!H25&lt;&gt;"",'Surface Flux and Temperature'!H25,"")</f>
        <v>127.01</v>
      </c>
      <c r="Z29" s="76">
        <f>IF('Surface Flux and Temperature'!D25&lt;&gt;"",'Surface Flux and Temperature'!D25,"")</f>
        <v>2.5789</v>
      </c>
      <c r="AA29" s="79">
        <f>IF('Surface Flux and Temperature'!E25&lt;&gt;"",'Surface Flux and Temperature'!E25,"")</f>
        <v>4.17</v>
      </c>
    </row>
    <row r="30" spans="1:27">
      <c r="A30" s="171"/>
      <c r="R30" s="76">
        <f>IF('Target Flux and Temperature'!J26&lt;&gt;"",'Target Flux and Temperature'!J26,"")</f>
        <v>131.87</v>
      </c>
      <c r="S30" s="76">
        <f>IF('Target Flux and Temperature'!K26&lt;&gt;"",'Target Flux and Temperature'!K26,"")</f>
        <v>163</v>
      </c>
      <c r="T30" s="76">
        <f>IF('Target Flux and Temperature'!D26&lt;&gt;"",'Target Flux and Temperature'!D26,"")</f>
        <v>2.9163000000000001</v>
      </c>
      <c r="U30" s="76">
        <f>IF('Target Flux and Temperature'!E26&lt;&gt;"",'Target Flux and Temperature'!E26,"")</f>
        <v>3.77</v>
      </c>
      <c r="V30" s="76">
        <f>IF('Target Flux and Temperature'!G26&lt;&gt;"",'Target Flux and Temperature'!G26,"")</f>
        <v>6.6501000000000001</v>
      </c>
      <c r="W30" s="76">
        <f>IF('Target Flux and Temperature'!H26&lt;&gt;"",'Target Flux and Temperature'!H26,"")</f>
        <v>5.46</v>
      </c>
      <c r="X30" s="76">
        <f>IF('Surface Flux and Temperature'!G26&lt;&gt;"",'Surface Flux and Temperature'!G26,"")</f>
        <v>156.19999999999999</v>
      </c>
      <c r="Y30" s="76">
        <f>IF('Surface Flux and Temperature'!H26&lt;&gt;"",'Surface Flux and Temperature'!H26,"")</f>
        <v>123.54</v>
      </c>
      <c r="Z30" s="76">
        <f>IF('Surface Flux and Temperature'!D26&lt;&gt;"",'Surface Flux and Temperature'!D26,"")</f>
        <v>8.8986999999999998</v>
      </c>
      <c r="AA30" s="79">
        <f>IF('Surface Flux and Temperature'!E26&lt;&gt;"",'Surface Flux and Temperature'!E26,"")</f>
        <v>4.0599999999999996</v>
      </c>
    </row>
    <row r="31" spans="1:27">
      <c r="A31" s="171"/>
      <c r="R31" s="76">
        <f>IF('Target Flux and Temperature'!J27&lt;&gt;"",'Target Flux and Temperature'!J27,"")</f>
        <v>150</v>
      </c>
      <c r="S31" s="76">
        <f>IF('Target Flux and Temperature'!K27&lt;&gt;"",'Target Flux and Temperature'!K27,"")</f>
        <v>128</v>
      </c>
      <c r="T31" s="76">
        <f>IF('Target Flux and Temperature'!D27&lt;&gt;"",'Target Flux and Temperature'!D27,"")</f>
        <v>1.9192</v>
      </c>
      <c r="U31" s="76">
        <f>IF('Target Flux and Temperature'!E27&lt;&gt;"",'Target Flux and Temperature'!E27,"")</f>
        <v>3.4</v>
      </c>
      <c r="V31" s="76">
        <f>IF('Target Flux and Temperature'!G27&lt;&gt;"",'Target Flux and Temperature'!G27,"")</f>
        <v>4.3198999999999996</v>
      </c>
      <c r="W31" s="76">
        <f>IF('Target Flux and Temperature'!H27&lt;&gt;"",'Target Flux and Temperature'!H27,"")</f>
        <v>5.09</v>
      </c>
      <c r="X31" s="76">
        <f>IF('Surface Flux and Temperature'!G27&lt;&gt;"",'Surface Flux and Temperature'!G27,"")</f>
        <v>147.80000000000001</v>
      </c>
      <c r="Y31" s="76">
        <f>IF('Surface Flux and Temperature'!H27&lt;&gt;"",'Surface Flux and Temperature'!H27,"")</f>
        <v>154.15</v>
      </c>
      <c r="Z31" s="76">
        <f>IF('Surface Flux and Temperature'!D27&lt;&gt;"",'Surface Flux and Temperature'!D27,"")</f>
        <v>5.6478999999999999</v>
      </c>
      <c r="AA31" s="79">
        <f>IF('Surface Flux and Temperature'!E27&lt;&gt;"",'Surface Flux and Temperature'!E27,"")</f>
        <v>5.08</v>
      </c>
    </row>
    <row r="32" spans="1:27">
      <c r="A32" s="171"/>
      <c r="R32" s="76">
        <f>IF('Target Flux and Temperature'!J28&lt;&gt;"",'Target Flux and Temperature'!J28,"")</f>
        <v>147.97</v>
      </c>
      <c r="S32" s="76">
        <f>IF('Target Flux and Temperature'!K28&lt;&gt;"",'Target Flux and Temperature'!K28,"")</f>
        <v>149</v>
      </c>
      <c r="T32" s="76">
        <f>IF('Target Flux and Temperature'!D28&lt;&gt;"",'Target Flux and Temperature'!D28,"")</f>
        <v>5.4230999999999998</v>
      </c>
      <c r="U32" s="76">
        <f>IF('Target Flux and Temperature'!E28&lt;&gt;"",'Target Flux and Temperature'!E28,"")</f>
        <v>3.76</v>
      </c>
      <c r="V32" s="76">
        <f>IF('Target Flux and Temperature'!G28&lt;&gt;"",'Target Flux and Temperature'!G28,"")</f>
        <v>6.2009999999999996</v>
      </c>
      <c r="W32" s="76">
        <f>IF('Target Flux and Temperature'!H28&lt;&gt;"",'Target Flux and Temperature'!H28,"")</f>
        <v>5.03</v>
      </c>
      <c r="X32" s="76">
        <f>IF('Surface Flux and Temperature'!G28&lt;&gt;"",'Surface Flux and Temperature'!G28,"")</f>
        <v>307.89</v>
      </c>
      <c r="Y32" s="76">
        <f>IF('Surface Flux and Temperature'!H28&lt;&gt;"",'Surface Flux and Temperature'!H28,"")</f>
        <v>152.02000000000001</v>
      </c>
      <c r="Z32" s="76">
        <f>IF('Surface Flux and Temperature'!D28&lt;&gt;"",'Surface Flux and Temperature'!D28,"")</f>
        <v>14.478999999999999</v>
      </c>
      <c r="AA32" s="79">
        <f>IF('Surface Flux and Temperature'!E28&lt;&gt;"",'Surface Flux and Temperature'!E28,"")</f>
        <v>4.97</v>
      </c>
    </row>
    <row r="33" spans="1:27">
      <c r="A33" s="171"/>
      <c r="R33" s="76">
        <f>IF('Target Flux and Temperature'!J29&lt;&gt;"",'Target Flux and Temperature'!J29,"")</f>
        <v>185.46</v>
      </c>
      <c r="S33" s="76">
        <f>IF('Target Flux and Temperature'!K29&lt;&gt;"",'Target Flux and Temperature'!K29,"")</f>
        <v>165</v>
      </c>
      <c r="T33" s="76">
        <f>IF('Target Flux and Temperature'!D29&lt;&gt;"",'Target Flux and Temperature'!D29,"")</f>
        <v>4.7675000000000001</v>
      </c>
      <c r="U33" s="76">
        <f>IF('Target Flux and Temperature'!E29&lt;&gt;"",'Target Flux and Temperature'!E29,"")</f>
        <v>8.8800000000000008</v>
      </c>
      <c r="V33" s="76">
        <f>IF('Target Flux and Temperature'!G29&lt;&gt;"",'Target Flux and Temperature'!G29,"")</f>
        <v>8.2506000000000004</v>
      </c>
      <c r="W33" s="76">
        <f>IF('Target Flux and Temperature'!H29&lt;&gt;"",'Target Flux and Temperature'!H29,"")</f>
        <v>9.67</v>
      </c>
      <c r="X33" s="76">
        <f>IF('Surface Flux and Temperature'!G29&lt;&gt;"",'Surface Flux and Temperature'!G29,"")</f>
        <v>95.1</v>
      </c>
      <c r="Y33" s="76">
        <f>IF('Surface Flux and Temperature'!H29&lt;&gt;"",'Surface Flux and Temperature'!H29,"")</f>
        <v>149</v>
      </c>
      <c r="Z33" s="76">
        <f>IF('Surface Flux and Temperature'!D29&lt;&gt;"",'Surface Flux and Temperature'!D29,"")</f>
        <v>3.8412000000000002</v>
      </c>
      <c r="AA33" s="79">
        <f>IF('Surface Flux and Temperature'!E29&lt;&gt;"",'Surface Flux and Temperature'!E29,"")</f>
        <v>4.6100000000000003</v>
      </c>
    </row>
    <row r="34" spans="1:27">
      <c r="A34" s="171"/>
      <c r="R34" s="76">
        <f>IF('Target Flux and Temperature'!J30&lt;&gt;"",'Target Flux and Temperature'!J30,"")</f>
        <v>173.5</v>
      </c>
      <c r="S34" s="76">
        <f>IF('Target Flux and Temperature'!K30&lt;&gt;"",'Target Flux and Temperature'!K30,"")</f>
        <v>168</v>
      </c>
      <c r="T34" s="76">
        <f>IF('Target Flux and Temperature'!D30&lt;&gt;"",'Target Flux and Temperature'!D30,"")</f>
        <v>6.5743</v>
      </c>
      <c r="U34" s="76">
        <f>IF('Target Flux and Temperature'!E30&lt;&gt;"",'Target Flux and Temperature'!E30,"")</f>
        <v>7.58</v>
      </c>
      <c r="V34" s="76">
        <f>IF('Target Flux and Temperature'!G30&lt;&gt;"",'Target Flux and Temperature'!G30,"")</f>
        <v>11.257999999999999</v>
      </c>
      <c r="W34" s="76">
        <f>IF('Target Flux and Temperature'!H30&lt;&gt;"",'Target Flux and Temperature'!H30,"")</f>
        <v>9.9499999999999993</v>
      </c>
      <c r="X34" s="76">
        <f>IF('Surface Flux and Temperature'!G30&lt;&gt;"",'Surface Flux and Temperature'!G30,"")</f>
        <v>131.87</v>
      </c>
      <c r="Y34" s="76">
        <f>IF('Surface Flux and Temperature'!H30&lt;&gt;"",'Surface Flux and Temperature'!H30,"")</f>
        <v>150</v>
      </c>
      <c r="Z34" s="76">
        <f>IF('Surface Flux and Temperature'!D30&lt;&gt;"",'Surface Flux and Temperature'!D30,"")</f>
        <v>3.2109999999999999</v>
      </c>
      <c r="AA34" s="79">
        <f>IF('Surface Flux and Temperature'!E30&lt;&gt;"",'Surface Flux and Temperature'!E30,"")</f>
        <v>4.57</v>
      </c>
    </row>
    <row r="35" spans="1:27">
      <c r="A35" s="171"/>
      <c r="R35" s="76">
        <f>IF('Target Flux and Temperature'!J31&lt;&gt;"",'Target Flux and Temperature'!J31,"")</f>
        <v>143.38</v>
      </c>
      <c r="S35" s="76">
        <f>IF('Target Flux and Temperature'!K31&lt;&gt;"",'Target Flux and Temperature'!K31,"")</f>
        <v>143</v>
      </c>
      <c r="T35" s="76">
        <f>IF('Target Flux and Temperature'!D31&lt;&gt;"",'Target Flux and Temperature'!D31,"")</f>
        <v>2.9005999999999998</v>
      </c>
      <c r="U35" s="76">
        <f>IF('Target Flux and Temperature'!E31&lt;&gt;"",'Target Flux and Temperature'!E31,"")</f>
        <v>6.79</v>
      </c>
      <c r="V35" s="76">
        <f>IF('Target Flux and Temperature'!G31&lt;&gt;"",'Target Flux and Temperature'!G31,"")</f>
        <v>7.2732999999999999</v>
      </c>
      <c r="W35" s="76">
        <f>IF('Target Flux and Temperature'!H31&lt;&gt;"",'Target Flux and Temperature'!H31,"")</f>
        <v>9.15</v>
      </c>
      <c r="X35" s="76">
        <f>IF('Surface Flux and Temperature'!G31&lt;&gt;"",'Surface Flux and Temperature'!G31,"")</f>
        <v>108.6</v>
      </c>
      <c r="Y35" s="76">
        <f>IF('Surface Flux and Temperature'!H31&lt;&gt;"",'Surface Flux and Temperature'!H31,"")</f>
        <v>148</v>
      </c>
      <c r="Z35" s="76">
        <f>IF('Surface Flux and Temperature'!D31&lt;&gt;"",'Surface Flux and Temperature'!D31,"")</f>
        <v>2.464</v>
      </c>
      <c r="AA35" s="79">
        <f>IF('Surface Flux and Temperature'!E31&lt;&gt;"",'Surface Flux and Temperature'!E31,"")</f>
        <v>4.6067</v>
      </c>
    </row>
    <row r="36" spans="1:27">
      <c r="A36" s="171"/>
      <c r="R36" s="76">
        <f>IF('Target Flux and Temperature'!J32&lt;&gt;"",'Target Flux and Temperature'!J32,"")</f>
        <v>132.9</v>
      </c>
      <c r="S36" s="76">
        <f>IF('Target Flux and Temperature'!K32&lt;&gt;"",'Target Flux and Temperature'!K32,"")</f>
        <v>164</v>
      </c>
      <c r="T36" s="76">
        <f>IF('Target Flux and Temperature'!D32&lt;&gt;"",'Target Flux and Temperature'!D32,"")</f>
        <v>10.1</v>
      </c>
      <c r="U36" s="76">
        <f>IF('Target Flux and Temperature'!E32&lt;&gt;"",'Target Flux and Temperature'!E32,"")</f>
        <v>7.6</v>
      </c>
      <c r="V36" s="76">
        <f>IF('Target Flux and Temperature'!G32&lt;&gt;"",'Target Flux and Temperature'!G32,"")</f>
        <v>12.086</v>
      </c>
      <c r="W36" s="76">
        <f>IF('Target Flux and Temperature'!H32&lt;&gt;"",'Target Flux and Temperature'!H32,"")</f>
        <v>9.3800000000000008</v>
      </c>
      <c r="X36" s="76">
        <f>IF('Surface Flux and Temperature'!G32&lt;&gt;"",'Surface Flux and Temperature'!G32,"")</f>
        <v>124.67</v>
      </c>
      <c r="Y36" s="76">
        <f>IF('Surface Flux and Temperature'!H32&lt;&gt;"",'Surface Flux and Temperature'!H32,"")</f>
        <v>149</v>
      </c>
      <c r="Z36" s="76">
        <f>IF('Surface Flux and Temperature'!D32&lt;&gt;"",'Surface Flux and Temperature'!D32,"")</f>
        <v>4.702</v>
      </c>
      <c r="AA36" s="79">
        <f>IF('Surface Flux and Temperature'!E32&lt;&gt;"",'Surface Flux and Temperature'!E32,"")</f>
        <v>4.5999999999999996</v>
      </c>
    </row>
    <row r="37" spans="1:27">
      <c r="A37" s="171"/>
      <c r="R37" s="76">
        <f>IF('Target Flux and Temperature'!J33&lt;&gt;"",'Target Flux and Temperature'!J33,"")</f>
        <v>160.1</v>
      </c>
      <c r="S37" s="76">
        <f>IF('Target Flux and Temperature'!K33&lt;&gt;"",'Target Flux and Temperature'!K33,"")</f>
        <v>166</v>
      </c>
      <c r="T37" s="76">
        <f>IF('Target Flux and Temperature'!D33&lt;&gt;"",'Target Flux and Temperature'!D33,"")</f>
        <v>4.1078000000000001</v>
      </c>
      <c r="U37" s="76">
        <f>IF('Target Flux and Temperature'!E33&lt;&gt;"",'Target Flux and Temperature'!E33,"")</f>
        <v>7.6717000000000004</v>
      </c>
      <c r="V37" s="76">
        <f>IF('Target Flux and Temperature'!G33&lt;&gt;"",'Target Flux and Temperature'!G33,"")</f>
        <v>8.3467000000000002</v>
      </c>
      <c r="W37" s="76">
        <f>IF('Target Flux and Temperature'!H33&lt;&gt;"",'Target Flux and Temperature'!H33,"")</f>
        <v>8.4517000000000007</v>
      </c>
      <c r="X37" s="76">
        <f>IF('Surface Flux and Temperature'!G33&lt;&gt;"",'Surface Flux and Temperature'!G33,"")</f>
        <v>71.2</v>
      </c>
      <c r="Y37" s="76">
        <f>IF('Surface Flux and Temperature'!H33&lt;&gt;"",'Surface Flux and Temperature'!H33,"")</f>
        <v>125</v>
      </c>
      <c r="Z37" s="76">
        <f>IF('Surface Flux and Temperature'!D33&lt;&gt;"",'Surface Flux and Temperature'!D33,"")</f>
        <v>2.5541</v>
      </c>
      <c r="AA37" s="79">
        <f>IF('Surface Flux and Temperature'!E33&lt;&gt;"",'Surface Flux and Temperature'!E33,"")</f>
        <v>4.12</v>
      </c>
    </row>
    <row r="38" spans="1:27">
      <c r="A38" s="171"/>
      <c r="R38" s="76">
        <f>IF('Target Flux and Temperature'!J34&lt;&gt;"",'Target Flux and Temperature'!J34,"")</f>
        <v>155.11000000000001</v>
      </c>
      <c r="S38" s="76">
        <f>IF('Target Flux and Temperature'!K34&lt;&gt;"",'Target Flux and Temperature'!K34,"")</f>
        <v>170</v>
      </c>
      <c r="T38" s="76">
        <f>IF('Target Flux and Temperature'!D34&lt;&gt;"",'Target Flux and Temperature'!D34,"")</f>
        <v>4.8231999999999999</v>
      </c>
      <c r="U38" s="76">
        <f>IF('Target Flux and Temperature'!E34&lt;&gt;"",'Target Flux and Temperature'!E34,"")</f>
        <v>6.4717000000000002</v>
      </c>
      <c r="V38" s="76">
        <f>IF('Target Flux and Temperature'!G34&lt;&gt;"",'Target Flux and Temperature'!G34,"")</f>
        <v>11.686</v>
      </c>
      <c r="W38" s="76">
        <f>IF('Target Flux and Temperature'!H34&lt;&gt;"",'Target Flux and Temperature'!H34,"")</f>
        <v>8.7017000000000007</v>
      </c>
      <c r="X38" s="76">
        <f>IF('Surface Flux and Temperature'!G34&lt;&gt;"",'Surface Flux and Temperature'!G34,"")</f>
        <v>148.19999999999999</v>
      </c>
      <c r="Y38" s="76">
        <f>IF('Surface Flux and Temperature'!H34&lt;&gt;"",'Surface Flux and Temperature'!H34,"")</f>
        <v>121</v>
      </c>
      <c r="Z38" s="76">
        <f>IF('Surface Flux and Temperature'!D34&lt;&gt;"",'Surface Flux and Temperature'!D34,"")</f>
        <v>8.6308000000000007</v>
      </c>
      <c r="AA38" s="79">
        <f>IF('Surface Flux and Temperature'!E34&lt;&gt;"",'Surface Flux and Temperature'!E34,"")</f>
        <v>4.01</v>
      </c>
    </row>
    <row r="39" spans="1:27">
      <c r="A39" s="171"/>
      <c r="R39" s="76">
        <f>IF('Target Flux and Temperature'!J35&lt;&gt;"",'Target Flux and Temperature'!J35,"")</f>
        <v>168.2</v>
      </c>
      <c r="S39" s="76">
        <f>IF('Target Flux and Temperature'!K35&lt;&gt;"",'Target Flux and Temperature'!K35,"")</f>
        <v>148</v>
      </c>
      <c r="T39" s="76">
        <f>IF('Target Flux and Temperature'!D35&lt;&gt;"",'Target Flux and Temperature'!D35,"")</f>
        <v>2.7568999999999999</v>
      </c>
      <c r="U39" s="76">
        <f>IF('Target Flux and Temperature'!E35&lt;&gt;"",'Target Flux and Temperature'!E35,"")</f>
        <v>5.7416999999999998</v>
      </c>
      <c r="V39" s="76">
        <f>IF('Target Flux and Temperature'!G35&lt;&gt;"",'Target Flux and Temperature'!G35,"")</f>
        <v>6.1390000000000002</v>
      </c>
      <c r="W39" s="76">
        <f>IF('Target Flux and Temperature'!H35&lt;&gt;"",'Target Flux and Temperature'!H35,"")</f>
        <v>7.9717000000000002</v>
      </c>
      <c r="X39" s="76">
        <f>IF('Surface Flux and Temperature'!G35&lt;&gt;"",'Surface Flux and Temperature'!G35,"")</f>
        <v>147.22999999999999</v>
      </c>
      <c r="Y39" s="76">
        <f>IF('Surface Flux and Temperature'!H35&lt;&gt;"",'Surface Flux and Temperature'!H35,"")</f>
        <v>152.66999999999999</v>
      </c>
      <c r="Z39" s="76">
        <f>IF('Surface Flux and Temperature'!D35&lt;&gt;"",'Surface Flux and Temperature'!D35,"")</f>
        <v>6.13</v>
      </c>
      <c r="AA39" s="79">
        <f>IF('Surface Flux and Temperature'!E35&lt;&gt;"",'Surface Flux and Temperature'!E35,"")</f>
        <v>5.0467000000000004</v>
      </c>
    </row>
    <row r="40" spans="1:27">
      <c r="A40" s="171"/>
      <c r="R40" s="76">
        <f>IF('Target Flux and Temperature'!J36&lt;&gt;"",'Target Flux and Temperature'!J36,"")</f>
        <v>169.46</v>
      </c>
      <c r="S40" s="76">
        <f>IF('Target Flux and Temperature'!K36&lt;&gt;"",'Target Flux and Temperature'!K36,"")</f>
        <v>150.16999999999999</v>
      </c>
      <c r="T40" s="76">
        <f>IF('Target Flux and Temperature'!D36&lt;&gt;"",'Target Flux and Temperature'!D36,"")</f>
        <v>11.975</v>
      </c>
      <c r="U40" s="76">
        <f>IF('Target Flux and Temperature'!E36&lt;&gt;"",'Target Flux and Temperature'!E36,"")</f>
        <v>6.4516999999999998</v>
      </c>
      <c r="V40" s="76">
        <f>IF('Target Flux and Temperature'!G36&lt;&gt;"",'Target Flux and Temperature'!G36,"")</f>
        <v>12.177</v>
      </c>
      <c r="W40" s="76">
        <f>IF('Target Flux and Temperature'!H36&lt;&gt;"",'Target Flux and Temperature'!H36,"")</f>
        <v>8.1417000000000002</v>
      </c>
      <c r="X40" s="76">
        <f>IF('Surface Flux and Temperature'!G36&lt;&gt;"",'Surface Flux and Temperature'!G36,"")</f>
        <v>325.10000000000002</v>
      </c>
      <c r="Y40" s="76">
        <f>IF('Surface Flux and Temperature'!H36&lt;&gt;"",'Surface Flux and Temperature'!H36,"")</f>
        <v>150.66999999999999</v>
      </c>
      <c r="Z40" s="76">
        <f>IF('Surface Flux and Temperature'!D36&lt;&gt;"",'Surface Flux and Temperature'!D36,"")</f>
        <v>12.958</v>
      </c>
      <c r="AA40" s="79">
        <f>IF('Surface Flux and Temperature'!E36&lt;&gt;"",'Surface Flux and Temperature'!E36,"")</f>
        <v>4.9367000000000001</v>
      </c>
    </row>
    <row r="41" spans="1:27">
      <c r="A41" s="171"/>
      <c r="R41" s="76" t="str">
        <f>IF('Target Flux and Temperature'!J37&lt;&gt;"",'Target Flux and Temperature'!J37,"")</f>
        <v/>
      </c>
      <c r="S41" s="76" t="str">
        <f>IF('Target Flux and Temperature'!K37&lt;&gt;"",'Target Flux and Temperature'!K37,"")</f>
        <v/>
      </c>
      <c r="T41" s="76">
        <f>IF('Target Flux and Temperature'!D37&lt;&gt;"",'Target Flux and Temperature'!D37,"")</f>
        <v>1.3009999999999999</v>
      </c>
      <c r="U41" s="76">
        <f>IF('Target Flux and Temperature'!E37&lt;&gt;"",'Target Flux and Temperature'!E37,"")</f>
        <v>2.5</v>
      </c>
      <c r="V41" s="76">
        <f>IF('Target Flux and Temperature'!G37&lt;&gt;"",'Target Flux and Temperature'!G37,"")</f>
        <v>2.3603999999999998</v>
      </c>
      <c r="W41" s="76">
        <f>IF('Target Flux and Temperature'!H37&lt;&gt;"",'Target Flux and Temperature'!H37,"")</f>
        <v>3.03</v>
      </c>
      <c r="X41" s="76">
        <f>IF('Surface Flux and Temperature'!G37&lt;&gt;"",'Surface Flux and Temperature'!G37,"")</f>
        <v>97.132999999999996</v>
      </c>
      <c r="Y41" s="76">
        <f>IF('Surface Flux and Temperature'!H37&lt;&gt;"",'Surface Flux and Temperature'!H37,"")</f>
        <v>150</v>
      </c>
      <c r="Z41" s="76">
        <f>IF('Surface Flux and Temperature'!D37&lt;&gt;"",'Surface Flux and Temperature'!D37,"")</f>
        <v>3.4053</v>
      </c>
      <c r="AA41" s="79">
        <f>IF('Surface Flux and Temperature'!E37&lt;&gt;"",'Surface Flux and Temperature'!E37,"")</f>
        <v>4.25</v>
      </c>
    </row>
    <row r="42" spans="1:27">
      <c r="A42" s="171"/>
      <c r="R42" s="76" t="str">
        <f>IF('Target Flux and Temperature'!J38&lt;&gt;"",'Target Flux and Temperature'!J38,"")</f>
        <v/>
      </c>
      <c r="S42" s="76" t="str">
        <f>IF('Target Flux and Temperature'!K38&lt;&gt;"",'Target Flux and Temperature'!K38,"")</f>
        <v/>
      </c>
      <c r="T42" s="76">
        <f>IF('Target Flux and Temperature'!D38&lt;&gt;"",'Target Flux and Temperature'!D38,"")</f>
        <v>1.5188999999999999</v>
      </c>
      <c r="U42" s="76">
        <f>IF('Target Flux and Temperature'!E38&lt;&gt;"",'Target Flux and Temperature'!E38,"")</f>
        <v>2.09</v>
      </c>
      <c r="V42" s="76">
        <f>IF('Target Flux and Temperature'!G38&lt;&gt;"",'Target Flux and Temperature'!G38,"")</f>
        <v>3.2783000000000002</v>
      </c>
      <c r="W42" s="76">
        <f>IF('Target Flux and Temperature'!H38&lt;&gt;"",'Target Flux and Temperature'!H38,"")</f>
        <v>3.14</v>
      </c>
      <c r="X42" s="76">
        <f>IF('Surface Flux and Temperature'!G38&lt;&gt;"",'Surface Flux and Temperature'!G38,"")</f>
        <v>145.30000000000001</v>
      </c>
      <c r="Y42" s="76">
        <f>IF('Surface Flux and Temperature'!H38&lt;&gt;"",'Surface Flux and Temperature'!H38,"")</f>
        <v>152</v>
      </c>
      <c r="Z42" s="76">
        <f>IF('Surface Flux and Temperature'!D38&lt;&gt;"",'Surface Flux and Temperature'!D38,"")</f>
        <v>3.5061</v>
      </c>
      <c r="AA42" s="79">
        <f>IF('Surface Flux and Temperature'!E38&lt;&gt;"",'Surface Flux and Temperature'!E38,"")</f>
        <v>4.26</v>
      </c>
    </row>
    <row r="43" spans="1:27">
      <c r="A43" s="171"/>
      <c r="R43" s="76" t="str">
        <f>IF('Target Flux and Temperature'!J39&lt;&gt;"",'Target Flux and Temperature'!J39,"")</f>
        <v/>
      </c>
      <c r="S43" s="76" t="str">
        <f>IF('Target Flux and Temperature'!K39&lt;&gt;"",'Target Flux and Temperature'!K39,"")</f>
        <v/>
      </c>
      <c r="T43" s="76">
        <f>IF('Target Flux and Temperature'!D39&lt;&gt;"",'Target Flux and Temperature'!D39,"")</f>
        <v>0.88175000000000003</v>
      </c>
      <c r="U43" s="76">
        <f>IF('Target Flux and Temperature'!E39&lt;&gt;"",'Target Flux and Temperature'!E39,"")</f>
        <v>1.76</v>
      </c>
      <c r="V43" s="76">
        <f>IF('Target Flux and Temperature'!G39&lt;&gt;"",'Target Flux and Temperature'!G39,"")</f>
        <v>1.8540000000000001</v>
      </c>
      <c r="W43" s="76">
        <f>IF('Target Flux and Temperature'!H39&lt;&gt;"",'Target Flux and Temperature'!H39,"")</f>
        <v>2.82</v>
      </c>
      <c r="X43" s="76">
        <f>IF('Surface Flux and Temperature'!G39&lt;&gt;"",'Surface Flux and Temperature'!G39,"")</f>
        <v>105.8</v>
      </c>
      <c r="Y43" s="76">
        <f>IF('Surface Flux and Temperature'!H39&lt;&gt;"",'Surface Flux and Temperature'!H39,"")</f>
        <v>149</v>
      </c>
      <c r="Z43" s="76">
        <f>IF('Surface Flux and Temperature'!D39&lt;&gt;"",'Surface Flux and Temperature'!D39,"")</f>
        <v>3.2559999999999998</v>
      </c>
      <c r="AA43" s="79">
        <f>IF('Surface Flux and Temperature'!E39&lt;&gt;"",'Surface Flux and Temperature'!E39,"")</f>
        <v>4.25</v>
      </c>
    </row>
    <row r="44" spans="1:27">
      <c r="A44" s="171"/>
      <c r="R44" s="76" t="str">
        <f>IF('Target Flux and Temperature'!J40&lt;&gt;"",'Target Flux and Temperature'!J40,"")</f>
        <v/>
      </c>
      <c r="S44" s="76" t="str">
        <f>IF('Target Flux and Temperature'!K40&lt;&gt;"",'Target Flux and Temperature'!K40,"")</f>
        <v/>
      </c>
      <c r="T44" s="76">
        <f>IF('Target Flux and Temperature'!D40&lt;&gt;"",'Target Flux and Temperature'!D40,"")</f>
        <v>2.4161000000000001</v>
      </c>
      <c r="U44" s="76">
        <f>IF('Target Flux and Temperature'!E40&lt;&gt;"",'Target Flux and Temperature'!E40,"")</f>
        <v>2.1800000000000002</v>
      </c>
      <c r="V44" s="76">
        <f>IF('Target Flux and Temperature'!G40&lt;&gt;"",'Target Flux and Temperature'!G40,"")</f>
        <v>3.0607000000000002</v>
      </c>
      <c r="W44" s="76">
        <f>IF('Target Flux and Temperature'!H40&lt;&gt;"",'Target Flux and Temperature'!H40,"")</f>
        <v>2.94</v>
      </c>
      <c r="X44" s="76">
        <f>IF('Surface Flux and Temperature'!G40&lt;&gt;"",'Surface Flux and Temperature'!G40,"")</f>
        <v>120.6</v>
      </c>
      <c r="Y44" s="76">
        <f>IF('Surface Flux and Temperature'!H40&lt;&gt;"",'Surface Flux and Temperature'!H40,"")</f>
        <v>150</v>
      </c>
      <c r="Z44" s="76">
        <f>IF('Surface Flux and Temperature'!D40&lt;&gt;"",'Surface Flux and Temperature'!D40,"")</f>
        <v>3.9790999999999999</v>
      </c>
      <c r="AA44" s="79">
        <f>IF('Surface Flux and Temperature'!E40&lt;&gt;"",'Surface Flux and Temperature'!E40,"")</f>
        <v>4.25</v>
      </c>
    </row>
    <row r="45" spans="1:27">
      <c r="A45" s="171"/>
      <c r="R45" s="76">
        <f>IF('Target Flux and Temperature'!J41&lt;&gt;"",'Target Flux and Temperature'!J41,"")</f>
        <v>226</v>
      </c>
      <c r="S45" s="76">
        <f>IF('Target Flux and Temperature'!K41&lt;&gt;"",'Target Flux and Temperature'!K41,"")</f>
        <v>221</v>
      </c>
      <c r="T45" s="76">
        <f>IF('Target Flux and Temperature'!D41&lt;&gt;"",'Target Flux and Temperature'!D41,"")</f>
        <v>4.4409999999999998</v>
      </c>
      <c r="U45" s="76">
        <f>IF('Target Flux and Temperature'!E41&lt;&gt;"",'Target Flux and Temperature'!E41,"")</f>
        <v>5.64</v>
      </c>
      <c r="V45" s="76">
        <f>IF('Target Flux and Temperature'!G41&lt;&gt;"",'Target Flux and Temperature'!G41,"")</f>
        <v>7.0923999999999996</v>
      </c>
      <c r="W45" s="76">
        <f>IF('Target Flux and Temperature'!H41&lt;&gt;"",'Target Flux and Temperature'!H41,"")</f>
        <v>6.48</v>
      </c>
      <c r="X45" s="76">
        <f>IF('Surface Flux and Temperature'!G41&lt;&gt;"",'Surface Flux and Temperature'!G41,"")</f>
        <v>76.283000000000001</v>
      </c>
      <c r="Y45" s="76">
        <f>IF('Surface Flux and Temperature'!H41&lt;&gt;"",'Surface Flux and Temperature'!H41,"")</f>
        <v>130</v>
      </c>
      <c r="Z45" s="76">
        <f>IF('Surface Flux and Temperature'!D41&lt;&gt;"",'Surface Flux and Temperature'!D41,"")</f>
        <v>2.4679000000000002</v>
      </c>
      <c r="AA45" s="79">
        <f>IF('Surface Flux and Temperature'!E41&lt;&gt;"",'Surface Flux and Temperature'!E41,"")</f>
        <v>3.89</v>
      </c>
    </row>
    <row r="46" spans="1:27">
      <c r="A46" s="171"/>
      <c r="R46" s="76">
        <f>IF('Target Flux and Temperature'!J42&lt;&gt;"",'Target Flux and Temperature'!J42,"")</f>
        <v>209.93</v>
      </c>
      <c r="S46" s="76">
        <f>IF('Target Flux and Temperature'!K42&lt;&gt;"",'Target Flux and Temperature'!K42,"")</f>
        <v>223</v>
      </c>
      <c r="T46" s="76" t="str">
        <f>IF('Target Flux and Temperature'!D42&lt;&gt;"",'Target Flux and Temperature'!D42,"")</f>
        <v/>
      </c>
      <c r="U46" s="76" t="str">
        <f>IF('Target Flux and Temperature'!E42&lt;&gt;"",'Target Flux and Temperature'!E42,"")</f>
        <v/>
      </c>
      <c r="V46" s="76">
        <f>IF('Target Flux and Temperature'!G42&lt;&gt;"",'Target Flux and Temperature'!G42,"")</f>
        <v>9.4535</v>
      </c>
      <c r="W46" s="76">
        <f>IF('Target Flux and Temperature'!H42&lt;&gt;"",'Target Flux and Temperature'!H42,"")</f>
        <v>6.65</v>
      </c>
      <c r="X46" s="76">
        <f>IF('Surface Flux and Temperature'!G42&lt;&gt;"",'Surface Flux and Temperature'!G42,"")</f>
        <v>151.6</v>
      </c>
      <c r="Y46" s="76">
        <f>IF('Surface Flux and Temperature'!H42&lt;&gt;"",'Surface Flux and Temperature'!H42,"")</f>
        <v>127</v>
      </c>
      <c r="Z46" s="76">
        <f>IF('Surface Flux and Temperature'!D42&lt;&gt;"",'Surface Flux and Temperature'!D42,"")</f>
        <v>8.5063999999999993</v>
      </c>
      <c r="AA46" s="79">
        <f>IF('Surface Flux and Temperature'!E42&lt;&gt;"",'Surface Flux and Temperature'!E42,"")</f>
        <v>3.8</v>
      </c>
    </row>
    <row r="47" spans="1:27">
      <c r="A47" s="171"/>
      <c r="R47" s="76">
        <f>IF('Target Flux and Temperature'!J43&lt;&gt;"",'Target Flux and Temperature'!J43,"")</f>
        <v>194.9</v>
      </c>
      <c r="S47" s="76">
        <f>IF('Target Flux and Temperature'!K43&lt;&gt;"",'Target Flux and Temperature'!K43,"")</f>
        <v>160</v>
      </c>
      <c r="T47" s="76">
        <f>IF('Target Flux and Temperature'!D43&lt;&gt;"",'Target Flux and Temperature'!D43,"")</f>
        <v>2.9453</v>
      </c>
      <c r="U47" s="76">
        <f>IF('Target Flux and Temperature'!E43&lt;&gt;"",'Target Flux and Temperature'!E43,"")</f>
        <v>4.3</v>
      </c>
      <c r="V47" s="76">
        <f>IF('Target Flux and Temperature'!G43&lt;&gt;"",'Target Flux and Temperature'!G43,"")</f>
        <v>5.5068999999999999</v>
      </c>
      <c r="W47" s="76">
        <f>IF('Target Flux and Temperature'!H43&lt;&gt;"",'Target Flux and Temperature'!H43,"")</f>
        <v>6.15</v>
      </c>
      <c r="X47" s="76">
        <f>IF('Surface Flux and Temperature'!G43&lt;&gt;"",'Surface Flux and Temperature'!G43,"")</f>
        <v>147.16999999999999</v>
      </c>
      <c r="Y47" s="76">
        <f>IF('Surface Flux and Temperature'!H43&lt;&gt;"",'Surface Flux and Temperature'!H43,"")</f>
        <v>153</v>
      </c>
      <c r="Z47" s="76">
        <f>IF('Surface Flux and Temperature'!D43&lt;&gt;"",'Surface Flux and Temperature'!D43,"")</f>
        <v>5.0427</v>
      </c>
      <c r="AA47" s="79">
        <f>IF('Surface Flux and Temperature'!E43&lt;&gt;"",'Surface Flux and Temperature'!E43,"")</f>
        <v>4.66</v>
      </c>
    </row>
    <row r="48" spans="1:27">
      <c r="A48" s="171"/>
      <c r="R48" s="76">
        <f>IF('Target Flux and Temperature'!J44&lt;&gt;"",'Target Flux and Temperature'!J44,"")</f>
        <v>169</v>
      </c>
      <c r="S48" s="76">
        <f>IF('Target Flux and Temperature'!K44&lt;&gt;"",'Target Flux and Temperature'!K44,"")</f>
        <v>224</v>
      </c>
      <c r="T48" s="76">
        <f>IF('Target Flux and Temperature'!D44&lt;&gt;"",'Target Flux and Temperature'!D44,"")</f>
        <v>5.3545999999999996</v>
      </c>
      <c r="U48" s="76">
        <f>IF('Target Flux and Temperature'!E44&lt;&gt;"",'Target Flux and Temperature'!E44,"")</f>
        <v>5.2</v>
      </c>
      <c r="V48" s="76">
        <f>IF('Target Flux and Temperature'!G44&lt;&gt;"",'Target Flux and Temperature'!G44,"")</f>
        <v>6.4465000000000003</v>
      </c>
      <c r="W48" s="76">
        <f>IF('Target Flux and Temperature'!H44&lt;&gt;"",'Target Flux and Temperature'!H44,"")</f>
        <v>6.6</v>
      </c>
      <c r="X48" s="76">
        <f>IF('Surface Flux and Temperature'!G44&lt;&gt;"",'Surface Flux and Temperature'!G44,"")</f>
        <v>180.1</v>
      </c>
      <c r="Y48" s="76">
        <f>IF('Surface Flux and Temperature'!H44&lt;&gt;"",'Surface Flux and Temperature'!H44,"")</f>
        <v>153</v>
      </c>
      <c r="Z48" s="76">
        <f>IF('Surface Flux and Temperature'!D44&lt;&gt;"",'Surface Flux and Temperature'!D44,"")</f>
        <v>6.0174000000000003</v>
      </c>
      <c r="AA48" s="79">
        <f>IF('Surface Flux and Temperature'!E44&lt;&gt;"",'Surface Flux and Temperature'!E44,"")</f>
        <v>4.63</v>
      </c>
    </row>
    <row r="49" spans="1:27">
      <c r="A49" s="171"/>
      <c r="R49" s="76">
        <f>IF('Target Flux and Temperature'!J45&lt;&gt;"",'Target Flux and Temperature'!J45,"")</f>
        <v>227.5</v>
      </c>
      <c r="S49" s="76">
        <f>IF('Target Flux and Temperature'!K45&lt;&gt;"",'Target Flux and Temperature'!K45,"")</f>
        <v>218</v>
      </c>
      <c r="T49" s="76">
        <f>IF('Target Flux and Temperature'!D45&lt;&gt;"",'Target Flux and Temperature'!D45,"")</f>
        <v>4.2854000000000001</v>
      </c>
      <c r="U49" s="76">
        <f>IF('Target Flux and Temperature'!E45&lt;&gt;"",'Target Flux and Temperature'!E45,"")</f>
        <v>5.47</v>
      </c>
      <c r="V49" s="76">
        <f>IF('Target Flux and Temperature'!G45&lt;&gt;"",'Target Flux and Temperature'!G45,"")</f>
        <v>6.5776000000000003</v>
      </c>
      <c r="W49" s="76">
        <f>IF('Target Flux and Temperature'!H45&lt;&gt;"",'Target Flux and Temperature'!H45,"")</f>
        <v>6.3</v>
      </c>
      <c r="X49" s="76">
        <f>IF('Surface Flux and Temperature'!G45&lt;&gt;"",'Surface Flux and Temperature'!G45,"")</f>
        <v>94.1</v>
      </c>
      <c r="Y49" s="76">
        <f>IF('Surface Flux and Temperature'!H45&lt;&gt;"",'Surface Flux and Temperature'!H45,"")</f>
        <v>150</v>
      </c>
      <c r="Z49" s="76">
        <f>IF('Surface Flux and Temperature'!D45&lt;&gt;"",'Surface Flux and Temperature'!D45,"")</f>
        <v>3.3386</v>
      </c>
      <c r="AA49" s="79">
        <f>IF('Surface Flux and Temperature'!E45&lt;&gt;"",'Surface Flux and Temperature'!E45,"")</f>
        <v>4.2300000000000004</v>
      </c>
    </row>
    <row r="50" spans="1:27">
      <c r="A50" s="171"/>
      <c r="R50" s="76">
        <f>IF('Target Flux and Temperature'!J46&lt;&gt;"",'Target Flux and Temperature'!J46,"")</f>
        <v>220.4</v>
      </c>
      <c r="S50" s="76">
        <f>IF('Target Flux and Temperature'!K46&lt;&gt;"",'Target Flux and Temperature'!K46,"")</f>
        <v>219</v>
      </c>
      <c r="T50" s="76">
        <f>IF('Target Flux and Temperature'!D46&lt;&gt;"",'Target Flux and Temperature'!D46,"")</f>
        <v>5.2447999999999997</v>
      </c>
      <c r="U50" s="76">
        <f>IF('Target Flux and Temperature'!E46&lt;&gt;"",'Target Flux and Temperature'!E46,"")</f>
        <v>4.62</v>
      </c>
      <c r="V50" s="76">
        <f>IF('Target Flux and Temperature'!G46&lt;&gt;"",'Target Flux and Temperature'!G46,"")</f>
        <v>9.0579000000000001</v>
      </c>
      <c r="W50" s="76">
        <f>IF('Target Flux and Temperature'!H46&lt;&gt;"",'Target Flux and Temperature'!H46,"")</f>
        <v>6.46</v>
      </c>
      <c r="X50" s="76">
        <f>IF('Surface Flux and Temperature'!G46&lt;&gt;"",'Surface Flux and Temperature'!G46,"")</f>
        <v>161.69999999999999</v>
      </c>
      <c r="Y50" s="76">
        <f>IF('Surface Flux and Temperature'!H46&lt;&gt;"",'Surface Flux and Temperature'!H46,"")</f>
        <v>151</v>
      </c>
      <c r="Z50" s="76">
        <f>IF('Surface Flux and Temperature'!D46&lt;&gt;"",'Surface Flux and Temperature'!D46,"")</f>
        <v>3.4799000000000002</v>
      </c>
      <c r="AA50" s="79">
        <f>IF('Surface Flux and Temperature'!E46&lt;&gt;"",'Surface Flux and Temperature'!E46,"")</f>
        <v>4.2300000000000004</v>
      </c>
    </row>
    <row r="51" spans="1:27">
      <c r="A51" s="171"/>
      <c r="R51" s="76">
        <f>IF('Target Flux and Temperature'!J47&lt;&gt;"",'Target Flux and Temperature'!J47,"")</f>
        <v>194.6</v>
      </c>
      <c r="S51" s="76">
        <f>IF('Target Flux and Temperature'!K47&lt;&gt;"",'Target Flux and Temperature'!K47,"")</f>
        <v>156</v>
      </c>
      <c r="T51" s="76">
        <f>IF('Target Flux and Temperature'!D47&lt;&gt;"",'Target Flux and Temperature'!D47,"")</f>
        <v>2.7315</v>
      </c>
      <c r="U51" s="76">
        <f>IF('Target Flux and Temperature'!E47&lt;&gt;"",'Target Flux and Temperature'!E47,"")</f>
        <v>4.13</v>
      </c>
      <c r="V51" s="76">
        <f>IF('Target Flux and Temperature'!G47&lt;&gt;"",'Target Flux and Temperature'!G47,"")</f>
        <v>5.08</v>
      </c>
      <c r="W51" s="76">
        <f>IF('Target Flux and Temperature'!H47&lt;&gt;"",'Target Flux and Temperature'!H47,"")</f>
        <v>5.97</v>
      </c>
      <c r="X51" s="76">
        <f>IF('Surface Flux and Temperature'!G47&lt;&gt;"",'Surface Flux and Temperature'!G47,"")</f>
        <v>106</v>
      </c>
      <c r="Y51" s="76">
        <f>IF('Surface Flux and Temperature'!H47&lt;&gt;"",'Surface Flux and Temperature'!H47,"")</f>
        <v>149</v>
      </c>
      <c r="Z51" s="76">
        <f>IF('Surface Flux and Temperature'!D47&lt;&gt;"",'Surface Flux and Temperature'!D47,"")</f>
        <v>3.1048</v>
      </c>
      <c r="AA51" s="79">
        <f>IF('Surface Flux and Temperature'!E47&lt;&gt;"",'Surface Flux and Temperature'!E47,"")</f>
        <v>4.2267000000000001</v>
      </c>
    </row>
    <row r="52" spans="1:27">
      <c r="A52" s="171"/>
      <c r="R52" s="76">
        <f>IF('Target Flux and Temperature'!J48&lt;&gt;"",'Target Flux and Temperature'!J48,"")</f>
        <v>166.4</v>
      </c>
      <c r="S52" s="76">
        <f>IF('Target Flux and Temperature'!K48&lt;&gt;"",'Target Flux and Temperature'!K48,"")</f>
        <v>221</v>
      </c>
      <c r="T52" s="76">
        <f>IF('Target Flux and Temperature'!D48&lt;&gt;"",'Target Flux and Temperature'!D48,"")</f>
        <v>5.1539000000000001</v>
      </c>
      <c r="U52" s="76">
        <f>IF('Target Flux and Temperature'!E48&lt;&gt;"",'Target Flux and Temperature'!E48,"")</f>
        <v>5.0199999999999996</v>
      </c>
      <c r="V52" s="76">
        <f>IF('Target Flux and Temperature'!G48&lt;&gt;"",'Target Flux and Temperature'!G48,"")</f>
        <v>6.3506</v>
      </c>
      <c r="W52" s="76">
        <f>IF('Target Flux and Temperature'!H48&lt;&gt;"",'Target Flux and Temperature'!H48,"")</f>
        <v>6.41</v>
      </c>
      <c r="X52" s="76">
        <f>IF('Surface Flux and Temperature'!G48&lt;&gt;"",'Surface Flux and Temperature'!G48,"")</f>
        <v>116.9</v>
      </c>
      <c r="Y52" s="76">
        <f>IF('Surface Flux and Temperature'!H48&lt;&gt;"",'Surface Flux and Temperature'!H48,"")</f>
        <v>150</v>
      </c>
      <c r="Z52" s="76">
        <f>IF('Surface Flux and Temperature'!D48&lt;&gt;"",'Surface Flux and Temperature'!D48,"")</f>
        <v>3.875</v>
      </c>
      <c r="AA52" s="79">
        <f>IF('Surface Flux and Temperature'!E48&lt;&gt;"",'Surface Flux and Temperature'!E48,"")</f>
        <v>4.22</v>
      </c>
    </row>
    <row r="53" spans="1:27">
      <c r="A53" s="171"/>
      <c r="R53" s="76">
        <f>IF('Target Flux and Temperature'!J49&lt;&gt;"",'Target Flux and Temperature'!J49,"")</f>
        <v>149.63</v>
      </c>
      <c r="S53" s="76">
        <f>IF('Target Flux and Temperature'!K49&lt;&gt;"",'Target Flux and Temperature'!K49,"")</f>
        <v>183</v>
      </c>
      <c r="T53" s="76">
        <f>IF('Target Flux and Temperature'!D49&lt;&gt;"",'Target Flux and Temperature'!D49,"")</f>
        <v>3.8815</v>
      </c>
      <c r="U53" s="76">
        <f>IF('Target Flux and Temperature'!E49&lt;&gt;"",'Target Flux and Temperature'!E49,"")</f>
        <v>4.05</v>
      </c>
      <c r="V53" s="76">
        <f>IF('Target Flux and Temperature'!G49&lt;&gt;"",'Target Flux and Temperature'!G49,"")</f>
        <v>6.7987000000000002</v>
      </c>
      <c r="W53" s="76">
        <f>IF('Target Flux and Temperature'!H49&lt;&gt;"",'Target Flux and Temperature'!H49,"")</f>
        <v>4.93</v>
      </c>
      <c r="X53" s="76">
        <f>IF('Surface Flux and Temperature'!G49&lt;&gt;"",'Surface Flux and Temperature'!G49,"")</f>
        <v>71.099999999999994</v>
      </c>
      <c r="Y53" s="76">
        <f>IF('Surface Flux and Temperature'!H49&lt;&gt;"",'Surface Flux and Temperature'!H49,"")</f>
        <v>129.66999999999999</v>
      </c>
      <c r="Z53" s="76">
        <f>IF('Surface Flux and Temperature'!D49&lt;&gt;"",'Surface Flux and Temperature'!D49,"")</f>
        <v>2.2711999999999999</v>
      </c>
      <c r="AA53" s="79">
        <f>IF('Surface Flux and Temperature'!E49&lt;&gt;"",'Surface Flux and Temperature'!E49,"")</f>
        <v>3.85</v>
      </c>
    </row>
    <row r="54" spans="1:27">
      <c r="A54" s="171"/>
      <c r="R54" s="76">
        <f>IF('Target Flux and Temperature'!J50&lt;&gt;"",'Target Flux and Temperature'!J50,"")</f>
        <v>132.5</v>
      </c>
      <c r="S54" s="76">
        <f>IF('Target Flux and Temperature'!K50&lt;&gt;"",'Target Flux and Temperature'!K50,"")</f>
        <v>184</v>
      </c>
      <c r="T54" s="76">
        <f>IF('Target Flux and Temperature'!D50&lt;&gt;"",'Target Flux and Temperature'!D50,"")</f>
        <v>4.7706</v>
      </c>
      <c r="U54" s="76">
        <f>IF('Target Flux and Temperature'!E50&lt;&gt;"",'Target Flux and Temperature'!E50,"")</f>
        <v>3.56</v>
      </c>
      <c r="V54" s="76">
        <f>IF('Target Flux and Temperature'!G50&lt;&gt;"",'Target Flux and Temperature'!G50,"")</f>
        <v>8.4930000000000003</v>
      </c>
      <c r="W54" s="76">
        <f>IF('Target Flux and Temperature'!H50&lt;&gt;"",'Target Flux and Temperature'!H50,"")</f>
        <v>5.0599999999999996</v>
      </c>
      <c r="X54" s="76">
        <f>IF('Surface Flux and Temperature'!G50&lt;&gt;"",'Surface Flux and Temperature'!G50,"")</f>
        <v>155.87</v>
      </c>
      <c r="Y54" s="76">
        <f>IF('Surface Flux and Temperature'!H50&lt;&gt;"",'Surface Flux and Temperature'!H50,"")</f>
        <v>126.67</v>
      </c>
      <c r="Z54" s="76">
        <f>IF('Surface Flux and Temperature'!D50&lt;&gt;"",'Surface Flux and Temperature'!D50,"")</f>
        <v>7.8929999999999998</v>
      </c>
      <c r="AA54" s="79">
        <f>IF('Surface Flux and Temperature'!E50&lt;&gt;"",'Surface Flux and Temperature'!E50,"")</f>
        <v>3.77</v>
      </c>
    </row>
    <row r="55" spans="1:27">
      <c r="A55" s="171"/>
      <c r="R55" s="76">
        <f>IF('Target Flux and Temperature'!J51&lt;&gt;"",'Target Flux and Temperature'!J51,"")</f>
        <v>174.7</v>
      </c>
      <c r="S55" s="76">
        <f>IF('Target Flux and Temperature'!K51&lt;&gt;"",'Target Flux and Temperature'!K51,"")</f>
        <v>128</v>
      </c>
      <c r="T55" s="76">
        <f>IF('Target Flux and Temperature'!D51&lt;&gt;"",'Target Flux and Temperature'!D51,"")</f>
        <v>2.6383999999999999</v>
      </c>
      <c r="U55" s="76">
        <f>IF('Target Flux and Temperature'!E51&lt;&gt;"",'Target Flux and Temperature'!E51,"")</f>
        <v>3.15</v>
      </c>
      <c r="V55" s="76">
        <f>IF('Target Flux and Temperature'!G51&lt;&gt;"",'Target Flux and Temperature'!G51,"")</f>
        <v>6.4535</v>
      </c>
      <c r="W55" s="76">
        <f>IF('Target Flux and Temperature'!H51&lt;&gt;"",'Target Flux and Temperature'!H51,"")</f>
        <v>4.6500000000000004</v>
      </c>
      <c r="X55" s="76">
        <f>IF('Surface Flux and Temperature'!G51&lt;&gt;"",'Surface Flux and Temperature'!G51,"")</f>
        <v>137.87</v>
      </c>
      <c r="Y55" s="76">
        <f>IF('Surface Flux and Temperature'!H51&lt;&gt;"",'Surface Flux and Temperature'!H51,"")</f>
        <v>153</v>
      </c>
      <c r="Z55" s="76">
        <f>IF('Surface Flux and Temperature'!D51&lt;&gt;"",'Surface Flux and Temperature'!D51,"")</f>
        <v>4.7187000000000001</v>
      </c>
      <c r="AA55" s="79">
        <f>IF('Surface Flux and Temperature'!E51&lt;&gt;"",'Surface Flux and Temperature'!E51,"")</f>
        <v>4.63</v>
      </c>
    </row>
    <row r="56" spans="1:27">
      <c r="A56" s="171"/>
      <c r="R56" s="76">
        <f>IF('Target Flux and Temperature'!J52&lt;&gt;"",'Target Flux and Temperature'!J52,"")</f>
        <v>161.1</v>
      </c>
      <c r="S56" s="76">
        <f>IF('Target Flux and Temperature'!K52&lt;&gt;"",'Target Flux and Temperature'!K52,"")</f>
        <v>190</v>
      </c>
      <c r="T56" s="76">
        <f>IF('Target Flux and Temperature'!D52&lt;&gt;"",'Target Flux and Temperature'!D52,"")</f>
        <v>5.4496000000000002</v>
      </c>
      <c r="U56" s="76">
        <f>IF('Target Flux and Temperature'!E52&lt;&gt;"",'Target Flux and Temperature'!E52,"")</f>
        <v>4.01</v>
      </c>
      <c r="V56" s="76">
        <f>IF('Target Flux and Temperature'!G52&lt;&gt;"",'Target Flux and Temperature'!G52,"")</f>
        <v>6.6890000000000001</v>
      </c>
      <c r="W56" s="76">
        <f>IF('Target Flux and Temperature'!H52&lt;&gt;"",'Target Flux and Temperature'!H52,"")</f>
        <v>5.15</v>
      </c>
      <c r="X56" s="76">
        <f>IF('Surface Flux and Temperature'!G52&lt;&gt;"",'Surface Flux and Temperature'!G52,"")</f>
        <v>221.16</v>
      </c>
      <c r="Y56" s="76">
        <f>IF('Surface Flux and Temperature'!H52&lt;&gt;"",'Surface Flux and Temperature'!H52,"")</f>
        <v>152</v>
      </c>
      <c r="Z56" s="76" t="str">
        <f>IF('Surface Flux and Temperature'!D52&lt;&gt;"",'Surface Flux and Temperature'!D52,"")</f>
        <v/>
      </c>
      <c r="AA56" s="79" t="str">
        <f>IF('Surface Flux and Temperature'!E52&lt;&gt;"",'Surface Flux and Temperature'!E52,"")</f>
        <v/>
      </c>
    </row>
    <row r="57" spans="1:27">
      <c r="A57" s="171"/>
      <c r="R57" s="76">
        <f>IF('Target Flux and Temperature'!J53&lt;&gt;"",'Target Flux and Temperature'!J53,"")</f>
        <v>199</v>
      </c>
      <c r="S57" s="76">
        <f>IF('Target Flux and Temperature'!K53&lt;&gt;"",'Target Flux and Temperature'!K53,"")</f>
        <v>207</v>
      </c>
      <c r="T57" s="76">
        <f>IF('Target Flux and Temperature'!D53&lt;&gt;"",'Target Flux and Temperature'!D53,"")</f>
        <v>2.8331</v>
      </c>
      <c r="U57" s="76">
        <f>IF('Target Flux and Temperature'!E53&lt;&gt;"",'Target Flux and Temperature'!E53,"")</f>
        <v>5.54</v>
      </c>
      <c r="V57" s="76">
        <f>IF('Target Flux and Temperature'!G53&lt;&gt;"",'Target Flux and Temperature'!G53,"")</f>
        <v>3.8193000000000001</v>
      </c>
      <c r="W57" s="76">
        <f>IF('Target Flux and Temperature'!H53&lt;&gt;"",'Target Flux and Temperature'!H53,"")</f>
        <v>5.78</v>
      </c>
      <c r="X57" s="76">
        <f>IF('Surface Flux and Temperature'!G53&lt;&gt;"",'Surface Flux and Temperature'!G53,"")</f>
        <v>110.38</v>
      </c>
      <c r="Y57" s="76">
        <f>IF('Surface Flux and Temperature'!H53&lt;&gt;"",'Surface Flux and Temperature'!H53,"")</f>
        <v>195</v>
      </c>
      <c r="Z57" s="76" t="str">
        <f>IF('Surface Flux and Temperature'!D53&lt;&gt;"",'Surface Flux and Temperature'!D53,"")</f>
        <v/>
      </c>
      <c r="AA57" s="79" t="str">
        <f>IF('Surface Flux and Temperature'!E53&lt;&gt;"",'Surface Flux and Temperature'!E53,"")</f>
        <v/>
      </c>
    </row>
    <row r="58" spans="1:27">
      <c r="A58" s="171"/>
      <c r="R58" s="76">
        <f>IF('Target Flux and Temperature'!J54&lt;&gt;"",'Target Flux and Temperature'!J54,"")</f>
        <v>178.3</v>
      </c>
      <c r="S58" s="76">
        <f>IF('Target Flux and Temperature'!K54&lt;&gt;"",'Target Flux and Temperature'!K54,"")</f>
        <v>208</v>
      </c>
      <c r="T58" s="76" t="str">
        <f>IF('Target Flux and Temperature'!D54&lt;&gt;"",'Target Flux and Temperature'!D54,"")</f>
        <v/>
      </c>
      <c r="U58" s="76" t="str">
        <f>IF('Target Flux and Temperature'!E54&lt;&gt;"",'Target Flux and Temperature'!E54,"")</f>
        <v/>
      </c>
      <c r="V58" s="76">
        <f>IF('Target Flux and Temperature'!G54&lt;&gt;"",'Target Flux and Temperature'!G54,"")</f>
        <v>6.0532000000000004</v>
      </c>
      <c r="W58" s="76">
        <f>IF('Target Flux and Temperature'!H54&lt;&gt;"",'Target Flux and Temperature'!H54,"")</f>
        <v>5.94</v>
      </c>
      <c r="X58" s="76">
        <f>IF('Surface Flux and Temperature'!G54&lt;&gt;"",'Surface Flux and Temperature'!G54,"")</f>
        <v>199.2</v>
      </c>
      <c r="Y58" s="76">
        <f>IF('Surface Flux and Temperature'!H54&lt;&gt;"",'Surface Flux and Temperature'!H54,"")</f>
        <v>198</v>
      </c>
      <c r="Z58" s="76" t="str">
        <f>IF('Surface Flux and Temperature'!D54&lt;&gt;"",'Surface Flux and Temperature'!D54,"")</f>
        <v/>
      </c>
      <c r="AA58" s="79" t="str">
        <f>IF('Surface Flux and Temperature'!E54&lt;&gt;"",'Surface Flux and Temperature'!E54,"")</f>
        <v/>
      </c>
    </row>
    <row r="59" spans="1:27">
      <c r="A59" s="171"/>
      <c r="R59" s="76">
        <f>IF('Target Flux and Temperature'!J55&lt;&gt;"",'Target Flux and Temperature'!J55,"")</f>
        <v>171.2</v>
      </c>
      <c r="S59" s="76">
        <f>IF('Target Flux and Temperature'!K55&lt;&gt;"",'Target Flux and Temperature'!K55,"")</f>
        <v>145</v>
      </c>
      <c r="T59" s="76">
        <f>IF('Target Flux and Temperature'!D55&lt;&gt;"",'Target Flux and Temperature'!D55,"")</f>
        <v>2.1154999999999999</v>
      </c>
      <c r="U59" s="76">
        <f>IF('Target Flux and Temperature'!E55&lt;&gt;"",'Target Flux and Temperature'!E55,"")</f>
        <v>3.68</v>
      </c>
      <c r="V59" s="76">
        <f>IF('Target Flux and Temperature'!G55&lt;&gt;"",'Target Flux and Temperature'!G55,"")</f>
        <v>3.4436</v>
      </c>
      <c r="W59" s="76">
        <f>IF('Target Flux and Temperature'!H55&lt;&gt;"",'Target Flux and Temperature'!H55,"")</f>
        <v>5.52</v>
      </c>
      <c r="X59" s="76">
        <f>IF('Surface Flux and Temperature'!G55&lt;&gt;"",'Surface Flux and Temperature'!G55,"")</f>
        <v>126.8</v>
      </c>
      <c r="Y59" s="76">
        <f>IF('Surface Flux and Temperature'!H55&lt;&gt;"",'Surface Flux and Temperature'!H55,"")</f>
        <v>194</v>
      </c>
      <c r="Z59" s="76" t="str">
        <f>IF('Surface Flux and Temperature'!D55&lt;&gt;"",'Surface Flux and Temperature'!D55,"")</f>
        <v/>
      </c>
      <c r="AA59" s="79" t="str">
        <f>IF('Surface Flux and Temperature'!E55&lt;&gt;"",'Surface Flux and Temperature'!E55,"")</f>
        <v/>
      </c>
    </row>
    <row r="60" spans="1:27">
      <c r="A60" s="171"/>
      <c r="R60" s="76">
        <f>IF('Target Flux and Temperature'!J56&lt;&gt;"",'Target Flux and Temperature'!J56,"")</f>
        <v>269.89999999999998</v>
      </c>
      <c r="S60" s="76">
        <f>IF('Target Flux and Temperature'!K56&lt;&gt;"",'Target Flux and Temperature'!K56,"")</f>
        <v>262</v>
      </c>
      <c r="T60" s="76">
        <f>IF('Target Flux and Temperature'!D56&lt;&gt;"",'Target Flux and Temperature'!D56,"")</f>
        <v>10.500999999999999</v>
      </c>
      <c r="U60" s="76">
        <f>IF('Target Flux and Temperature'!E56&lt;&gt;"",'Target Flux and Temperature'!E56,"")</f>
        <v>6.92</v>
      </c>
      <c r="V60" s="76">
        <f>IF('Target Flux and Temperature'!G56&lt;&gt;"",'Target Flux and Temperature'!G56,"")</f>
        <v>10.834</v>
      </c>
      <c r="W60" s="76">
        <f>IF('Target Flux and Temperature'!H56&lt;&gt;"",'Target Flux and Temperature'!H56,"")</f>
        <v>8.32</v>
      </c>
      <c r="X60" s="76">
        <f>IF('Surface Flux and Temperature'!G56&lt;&gt;"",'Surface Flux and Temperature'!G56,"")</f>
        <v>144.6</v>
      </c>
      <c r="Y60" s="76">
        <f>IF('Surface Flux and Temperature'!H56&lt;&gt;"",'Surface Flux and Temperature'!H56,"")</f>
        <v>195</v>
      </c>
      <c r="Z60" s="76" t="str">
        <f>IF('Surface Flux and Temperature'!D56&lt;&gt;"",'Surface Flux and Temperature'!D56,"")</f>
        <v/>
      </c>
      <c r="AA60" s="79" t="str">
        <f>IF('Surface Flux and Temperature'!E56&lt;&gt;"",'Surface Flux and Temperature'!E56,"")</f>
        <v/>
      </c>
    </row>
    <row r="61" spans="1:27">
      <c r="A61" s="171"/>
      <c r="R61" s="76">
        <f>IF('Target Flux and Temperature'!J57&lt;&gt;"",'Target Flux and Temperature'!J57,"")</f>
        <v>415.1</v>
      </c>
      <c r="S61" s="76">
        <f>IF('Target Flux and Temperature'!K57&lt;&gt;"",'Target Flux and Temperature'!K57,"")</f>
        <v>207</v>
      </c>
      <c r="T61" s="76">
        <f>IF('Target Flux and Temperature'!D57&lt;&gt;"",'Target Flux and Temperature'!D57,"")</f>
        <v>46.395000000000003</v>
      </c>
      <c r="U61" s="76">
        <f>IF('Target Flux and Temperature'!E57&lt;&gt;"",'Target Flux and Temperature'!E57,"")</f>
        <v>5.3333000000000004</v>
      </c>
      <c r="V61" s="76">
        <f>IF('Target Flux and Temperature'!G57&lt;&gt;"",'Target Flux and Temperature'!G57,"")</f>
        <v>57.758000000000003</v>
      </c>
      <c r="W61" s="76">
        <f>IF('Target Flux and Temperature'!H57&lt;&gt;"",'Target Flux and Temperature'!H57,"")</f>
        <v>5.58</v>
      </c>
      <c r="X61" s="76">
        <f>IF('Surface Flux and Temperature'!G57&lt;&gt;"",'Surface Flux and Temperature'!G57,"")</f>
        <v>89.58</v>
      </c>
      <c r="Y61" s="76">
        <f>IF('Surface Flux and Temperature'!H57&lt;&gt;"",'Surface Flux and Temperature'!H57,"")</f>
        <v>166</v>
      </c>
      <c r="Z61" s="76" t="str">
        <f>IF('Surface Flux and Temperature'!D57&lt;&gt;"",'Surface Flux and Temperature'!D57,"")</f>
        <v/>
      </c>
      <c r="AA61" s="79" t="str">
        <f>IF('Surface Flux and Temperature'!E57&lt;&gt;"",'Surface Flux and Temperature'!E57,"")</f>
        <v/>
      </c>
    </row>
    <row r="62" spans="1:27">
      <c r="A62" s="171"/>
      <c r="R62" s="76">
        <f>IF('Target Flux and Temperature'!J58&lt;&gt;"",'Target Flux and Temperature'!J58,"")</f>
        <v>243.1</v>
      </c>
      <c r="S62" s="76">
        <f>IF('Target Flux and Temperature'!K58&lt;&gt;"",'Target Flux and Temperature'!K58,"")</f>
        <v>209</v>
      </c>
      <c r="T62" s="76" t="str">
        <f>IF('Target Flux and Temperature'!D58&lt;&gt;"",'Target Flux and Temperature'!D58,"")</f>
        <v/>
      </c>
      <c r="U62" s="76" t="str">
        <f>IF('Target Flux and Temperature'!E58&lt;&gt;"",'Target Flux and Temperature'!E58,"")</f>
        <v/>
      </c>
      <c r="V62" s="76">
        <f>IF('Target Flux and Temperature'!G58&lt;&gt;"",'Target Flux and Temperature'!G58,"")</f>
        <v>20.893000000000001</v>
      </c>
      <c r="W62" s="76">
        <f>IF('Target Flux and Temperature'!H58&lt;&gt;"",'Target Flux and Temperature'!H58,"")</f>
        <v>5.74</v>
      </c>
      <c r="X62" s="76">
        <f>IF('Surface Flux and Temperature'!G58&lt;&gt;"",'Surface Flux and Temperature'!G58,"")</f>
        <v>148.30000000000001</v>
      </c>
      <c r="Y62" s="76">
        <f>IF('Surface Flux and Temperature'!H58&lt;&gt;"",'Surface Flux and Temperature'!H58,"")</f>
        <v>161</v>
      </c>
      <c r="Z62" s="76" t="str">
        <f>IF('Surface Flux and Temperature'!D58&lt;&gt;"",'Surface Flux and Temperature'!D58,"")</f>
        <v/>
      </c>
      <c r="AA62" s="79" t="str">
        <f>IF('Surface Flux and Temperature'!E58&lt;&gt;"",'Surface Flux and Temperature'!E58,"")</f>
        <v/>
      </c>
    </row>
    <row r="63" spans="1:27">
      <c r="A63" s="171"/>
      <c r="R63" s="76">
        <f>IF('Target Flux and Temperature'!J59&lt;&gt;"",'Target Flux and Temperature'!J59,"")</f>
        <v>669.9</v>
      </c>
      <c r="S63" s="76">
        <f>IF('Target Flux and Temperature'!K59&lt;&gt;"",'Target Flux and Temperature'!K59,"")</f>
        <v>155</v>
      </c>
      <c r="T63" s="76">
        <f>IF('Target Flux and Temperature'!D59&lt;&gt;"",'Target Flux and Temperature'!D59,"")</f>
        <v>18.164999999999999</v>
      </c>
      <c r="U63" s="76">
        <f>IF('Target Flux and Temperature'!E59&lt;&gt;"",'Target Flux and Temperature'!E59,"")</f>
        <v>3.43</v>
      </c>
      <c r="V63" s="76">
        <f>IF('Target Flux and Temperature'!G59&lt;&gt;"",'Target Flux and Temperature'!G59,"")</f>
        <v>23.94</v>
      </c>
      <c r="W63" s="76">
        <f>IF('Target Flux and Temperature'!H59&lt;&gt;"",'Target Flux and Temperature'!H59,"")</f>
        <v>5.33</v>
      </c>
      <c r="X63" s="76">
        <f>IF('Surface Flux and Temperature'!G59&lt;&gt;"",'Surface Flux and Temperature'!G59,"")</f>
        <v>319.02999999999997</v>
      </c>
      <c r="Y63" s="76">
        <f>IF('Surface Flux and Temperature'!H59&lt;&gt;"",'Surface Flux and Temperature'!H59,"")</f>
        <v>196</v>
      </c>
      <c r="Z63" s="76" t="str">
        <f>IF('Surface Flux and Temperature'!D59&lt;&gt;"",'Surface Flux and Temperature'!D59,"")</f>
        <v/>
      </c>
      <c r="AA63" s="79" t="str">
        <f>IF('Surface Flux and Temperature'!E59&lt;&gt;"",'Surface Flux and Temperature'!E59,"")</f>
        <v/>
      </c>
    </row>
    <row r="64" spans="1:27">
      <c r="A64" s="171"/>
      <c r="R64" s="76">
        <f>IF('Target Flux and Temperature'!J60&lt;&gt;"",'Target Flux and Temperature'!J60,"")</f>
        <v>161.33000000000001</v>
      </c>
      <c r="S64" s="76">
        <f>IF('Target Flux and Temperature'!K60&lt;&gt;"",'Target Flux and Temperature'!K60,"")</f>
        <v>263</v>
      </c>
      <c r="T64" s="76">
        <f>IF('Target Flux and Temperature'!D60&lt;&gt;"",'Target Flux and Temperature'!D60,"")</f>
        <v>3.7353000000000001</v>
      </c>
      <c r="U64" s="76">
        <f>IF('Target Flux and Temperature'!E60&lt;&gt;"",'Target Flux and Temperature'!E60,"")</f>
        <v>6.7</v>
      </c>
      <c r="V64" s="76">
        <f>IF('Target Flux and Temperature'!G60&lt;&gt;"",'Target Flux and Temperature'!G60,"")</f>
        <v>5.0773000000000001</v>
      </c>
      <c r="W64" s="76">
        <f>IF('Target Flux and Temperature'!H60&lt;&gt;"",'Target Flux and Temperature'!H60,"")</f>
        <v>8.14</v>
      </c>
      <c r="X64" s="76">
        <f>IF('Surface Flux and Temperature'!G60&lt;&gt;"",'Surface Flux and Temperature'!G60,"")</f>
        <v>497.44</v>
      </c>
      <c r="Y64" s="76">
        <f>IF('Surface Flux and Temperature'!H60&lt;&gt;"",'Surface Flux and Temperature'!H60,"")</f>
        <v>197</v>
      </c>
      <c r="Z64" s="76" t="str">
        <f>IF('Surface Flux and Temperature'!D60&lt;&gt;"",'Surface Flux and Temperature'!D60,"")</f>
        <v/>
      </c>
      <c r="AA64" s="79" t="str">
        <f>IF('Surface Flux and Temperature'!E60&lt;&gt;"",'Surface Flux and Temperature'!E60,"")</f>
        <v/>
      </c>
    </row>
    <row r="65" spans="1:27">
      <c r="A65" s="171"/>
      <c r="R65" s="76">
        <f>IF('Target Flux and Temperature'!J61&lt;&gt;"",'Target Flux and Temperature'!J61,"")</f>
        <v>235.5</v>
      </c>
      <c r="S65" s="76">
        <f>IF('Target Flux and Temperature'!K61&lt;&gt;"",'Target Flux and Temperature'!K61,"")</f>
        <v>227</v>
      </c>
      <c r="T65" s="76">
        <f>IF('Target Flux and Temperature'!D61&lt;&gt;"",'Target Flux and Temperature'!D61,"")</f>
        <v>5.2068000000000003</v>
      </c>
      <c r="U65" s="76">
        <f>IF('Target Flux and Temperature'!E61&lt;&gt;"",'Target Flux and Temperature'!E61,"")</f>
        <v>5.57</v>
      </c>
      <c r="V65" s="76">
        <f>IF('Target Flux and Temperature'!G61&lt;&gt;"",'Target Flux and Temperature'!G61,"")</f>
        <v>7.5724999999999998</v>
      </c>
      <c r="W65" s="76">
        <f>IF('Target Flux and Temperature'!H61&lt;&gt;"",'Target Flux and Temperature'!H61,"")</f>
        <v>6.71</v>
      </c>
      <c r="X65" s="76">
        <f>IF('Surface Flux and Temperature'!G61&lt;&gt;"",'Surface Flux and Temperature'!G61,"")</f>
        <v>107.3</v>
      </c>
      <c r="Y65" s="76">
        <f>IF('Surface Flux and Temperature'!H61&lt;&gt;"",'Surface Flux and Temperature'!H61,"")</f>
        <v>175.17</v>
      </c>
      <c r="Z65" s="76" t="str">
        <f>IF('Surface Flux and Temperature'!D61&lt;&gt;"",'Surface Flux and Temperature'!D61,"")</f>
        <v/>
      </c>
      <c r="AA65" s="79" t="str">
        <f>IF('Surface Flux and Temperature'!E61&lt;&gt;"",'Surface Flux and Temperature'!E61,"")</f>
        <v/>
      </c>
    </row>
    <row r="66" spans="1:27">
      <c r="A66" s="171"/>
      <c r="R66" s="76">
        <f>IF('Target Flux and Temperature'!J62&lt;&gt;"",'Target Flux and Temperature'!J62,"")</f>
        <v>217.2</v>
      </c>
      <c r="S66" s="76">
        <f>IF('Target Flux and Temperature'!K62&lt;&gt;"",'Target Flux and Temperature'!K62,"")</f>
        <v>222</v>
      </c>
      <c r="T66" s="76" t="str">
        <f>IF('Target Flux and Temperature'!D62&lt;&gt;"",'Target Flux and Temperature'!D62,"")</f>
        <v/>
      </c>
      <c r="U66" s="76" t="str">
        <f>IF('Target Flux and Temperature'!E62&lt;&gt;"",'Target Flux and Temperature'!E62,"")</f>
        <v/>
      </c>
      <c r="V66" s="76">
        <f>IF('Target Flux and Temperature'!G62&lt;&gt;"",'Target Flux and Temperature'!G62,"")</f>
        <v>7.8059000000000003</v>
      </c>
      <c r="W66" s="76">
        <f>IF('Target Flux and Temperature'!H62&lt;&gt;"",'Target Flux and Temperature'!H62,"")</f>
        <v>6.56</v>
      </c>
      <c r="X66" s="76">
        <f>IF('Surface Flux and Temperature'!G62&lt;&gt;"",'Surface Flux and Temperature'!G62,"")</f>
        <v>217.06</v>
      </c>
      <c r="Y66" s="76">
        <f>IF('Surface Flux and Temperature'!H62&lt;&gt;"",'Surface Flux and Temperature'!H62,"")</f>
        <v>180.17</v>
      </c>
      <c r="Z66" s="76" t="str">
        <f>IF('Surface Flux and Temperature'!D62&lt;&gt;"",'Surface Flux and Temperature'!D62,"")</f>
        <v/>
      </c>
      <c r="AA66" s="79" t="str">
        <f>IF('Surface Flux and Temperature'!E62&lt;&gt;"",'Surface Flux and Temperature'!E62,"")</f>
        <v/>
      </c>
    </row>
    <row r="67" spans="1:27">
      <c r="A67" s="171"/>
      <c r="R67" s="76">
        <f>IF('Target Flux and Temperature'!J63&lt;&gt;"",'Target Flux and Temperature'!J63,"")</f>
        <v>231.73</v>
      </c>
      <c r="S67" s="76">
        <f>IF('Target Flux and Temperature'!K63&lt;&gt;"",'Target Flux and Temperature'!K63,"")</f>
        <v>188</v>
      </c>
      <c r="T67" s="76">
        <f>IF('Target Flux and Temperature'!D63&lt;&gt;"",'Target Flux and Temperature'!D63,"")</f>
        <v>5.1422999999999996</v>
      </c>
      <c r="U67" s="76">
        <f>IF('Target Flux and Temperature'!E63&lt;&gt;"",'Target Flux and Temperature'!E63,"")</f>
        <v>5.43</v>
      </c>
      <c r="V67" s="76">
        <f>IF('Target Flux and Temperature'!G63&lt;&gt;"",'Target Flux and Temperature'!G63,"")</f>
        <v>8.6705000000000005</v>
      </c>
      <c r="W67" s="76">
        <f>IF('Target Flux and Temperature'!H63&lt;&gt;"",'Target Flux and Temperature'!H63,"")</f>
        <v>7.29</v>
      </c>
      <c r="X67" s="76">
        <f>IF('Surface Flux and Temperature'!G63&lt;&gt;"",'Surface Flux and Temperature'!G63,"")</f>
        <v>123</v>
      </c>
      <c r="Y67" s="76">
        <f>IF('Surface Flux and Temperature'!H63&lt;&gt;"",'Surface Flux and Temperature'!H63,"")</f>
        <v>175</v>
      </c>
      <c r="Z67" s="76" t="str">
        <f>IF('Surface Flux and Temperature'!D63&lt;&gt;"",'Surface Flux and Temperature'!D63,"")</f>
        <v/>
      </c>
      <c r="AA67" s="79" t="str">
        <f>IF('Surface Flux and Temperature'!E63&lt;&gt;"",'Surface Flux and Temperature'!E63,"")</f>
        <v/>
      </c>
    </row>
    <row r="68" spans="1:27">
      <c r="A68" s="171"/>
      <c r="R68" s="76" t="str">
        <f>IF('Target Flux and Temperature'!J64&lt;&gt;"",'Target Flux and Temperature'!J64,"")</f>
        <v/>
      </c>
      <c r="S68" s="76" t="str">
        <f>IF('Target Flux and Temperature'!K64&lt;&gt;"",'Target Flux and Temperature'!K64,"")</f>
        <v/>
      </c>
      <c r="T68" s="76">
        <f>IF('Target Flux and Temperature'!D64&lt;&gt;"",'Target Flux and Temperature'!D64,"")</f>
        <v>2.8431000000000002</v>
      </c>
      <c r="U68" s="76">
        <f>IF('Target Flux and Temperature'!E64&lt;&gt;"",'Target Flux and Temperature'!E64,"")</f>
        <v>4.17</v>
      </c>
      <c r="V68" s="76">
        <f>IF('Target Flux and Temperature'!G64&lt;&gt;"",'Target Flux and Temperature'!G64,"")</f>
        <v>4.4522000000000004</v>
      </c>
      <c r="W68" s="76">
        <f>IF('Target Flux and Temperature'!H64&lt;&gt;"",'Target Flux and Temperature'!H64,"")</f>
        <v>5.57</v>
      </c>
      <c r="X68" s="76">
        <f>IF('Surface Flux and Temperature'!G64&lt;&gt;"",'Surface Flux and Temperature'!G64,"")</f>
        <v>141.1</v>
      </c>
      <c r="Y68" s="76">
        <f>IF('Surface Flux and Temperature'!H64&lt;&gt;"",'Surface Flux and Temperature'!H64,"")</f>
        <v>176</v>
      </c>
      <c r="Z68" s="76" t="str">
        <f>IF('Surface Flux and Temperature'!D64&lt;&gt;"",'Surface Flux and Temperature'!D64,"")</f>
        <v/>
      </c>
      <c r="AA68" s="79" t="str">
        <f>IF('Surface Flux and Temperature'!E64&lt;&gt;"",'Surface Flux and Temperature'!E64,"")</f>
        <v/>
      </c>
    </row>
    <row r="69" spans="1:27">
      <c r="A69" s="171"/>
      <c r="T69" s="76" t="str">
        <f>IF('Target Flux and Temperature'!D65&lt;&gt;"",'Target Flux and Temperature'!D65,"")</f>
        <v/>
      </c>
      <c r="U69" s="76" t="str">
        <f>IF('Target Flux and Temperature'!E65&lt;&gt;"",'Target Flux and Temperature'!E65,"")</f>
        <v/>
      </c>
      <c r="V69" s="76">
        <f>IF('Target Flux and Temperature'!G65&lt;&gt;"",'Target Flux and Temperature'!G65,"")</f>
        <v>27.16</v>
      </c>
      <c r="W69" s="76">
        <f>IF('Target Flux and Temperature'!H65&lt;&gt;"",'Target Flux and Temperature'!H65,"")</f>
        <v>40.5</v>
      </c>
      <c r="X69" s="76">
        <f>IF('Surface Flux and Temperature'!G65&lt;&gt;"",'Surface Flux and Temperature'!G65,"")</f>
        <v>79.992000000000004</v>
      </c>
      <c r="Y69" s="76">
        <f>IF('Surface Flux and Temperature'!H65&lt;&gt;"",'Surface Flux and Temperature'!H65,"")</f>
        <v>148.16999999999999</v>
      </c>
      <c r="Z69" s="76" t="str">
        <f>IF('Surface Flux and Temperature'!D65&lt;&gt;"",'Surface Flux and Temperature'!D65,"")</f>
        <v/>
      </c>
      <c r="AA69" s="79" t="str">
        <f>IF('Surface Flux and Temperature'!E65&lt;&gt;"",'Surface Flux and Temperature'!E65,"")</f>
        <v/>
      </c>
    </row>
    <row r="70" spans="1:27">
      <c r="A70" s="171"/>
      <c r="T70" s="76" t="str">
        <f>IF('Target Flux and Temperature'!D66&lt;&gt;"",'Target Flux and Temperature'!D66,"")</f>
        <v/>
      </c>
      <c r="U70" s="76" t="str">
        <f>IF('Target Flux and Temperature'!E66&lt;&gt;"",'Target Flux and Temperature'!E66,"")</f>
        <v/>
      </c>
      <c r="V70" s="76">
        <f>IF('Target Flux and Temperature'!G66&lt;&gt;"",'Target Flux and Temperature'!G66,"")</f>
        <v>48.576000000000001</v>
      </c>
      <c r="W70" s="76">
        <f>IF('Target Flux and Temperature'!H66&lt;&gt;"",'Target Flux and Temperature'!H66,"")</f>
        <v>41.5</v>
      </c>
      <c r="X70" s="76">
        <f>IF('Surface Flux and Temperature'!G66&lt;&gt;"",'Surface Flux and Temperature'!G66,"")</f>
        <v>145.5</v>
      </c>
      <c r="Y70" s="76">
        <f>IF('Surface Flux and Temperature'!H66&lt;&gt;"",'Surface Flux and Temperature'!H66,"")</f>
        <v>144</v>
      </c>
      <c r="Z70" s="76" t="str">
        <f>IF('Surface Flux and Temperature'!D66&lt;&gt;"",'Surface Flux and Temperature'!D66,"")</f>
        <v/>
      </c>
      <c r="AA70" s="79" t="str">
        <f>IF('Surface Flux and Temperature'!E66&lt;&gt;"",'Surface Flux and Temperature'!E66,"")</f>
        <v/>
      </c>
    </row>
    <row r="71" spans="1:27">
      <c r="A71" s="171"/>
      <c r="T71" s="76" t="str">
        <f>IF('Target Flux and Temperature'!D67&lt;&gt;"",'Target Flux and Temperature'!D67,"")</f>
        <v/>
      </c>
      <c r="U71" s="76" t="str">
        <f>IF('Target Flux and Temperature'!E67&lt;&gt;"",'Target Flux and Temperature'!E67,"")</f>
        <v/>
      </c>
      <c r="V71" s="76">
        <f>IF('Target Flux and Temperature'!G67&lt;&gt;"",'Target Flux and Temperature'!G67,"")</f>
        <v>32.398000000000003</v>
      </c>
      <c r="W71" s="76">
        <f>IF('Target Flux and Temperature'!H67&lt;&gt;"",'Target Flux and Temperature'!H67,"")</f>
        <v>40.4</v>
      </c>
      <c r="X71" s="76">
        <f>IF('Surface Flux and Temperature'!G67&lt;&gt;"",'Surface Flux and Temperature'!G67,"")</f>
        <v>283.2</v>
      </c>
      <c r="Y71" s="76">
        <f>IF('Surface Flux and Temperature'!H67&lt;&gt;"",'Surface Flux and Temperature'!H67,"")</f>
        <v>178</v>
      </c>
      <c r="Z71" s="76" t="str">
        <f>IF('Surface Flux and Temperature'!D67&lt;&gt;"",'Surface Flux and Temperature'!D67,"")</f>
        <v/>
      </c>
      <c r="AA71" s="79" t="str">
        <f>IF('Surface Flux and Temperature'!E67&lt;&gt;"",'Surface Flux and Temperature'!E67,"")</f>
        <v/>
      </c>
    </row>
    <row r="72" spans="1:27">
      <c r="A72" s="171"/>
      <c r="T72" s="76" t="str">
        <f>IF('Target Flux and Temperature'!D68&lt;&gt;"",'Target Flux and Temperature'!D68,"")</f>
        <v/>
      </c>
      <c r="U72" s="76" t="str">
        <f>IF('Target Flux and Temperature'!E68&lt;&gt;"",'Target Flux and Temperature'!E68,"")</f>
        <v/>
      </c>
      <c r="V72" s="76">
        <f>IF('Target Flux and Temperature'!G68&lt;&gt;"",'Target Flux and Temperature'!G68,"")</f>
        <v>3.61</v>
      </c>
      <c r="W72" s="76">
        <f>IF('Target Flux and Temperature'!H68&lt;&gt;"",'Target Flux and Temperature'!H68,"")</f>
        <v>1.89</v>
      </c>
      <c r="X72" s="76">
        <f>IF('Surface Flux and Temperature'!G68&lt;&gt;"",'Surface Flux and Temperature'!G68,"")</f>
        <v>441.44</v>
      </c>
      <c r="Y72" s="76">
        <f>IF('Surface Flux and Temperature'!H68&lt;&gt;"",'Surface Flux and Temperature'!H68,"")</f>
        <v>180</v>
      </c>
      <c r="Z72" s="76" t="str">
        <f>IF('Surface Flux and Temperature'!D68&lt;&gt;"",'Surface Flux and Temperature'!D68,"")</f>
        <v/>
      </c>
      <c r="AA72" s="79" t="str">
        <f>IF('Surface Flux and Temperature'!E68&lt;&gt;"",'Surface Flux and Temperature'!E68,"")</f>
        <v/>
      </c>
    </row>
    <row r="73" spans="1:27">
      <c r="A73" s="171"/>
      <c r="T73" s="76" t="str">
        <f>IF('Target Flux and Temperature'!D69&lt;&gt;"",'Target Flux and Temperature'!D69,"")</f>
        <v/>
      </c>
      <c r="U73" s="76" t="str">
        <f>IF('Target Flux and Temperature'!E69&lt;&gt;"",'Target Flux and Temperature'!E69,"")</f>
        <v/>
      </c>
      <c r="V73" s="76" t="str">
        <f>IF('Target Flux and Temperature'!G69&lt;&gt;"",'Target Flux and Temperature'!G69,"")</f>
        <v/>
      </c>
      <c r="W73" s="76" t="str">
        <f>IF('Target Flux and Temperature'!H69&lt;&gt;"",'Target Flux and Temperature'!H69,"")</f>
        <v/>
      </c>
      <c r="X73" s="76">
        <f>IF('Surface Flux and Temperature'!G69&lt;&gt;"",'Surface Flux and Temperature'!G69,"")</f>
        <v>39</v>
      </c>
      <c r="Y73" s="76">
        <f>IF('Surface Flux and Temperature'!H69&lt;&gt;"",'Surface Flux and Temperature'!H69,"")</f>
        <v>52.9</v>
      </c>
      <c r="Z73" s="76">
        <f>IF('Surface Flux and Temperature'!D69&lt;&gt;"",'Surface Flux and Temperature'!D69,"")</f>
        <v>1.4666999999999999</v>
      </c>
      <c r="AA73" s="79">
        <f>IF('Surface Flux and Temperature'!E69&lt;&gt;"",'Surface Flux and Temperature'!E69,"")</f>
        <v>2.16</v>
      </c>
    </row>
    <row r="74" spans="1:27">
      <c r="A74" s="171"/>
      <c r="T74" s="76" t="str">
        <f>IF('Target Flux and Temperature'!D70&lt;&gt;"",'Target Flux and Temperature'!D70,"")</f>
        <v/>
      </c>
      <c r="U74" s="76" t="str">
        <f>IF('Target Flux and Temperature'!E70&lt;&gt;"",'Target Flux and Temperature'!E70,"")</f>
        <v/>
      </c>
      <c r="V74" s="76">
        <f>IF('Target Flux and Temperature'!G70&lt;&gt;"",'Target Flux and Temperature'!G70,"")</f>
        <v>96.9</v>
      </c>
      <c r="W74" s="76">
        <f>IF('Target Flux and Temperature'!H70&lt;&gt;"",'Target Flux and Temperature'!H70,"")</f>
        <v>2.74</v>
      </c>
      <c r="X74" s="76">
        <f>IF('Surface Flux and Temperature'!G70&lt;&gt;"",'Surface Flux and Temperature'!G70,"")</f>
        <v>82</v>
      </c>
      <c r="Y74" s="76">
        <f>IF('Surface Flux and Temperature'!H70&lt;&gt;"",'Surface Flux and Temperature'!H70,"")</f>
        <v>65.2</v>
      </c>
      <c r="Z74" s="76">
        <f>IF('Surface Flux and Temperature'!D70&lt;&gt;"",'Surface Flux and Temperature'!D70,"")</f>
        <v>0.92859999999999998</v>
      </c>
      <c r="AA74" s="79">
        <f>IF('Surface Flux and Temperature'!E70&lt;&gt;"",'Surface Flux and Temperature'!E70,"")</f>
        <v>2.36</v>
      </c>
    </row>
    <row r="75" spans="1:27">
      <c r="A75" s="171"/>
      <c r="T75" s="76" t="str">
        <f>IF('Target Flux and Temperature'!D71&lt;&gt;"",'Target Flux and Temperature'!D71,"")</f>
        <v/>
      </c>
      <c r="U75" s="76" t="str">
        <f>IF('Target Flux and Temperature'!E71&lt;&gt;"",'Target Flux and Temperature'!E71,"")</f>
        <v/>
      </c>
      <c r="V75" s="76" t="str">
        <f>IF('Target Flux and Temperature'!G71&lt;&gt;"",'Target Flux and Temperature'!G71,"")</f>
        <v/>
      </c>
      <c r="W75" s="76" t="str">
        <f>IF('Target Flux and Temperature'!H71&lt;&gt;"",'Target Flux and Temperature'!H71,"")</f>
        <v/>
      </c>
      <c r="X75" s="76">
        <f>IF('Surface Flux and Temperature'!G71&lt;&gt;"",'Surface Flux and Temperature'!G71,"")</f>
        <v>56.363</v>
      </c>
      <c r="Y75" s="76">
        <f>IF('Surface Flux and Temperature'!H71&lt;&gt;"",'Surface Flux and Temperature'!H71,"")</f>
        <v>51.6</v>
      </c>
      <c r="Z75" s="76">
        <f>IF('Surface Flux and Temperature'!D71&lt;&gt;"",'Surface Flux and Temperature'!D71,"")</f>
        <v>1.5629</v>
      </c>
      <c r="AA75" s="79">
        <f>IF('Surface Flux and Temperature'!E71&lt;&gt;"",'Surface Flux and Temperature'!E71,"")</f>
        <v>2.15</v>
      </c>
    </row>
    <row r="76" spans="1:27">
      <c r="A76" s="171"/>
      <c r="T76" s="76" t="str">
        <f>IF('Target Flux and Temperature'!D72&lt;&gt;"",'Target Flux and Temperature'!D72,"")</f>
        <v/>
      </c>
      <c r="U76" s="76" t="str">
        <f>IF('Target Flux and Temperature'!E72&lt;&gt;"",'Target Flux and Temperature'!E72,"")</f>
        <v/>
      </c>
      <c r="V76" s="76">
        <f>IF('Target Flux and Temperature'!G72&lt;&gt;"",'Target Flux and Temperature'!G72,"")</f>
        <v>5.7499000000000002</v>
      </c>
      <c r="W76" s="76">
        <f>IF('Target Flux and Temperature'!H72&lt;&gt;"",'Target Flux and Temperature'!H72,"")</f>
        <v>2.73</v>
      </c>
      <c r="X76" s="76">
        <f>IF('Surface Flux and Temperature'!G72&lt;&gt;"",'Surface Flux and Temperature'!G72,"")</f>
        <v>60.965000000000003</v>
      </c>
      <c r="Y76" s="76">
        <f>IF('Surface Flux and Temperature'!H72&lt;&gt;"",'Surface Flux and Temperature'!H72,"")</f>
        <v>54.017000000000003</v>
      </c>
      <c r="Z76" s="76">
        <f>IF('Surface Flux and Temperature'!D72&lt;&gt;"",'Surface Flux and Temperature'!D72,"")</f>
        <v>1.8988</v>
      </c>
      <c r="AA76" s="79">
        <f>IF('Surface Flux and Temperature'!E72&lt;&gt;"",'Surface Flux and Temperature'!E72,"")</f>
        <v>2.16</v>
      </c>
    </row>
    <row r="77" spans="1:27">
      <c r="A77" s="171"/>
      <c r="T77" s="76" t="str">
        <f>IF('Target Flux and Temperature'!D73&lt;&gt;"",'Target Flux and Temperature'!D73,"")</f>
        <v/>
      </c>
      <c r="U77" s="76" t="str">
        <f>IF('Target Flux and Temperature'!E73&lt;&gt;"",'Target Flux and Temperature'!E73,"")</f>
        <v/>
      </c>
      <c r="V77" s="76" t="str">
        <f>IF('Target Flux and Temperature'!G73&lt;&gt;"",'Target Flux and Temperature'!G73,"")</f>
        <v/>
      </c>
      <c r="W77" s="76" t="str">
        <f>IF('Target Flux and Temperature'!H73&lt;&gt;"",'Target Flux and Temperature'!H73,"")</f>
        <v/>
      </c>
      <c r="X77" s="76">
        <f>IF('Surface Flux and Temperature'!G73&lt;&gt;"",'Surface Flux and Temperature'!G73,"")</f>
        <v>24.4</v>
      </c>
      <c r="Y77" s="76">
        <f>IF('Surface Flux and Temperature'!H73&lt;&gt;"",'Surface Flux and Temperature'!H73,"")</f>
        <v>34.1</v>
      </c>
      <c r="Z77" s="76">
        <f>IF('Surface Flux and Temperature'!D73&lt;&gt;"",'Surface Flux and Temperature'!D73,"")</f>
        <v>0.85668999999999995</v>
      </c>
      <c r="AA77" s="79">
        <f>IF('Surface Flux and Temperature'!E73&lt;&gt;"",'Surface Flux and Temperature'!E73,"")</f>
        <v>1.4</v>
      </c>
    </row>
    <row r="78" spans="1:27">
      <c r="A78" s="171"/>
      <c r="R78" s="76" t="str">
        <f>IF('Target Flux and Temperature'!J74&lt;&gt;"",'Target Flux and Temperature'!J74,"")</f>
        <v/>
      </c>
      <c r="S78" s="76" t="str">
        <f>IF('Target Flux and Temperature'!K74&lt;&gt;"",'Target Flux and Temperature'!K74,"")</f>
        <v/>
      </c>
      <c r="T78" s="76" t="str">
        <f>IF('Target Flux and Temperature'!D74&lt;&gt;"",'Target Flux and Temperature'!D74,"")</f>
        <v/>
      </c>
      <c r="U78" s="76" t="str">
        <f>IF('Target Flux and Temperature'!E74&lt;&gt;"",'Target Flux and Temperature'!E74,"")</f>
        <v/>
      </c>
      <c r="V78" s="76" t="str">
        <f>IF('Target Flux and Temperature'!G74&lt;&gt;"",'Target Flux and Temperature'!G74,"")</f>
        <v/>
      </c>
      <c r="W78" s="76" t="str">
        <f>IF('Target Flux and Temperature'!H74&lt;&gt;"",'Target Flux and Temperature'!H74,"")</f>
        <v/>
      </c>
      <c r="X78" s="76">
        <f>IF('Surface Flux and Temperature'!G74&lt;&gt;"",'Surface Flux and Temperature'!G74,"")</f>
        <v>51.9</v>
      </c>
      <c r="Y78" s="76">
        <f>IF('Surface Flux and Temperature'!H74&lt;&gt;"",'Surface Flux and Temperature'!H74,"")</f>
        <v>32.5</v>
      </c>
      <c r="Z78" s="76">
        <f>IF('Surface Flux and Temperature'!D74&lt;&gt;"",'Surface Flux and Temperature'!D74,"")</f>
        <v>1.4977</v>
      </c>
      <c r="AA78" s="79">
        <f>IF('Surface Flux and Temperature'!E74&lt;&gt;"",'Surface Flux and Temperature'!E74,"")</f>
        <v>1.35</v>
      </c>
    </row>
    <row r="79" spans="1:27">
      <c r="A79" s="171"/>
      <c r="X79" s="76">
        <f>IF('Surface Flux and Temperature'!G75&lt;&gt;"",'Surface Flux and Temperature'!G75,"")</f>
        <v>68.673000000000002</v>
      </c>
      <c r="Y79" s="76">
        <f>IF('Surface Flux and Temperature'!H75&lt;&gt;"",'Surface Flux and Temperature'!H75,"")</f>
        <v>57.716999999999999</v>
      </c>
      <c r="Z79" s="76" t="str">
        <f>IF('Surface Flux and Temperature'!D75&lt;&gt;"",'Surface Flux and Temperature'!D75,"")</f>
        <v/>
      </c>
      <c r="AA79" s="79" t="str">
        <f>IF('Surface Flux and Temperature'!E75&lt;&gt;"",'Surface Flux and Temperature'!E75,"")</f>
        <v/>
      </c>
    </row>
    <row r="80" spans="1:27">
      <c r="A80" s="171"/>
      <c r="X80" s="76">
        <f>IF('Surface Flux and Temperature'!G76&lt;&gt;"",'Surface Flux and Temperature'!G76,"")</f>
        <v>229.76</v>
      </c>
      <c r="Y80" s="76">
        <f>IF('Surface Flux and Temperature'!H76&lt;&gt;"",'Surface Flux and Temperature'!H76,"")</f>
        <v>64.3</v>
      </c>
      <c r="Z80" s="76" t="str">
        <f>IF('Surface Flux and Temperature'!D76&lt;&gt;"",'Surface Flux and Temperature'!D76,"")</f>
        <v/>
      </c>
      <c r="AA80" s="79" t="str">
        <f>IF('Surface Flux and Temperature'!E76&lt;&gt;"",'Surface Flux and Temperature'!E76,"")</f>
        <v/>
      </c>
    </row>
    <row r="81" spans="1:27">
      <c r="A81" s="171"/>
      <c r="X81" s="76">
        <f>IF('Surface Flux and Temperature'!G77&lt;&gt;"",'Surface Flux and Temperature'!G77,"")</f>
        <v>114.6</v>
      </c>
      <c r="Y81" s="76">
        <f>IF('Surface Flux and Temperature'!H77&lt;&gt;"",'Surface Flux and Temperature'!H77,"")</f>
        <v>187</v>
      </c>
      <c r="Z81" s="76">
        <f>IF('Surface Flux and Temperature'!D77&lt;&gt;"",'Surface Flux and Temperature'!D77,"")</f>
        <v>3.4952000000000001</v>
      </c>
      <c r="AA81" s="79">
        <f>IF('Surface Flux and Temperature'!E77&lt;&gt;"",'Surface Flux and Temperature'!E77,"")</f>
        <v>4.83</v>
      </c>
    </row>
    <row r="82" spans="1:27">
      <c r="A82" s="171"/>
      <c r="X82" s="76">
        <f>IF('Surface Flux and Temperature'!G78&lt;&gt;"",'Surface Flux and Temperature'!G78,"")</f>
        <v>172</v>
      </c>
      <c r="Y82" s="76">
        <f>IF('Surface Flux and Temperature'!H78&lt;&gt;"",'Surface Flux and Temperature'!H78,"")</f>
        <v>203</v>
      </c>
      <c r="Z82" s="76">
        <f>IF('Surface Flux and Temperature'!D78&lt;&gt;"",'Surface Flux and Temperature'!D78,"")</f>
        <v>4.3188000000000004</v>
      </c>
      <c r="AA82" s="79">
        <f>IF('Surface Flux and Temperature'!E78&lt;&gt;"",'Surface Flux and Temperature'!E78,"")</f>
        <v>5.32</v>
      </c>
    </row>
    <row r="83" spans="1:27">
      <c r="A83" s="171"/>
      <c r="X83" s="76">
        <f>IF('Surface Flux and Temperature'!G79&lt;&gt;"",'Surface Flux and Temperature'!G79,"")</f>
        <v>86.9</v>
      </c>
      <c r="Y83" s="76">
        <f>IF('Surface Flux and Temperature'!H79&lt;&gt;"",'Surface Flux and Temperature'!H79,"")</f>
        <v>152</v>
      </c>
      <c r="Z83" s="76">
        <f>IF('Surface Flux and Temperature'!D79&lt;&gt;"",'Surface Flux and Temperature'!D79,"")</f>
        <v>2.5274000000000001</v>
      </c>
      <c r="AA83" s="79">
        <f>IF('Surface Flux and Temperature'!E79&lt;&gt;"",'Surface Flux and Temperature'!E79,"")</f>
        <v>3.48</v>
      </c>
    </row>
    <row r="84" spans="1:27">
      <c r="A84" s="171"/>
      <c r="X84" s="76">
        <f>IF('Surface Flux and Temperature'!G80&lt;&gt;"",'Surface Flux and Temperature'!G80,"")</f>
        <v>145.6</v>
      </c>
      <c r="Y84" s="76">
        <f>IF('Surface Flux and Temperature'!H80&lt;&gt;"",'Surface Flux and Temperature'!H80,"")</f>
        <v>191</v>
      </c>
      <c r="Z84" s="76">
        <f>IF('Surface Flux and Temperature'!D80&lt;&gt;"",'Surface Flux and Temperature'!D80,"")</f>
        <v>4.4423000000000004</v>
      </c>
      <c r="AA84" s="79">
        <f>IF('Surface Flux and Temperature'!E80&lt;&gt;"",'Surface Flux and Temperature'!E80,"")</f>
        <v>4.9400000000000004</v>
      </c>
    </row>
    <row r="85" spans="1:27">
      <c r="A85" s="171"/>
      <c r="X85" s="76">
        <f>IF('Surface Flux and Temperature'!G81&lt;&gt;"",'Surface Flux and Temperature'!G81,"")</f>
        <v>53.6</v>
      </c>
      <c r="Y85" s="76">
        <f>IF('Surface Flux and Temperature'!H81&lt;&gt;"",'Surface Flux and Temperature'!H81,"")</f>
        <v>143</v>
      </c>
      <c r="Z85" s="76">
        <f>IF('Surface Flux and Temperature'!D81&lt;&gt;"",'Surface Flux and Temperature'!D81,"")</f>
        <v>1.9674</v>
      </c>
      <c r="AA85" s="79">
        <f>IF('Surface Flux and Temperature'!E81&lt;&gt;"",'Surface Flux and Temperature'!E81,"")</f>
        <v>3.58</v>
      </c>
    </row>
    <row r="86" spans="1:27">
      <c r="A86" s="171"/>
      <c r="X86" s="76">
        <f>IF('Surface Flux and Temperature'!G82&lt;&gt;"",'Surface Flux and Temperature'!G82,"")</f>
        <v>118.3</v>
      </c>
      <c r="Y86" s="76">
        <f>IF('Surface Flux and Temperature'!H82&lt;&gt;"",'Surface Flux and Temperature'!H82,"")</f>
        <v>139</v>
      </c>
      <c r="Z86" s="76">
        <f>IF('Surface Flux and Temperature'!D82&lt;&gt;"",'Surface Flux and Temperature'!D82,"")</f>
        <v>4.0486000000000004</v>
      </c>
      <c r="AA86" s="79">
        <f>IF('Surface Flux and Temperature'!E82&lt;&gt;"",'Surface Flux and Temperature'!E82,"")</f>
        <v>3.46</v>
      </c>
    </row>
    <row r="87" spans="1:27">
      <c r="A87" s="171"/>
      <c r="X87" s="76">
        <f>IF('Surface Flux and Temperature'!G83&lt;&gt;"",'Surface Flux and Temperature'!G83,"")</f>
        <v>155.33000000000001</v>
      </c>
      <c r="Y87" s="76">
        <f>IF('Surface Flux and Temperature'!H83&lt;&gt;"",'Surface Flux and Temperature'!H83,"")</f>
        <v>194</v>
      </c>
      <c r="Z87" s="76">
        <f>IF('Surface Flux and Temperature'!D83&lt;&gt;"",'Surface Flux and Temperature'!D83,"")</f>
        <v>4.5867000000000004</v>
      </c>
      <c r="AA87" s="79">
        <f>IF('Surface Flux and Temperature'!E83&lt;&gt;"",'Surface Flux and Temperature'!E83,"")</f>
        <v>5.43</v>
      </c>
    </row>
    <row r="88" spans="1:27">
      <c r="A88" s="171"/>
      <c r="X88" s="76">
        <f>IF('Surface Flux and Temperature'!G84&lt;&gt;"",'Surface Flux and Temperature'!G84,"")</f>
        <v>287.10000000000002</v>
      </c>
      <c r="Y88" s="76">
        <f>IF('Surface Flux and Temperature'!H84&lt;&gt;"",'Surface Flux and Temperature'!H84,"")</f>
        <v>197</v>
      </c>
      <c r="Z88" s="76">
        <f>IF('Surface Flux and Temperature'!D84&lt;&gt;"",'Surface Flux and Temperature'!D84,"")</f>
        <v>9.7623999999999995</v>
      </c>
      <c r="AA88" s="79">
        <f>IF('Surface Flux and Temperature'!E84&lt;&gt;"",'Surface Flux and Temperature'!E84,"")</f>
        <v>5.54</v>
      </c>
    </row>
    <row r="89" spans="1:27">
      <c r="A89" s="171"/>
      <c r="X89" s="76">
        <f>IF('Surface Flux and Temperature'!G85&lt;&gt;"",'Surface Flux and Temperature'!G85,"")</f>
        <v>112.9</v>
      </c>
      <c r="Y89" s="76">
        <f>IF('Surface Flux and Temperature'!H85&lt;&gt;"",'Surface Flux and Temperature'!H85,"")</f>
        <v>184</v>
      </c>
      <c r="Z89" s="76">
        <f>IF('Surface Flux and Temperature'!D85&lt;&gt;"",'Surface Flux and Temperature'!D85,"")</f>
        <v>3.4167000000000001</v>
      </c>
      <c r="AA89" s="79">
        <f>IF('Surface Flux and Temperature'!E85&lt;&gt;"",'Surface Flux and Temperature'!E85,"")</f>
        <v>4.68</v>
      </c>
    </row>
    <row r="90" spans="1:27">
      <c r="A90" s="171"/>
      <c r="X90" s="76">
        <f>IF('Surface Flux and Temperature'!G86&lt;&gt;"",'Surface Flux and Temperature'!G86,"")</f>
        <v>177.73</v>
      </c>
      <c r="Y90" s="76">
        <f>IF('Surface Flux and Temperature'!H86&lt;&gt;"",'Surface Flux and Temperature'!H86,"")</f>
        <v>200</v>
      </c>
      <c r="Z90" s="76">
        <f>IF('Surface Flux and Temperature'!D86&lt;&gt;"",'Surface Flux and Temperature'!D86,"")</f>
        <v>4.2022000000000004</v>
      </c>
      <c r="AA90" s="79">
        <f>IF('Surface Flux and Temperature'!E86&lt;&gt;"",'Surface Flux and Temperature'!E86,"")</f>
        <v>5.17</v>
      </c>
    </row>
    <row r="91" spans="1:27">
      <c r="A91" s="171"/>
      <c r="X91" s="76">
        <f>IF('Surface Flux and Temperature'!G87&lt;&gt;"",'Surface Flux and Temperature'!G87,"")</f>
        <v>87.933000000000007</v>
      </c>
      <c r="Y91" s="76">
        <f>IF('Surface Flux and Temperature'!H87&lt;&gt;"",'Surface Flux and Temperature'!H87,"")</f>
        <v>148</v>
      </c>
      <c r="Z91" s="76">
        <f>IF('Surface Flux and Temperature'!D87&lt;&gt;"",'Surface Flux and Temperature'!D87,"")</f>
        <v>2.3913000000000002</v>
      </c>
      <c r="AA91" s="79">
        <f>IF('Surface Flux and Temperature'!E87&lt;&gt;"",'Surface Flux and Temperature'!E87,"")</f>
        <v>3.34</v>
      </c>
    </row>
    <row r="92" spans="1:27">
      <c r="A92" s="171"/>
      <c r="X92" s="76">
        <f>IF('Surface Flux and Temperature'!G88&lt;&gt;"",'Surface Flux and Temperature'!G88,"")</f>
        <v>134.72999999999999</v>
      </c>
      <c r="Y92" s="76">
        <f>IF('Surface Flux and Temperature'!H88&lt;&gt;"",'Surface Flux and Temperature'!H88,"")</f>
        <v>188</v>
      </c>
      <c r="Z92" s="76" t="str">
        <f>IF('Surface Flux and Temperature'!D88&lt;&gt;"",'Surface Flux and Temperature'!D88,"")</f>
        <v/>
      </c>
      <c r="AA92" s="79" t="str">
        <f>IF('Surface Flux and Temperature'!E88&lt;&gt;"",'Surface Flux and Temperature'!E88,"")</f>
        <v/>
      </c>
    </row>
    <row r="93" spans="1:27">
      <c r="A93" s="171"/>
      <c r="X93" s="76">
        <f>IF('Surface Flux and Temperature'!G89&lt;&gt;"",'Surface Flux and Temperature'!G89,"")</f>
        <v>53.082999999999998</v>
      </c>
      <c r="Y93" s="76">
        <f>IF('Surface Flux and Temperature'!H89&lt;&gt;"",'Surface Flux and Temperature'!H89,"")</f>
        <v>139</v>
      </c>
      <c r="Z93" s="76">
        <f>IF('Surface Flux and Temperature'!D89&lt;&gt;"",'Surface Flux and Temperature'!D89,"")</f>
        <v>1.9126000000000001</v>
      </c>
      <c r="AA93" s="79">
        <f>IF('Surface Flux and Temperature'!E89&lt;&gt;"",'Surface Flux and Temperature'!E89,"")</f>
        <v>3.43</v>
      </c>
    </row>
    <row r="94" spans="1:27">
      <c r="A94" s="171"/>
      <c r="X94" s="76">
        <f>IF('Surface Flux and Temperature'!G90&lt;&gt;"",'Surface Flux and Temperature'!G90,"")</f>
        <v>121.8</v>
      </c>
      <c r="Y94" s="76">
        <f>IF('Surface Flux and Temperature'!H90&lt;&gt;"",'Surface Flux and Temperature'!H90,"")</f>
        <v>135</v>
      </c>
      <c r="Z94" s="76">
        <f>IF('Surface Flux and Temperature'!D90&lt;&gt;"",'Surface Flux and Temperature'!D90,"")</f>
        <v>3.8607</v>
      </c>
      <c r="AA94" s="79">
        <f>IF('Surface Flux and Temperature'!E90&lt;&gt;"",'Surface Flux and Temperature'!E90,"")</f>
        <v>3.31</v>
      </c>
    </row>
    <row r="95" spans="1:27">
      <c r="A95" s="171"/>
      <c r="X95" s="76">
        <f>IF('Surface Flux and Temperature'!G91&lt;&gt;"",'Surface Flux and Temperature'!G91,"")</f>
        <v>203.6</v>
      </c>
      <c r="Y95" s="76">
        <f>IF('Surface Flux and Temperature'!H91&lt;&gt;"",'Surface Flux and Temperature'!H91,"")</f>
        <v>191</v>
      </c>
      <c r="Z95" s="76">
        <f>IF('Surface Flux and Temperature'!D91&lt;&gt;"",'Surface Flux and Temperature'!D91,"")</f>
        <v>5.4530000000000003</v>
      </c>
      <c r="AA95" s="79">
        <f>IF('Surface Flux and Temperature'!E91&lt;&gt;"",'Surface Flux and Temperature'!E91,"")</f>
        <v>5.27</v>
      </c>
    </row>
    <row r="96" spans="1:27">
      <c r="A96" s="171"/>
      <c r="X96" s="76">
        <f>IF('Surface Flux and Temperature'!G92&lt;&gt;"",'Surface Flux and Temperature'!G92,"")</f>
        <v>289.89999999999998</v>
      </c>
      <c r="Y96" s="76">
        <f>IF('Surface Flux and Temperature'!H92&lt;&gt;"",'Surface Flux and Temperature'!H92,"")</f>
        <v>194</v>
      </c>
      <c r="Z96" s="76">
        <f>IF('Surface Flux and Temperature'!D92&lt;&gt;"",'Surface Flux and Temperature'!D92,"")</f>
        <v>9.4030000000000005</v>
      </c>
      <c r="AA96" s="79">
        <f>IF('Surface Flux and Temperature'!E92&lt;&gt;"",'Surface Flux and Temperature'!E92,"")</f>
        <v>5.39</v>
      </c>
    </row>
    <row r="97" spans="1:27">
      <c r="A97" s="171"/>
      <c r="X97" s="76">
        <f>IF('Surface Flux and Temperature'!G93&lt;&gt;"",'Surface Flux and Temperature'!G93,"")</f>
        <v>93.7</v>
      </c>
      <c r="Y97" s="76">
        <f>IF('Surface Flux and Temperature'!H93&lt;&gt;"",'Surface Flux and Temperature'!H93,"")</f>
        <v>146</v>
      </c>
      <c r="Z97" s="76">
        <f>IF('Surface Flux and Temperature'!D93&lt;&gt;"",'Surface Flux and Temperature'!D93,"")</f>
        <v>2.6753999999999998</v>
      </c>
      <c r="AA97" s="79">
        <f>IF('Surface Flux and Temperature'!E93&lt;&gt;"",'Surface Flux and Temperature'!E93,"")</f>
        <v>3.46</v>
      </c>
    </row>
    <row r="98" spans="1:27">
      <c r="A98" s="171"/>
      <c r="X98" s="76">
        <f>IF('Surface Flux and Temperature'!G94&lt;&gt;"",'Surface Flux and Temperature'!G94,"")</f>
        <v>154.4</v>
      </c>
      <c r="Y98" s="76">
        <f>IF('Surface Flux and Temperature'!H94&lt;&gt;"",'Surface Flux and Temperature'!H94,"")</f>
        <v>168</v>
      </c>
      <c r="Z98" s="76">
        <f>IF('Surface Flux and Temperature'!D94&lt;&gt;"",'Surface Flux and Temperature'!D94,"")</f>
        <v>3.8163999999999998</v>
      </c>
      <c r="AA98" s="79">
        <f>IF('Surface Flux and Temperature'!E94&lt;&gt;"",'Surface Flux and Temperature'!E94,"")</f>
        <v>4.0599999999999996</v>
      </c>
    </row>
    <row r="99" spans="1:27">
      <c r="A99" s="171"/>
      <c r="X99" s="76">
        <f>IF('Surface Flux and Temperature'!G95&lt;&gt;"",'Surface Flux and Temperature'!G95,"")</f>
        <v>71.117000000000004</v>
      </c>
      <c r="Y99" s="76">
        <f>IF('Surface Flux and Temperature'!H95&lt;&gt;"",'Surface Flux and Temperature'!H95,"")</f>
        <v>116</v>
      </c>
      <c r="Z99" s="76">
        <f>IF('Surface Flux and Temperature'!D95&lt;&gt;"",'Surface Flux and Temperature'!D95,"")</f>
        <v>1.9807999999999999</v>
      </c>
      <c r="AA99" s="79">
        <f>IF('Surface Flux and Temperature'!E95&lt;&gt;"",'Surface Flux and Temperature'!E95,"")</f>
        <v>2.48</v>
      </c>
    </row>
    <row r="100" spans="1:27">
      <c r="A100" s="171"/>
      <c r="X100" s="76">
        <f>IF('Surface Flux and Temperature'!G96&lt;&gt;"",'Surface Flux and Temperature'!G96,"")</f>
        <v>117.5</v>
      </c>
      <c r="Y100" s="76">
        <f>IF('Surface Flux and Temperature'!H96&lt;&gt;"",'Surface Flux and Temperature'!H96,"")</f>
        <v>148</v>
      </c>
      <c r="Z100" s="76">
        <f>IF('Surface Flux and Temperature'!D96&lt;&gt;"",'Surface Flux and Temperature'!D96,"")</f>
        <v>3.2915999999999999</v>
      </c>
      <c r="AA100" s="79">
        <f>IF('Surface Flux and Temperature'!E96&lt;&gt;"",'Surface Flux and Temperature'!E96,"")</f>
        <v>3.51</v>
      </c>
    </row>
    <row r="101" spans="1:27">
      <c r="A101" s="171"/>
      <c r="X101" s="76">
        <f>IF('Surface Flux and Temperature'!G97&lt;&gt;"",'Surface Flux and Temperature'!G97,"")</f>
        <v>41.6</v>
      </c>
      <c r="Y101" s="76">
        <f>IF('Surface Flux and Temperature'!H97&lt;&gt;"",'Surface Flux and Temperature'!H97,"")</f>
        <v>107</v>
      </c>
      <c r="Z101" s="76">
        <f>IF('Surface Flux and Temperature'!D97&lt;&gt;"",'Surface Flux and Temperature'!D97,"")</f>
        <v>1.3953</v>
      </c>
      <c r="AA101" s="79">
        <f>IF('Surface Flux and Temperature'!E97&lt;&gt;"",'Surface Flux and Temperature'!E97,"")</f>
        <v>2.48</v>
      </c>
    </row>
    <row r="102" spans="1:27">
      <c r="A102" s="171"/>
      <c r="X102" s="76">
        <f>IF('Surface Flux and Temperature'!G98&lt;&gt;"",'Surface Flux and Temperature'!G98,"")</f>
        <v>171</v>
      </c>
      <c r="Y102" s="76">
        <f>IF('Surface Flux and Temperature'!H98&lt;&gt;"",'Surface Flux and Temperature'!H98,"")</f>
        <v>104</v>
      </c>
      <c r="Z102" s="76">
        <f>IF('Surface Flux and Temperature'!D98&lt;&gt;"",'Surface Flux and Temperature'!D98,"")</f>
        <v>10.010999999999999</v>
      </c>
      <c r="AA102" s="79">
        <f>IF('Surface Flux and Temperature'!E98&lt;&gt;"",'Surface Flux and Temperature'!E98,"")</f>
        <v>2.41</v>
      </c>
    </row>
    <row r="103" spans="1:27">
      <c r="A103" s="171"/>
      <c r="X103" s="76">
        <f>IF('Surface Flux and Temperature'!G99&lt;&gt;"",'Surface Flux and Temperature'!G99,"")</f>
        <v>124.9</v>
      </c>
      <c r="Y103" s="76">
        <f>IF('Surface Flux and Temperature'!H99&lt;&gt;"",'Surface Flux and Temperature'!H99,"")</f>
        <v>151</v>
      </c>
      <c r="Z103" s="76">
        <f>IF('Surface Flux and Temperature'!D99&lt;&gt;"",'Surface Flux and Temperature'!D99,"")</f>
        <v>3.3586999999999998</v>
      </c>
      <c r="AA103" s="79">
        <f>IF('Surface Flux and Temperature'!E99&lt;&gt;"",'Surface Flux and Temperature'!E99,"")</f>
        <v>3.9</v>
      </c>
    </row>
    <row r="104" spans="1:27">
      <c r="A104" s="171"/>
      <c r="X104" s="76">
        <f>IF('Surface Flux and Temperature'!G100&lt;&gt;"",'Surface Flux and Temperature'!G100,"")</f>
        <v>263.2</v>
      </c>
      <c r="Y104" s="76">
        <f>IF('Surface Flux and Temperature'!H100&lt;&gt;"",'Surface Flux and Temperature'!H100,"")</f>
        <v>159</v>
      </c>
      <c r="Z104" s="76">
        <f>IF('Surface Flux and Temperature'!D100&lt;&gt;"",'Surface Flux and Temperature'!D100,"")</f>
        <v>6.7404000000000002</v>
      </c>
      <c r="AA104" s="79">
        <f>IF('Surface Flux and Temperature'!E100&lt;&gt;"",'Surface Flux and Temperature'!E100,"")</f>
        <v>4.1100000000000003</v>
      </c>
    </row>
    <row r="105" spans="1:27">
      <c r="A105" s="171"/>
      <c r="X105" s="76">
        <f>IF('Surface Flux and Temperature'!G101&lt;&gt;"",'Surface Flux and Temperature'!G101,"")</f>
        <v>114.4</v>
      </c>
      <c r="Y105" s="76">
        <f>IF('Surface Flux and Temperature'!H101&lt;&gt;"",'Surface Flux and Temperature'!H101,"")</f>
        <v>184</v>
      </c>
      <c r="Z105" s="76">
        <f>IF('Surface Flux and Temperature'!D101&lt;&gt;"",'Surface Flux and Temperature'!D101,"")</f>
        <v>3.4901</v>
      </c>
      <c r="AA105" s="79">
        <f>IF('Surface Flux and Temperature'!E101&lt;&gt;"",'Surface Flux and Temperature'!E101,"")</f>
        <v>4.7</v>
      </c>
    </row>
    <row r="106" spans="1:27">
      <c r="A106" s="171"/>
      <c r="X106" s="76">
        <f>IF('Surface Flux and Temperature'!G102&lt;&gt;"",'Surface Flux and Temperature'!G102,"")</f>
        <v>254.37</v>
      </c>
      <c r="Y106" s="76">
        <f>IF('Surface Flux and Temperature'!H102&lt;&gt;"",'Surface Flux and Temperature'!H102,"")</f>
        <v>222</v>
      </c>
      <c r="Z106" s="76">
        <f>IF('Surface Flux and Temperature'!D102&lt;&gt;"",'Surface Flux and Temperature'!D102,"")</f>
        <v>8.1</v>
      </c>
      <c r="AA106" s="79">
        <f>IF('Surface Flux and Temperature'!E102&lt;&gt;"",'Surface Flux and Temperature'!E102,"")</f>
        <v>5.9</v>
      </c>
    </row>
    <row r="107" spans="1:27">
      <c r="A107" s="171"/>
      <c r="X107" s="76">
        <f>IF('Surface Flux and Temperature'!G103&lt;&gt;"",'Surface Flux and Temperature'!G103,"")</f>
        <v>86.8</v>
      </c>
      <c r="Y107" s="76">
        <f>IF('Surface Flux and Temperature'!H103&lt;&gt;"",'Surface Flux and Temperature'!H103,"")</f>
        <v>149</v>
      </c>
      <c r="Z107" s="76">
        <f>IF('Surface Flux and Temperature'!D103&lt;&gt;"",'Surface Flux and Temperature'!D103,"")</f>
        <v>2.3420999999999998</v>
      </c>
      <c r="AA107" s="79">
        <f>IF('Surface Flux and Temperature'!E103&lt;&gt;"",'Surface Flux and Temperature'!E103,"")</f>
        <v>3.4</v>
      </c>
    </row>
    <row r="108" spans="1:27">
      <c r="A108" s="171"/>
      <c r="X108" s="76">
        <f>IF('Surface Flux and Temperature'!G104&lt;&gt;"",'Surface Flux and Temperature'!G104,"")</f>
        <v>147.6</v>
      </c>
      <c r="Y108" s="76">
        <f>IF('Surface Flux and Temperature'!H104&lt;&gt;"",'Surface Flux and Temperature'!H104,"")</f>
        <v>189</v>
      </c>
      <c r="Z108" s="76">
        <f>IF('Surface Flux and Temperature'!D104&lt;&gt;"",'Surface Flux and Temperature'!D104,"")</f>
        <v>4.4687999999999999</v>
      </c>
      <c r="AA108" s="79">
        <f>IF('Surface Flux and Temperature'!E104&lt;&gt;"",'Surface Flux and Temperature'!E104,"")</f>
        <v>4.84</v>
      </c>
    </row>
    <row r="109" spans="1:27">
      <c r="A109" s="171"/>
      <c r="X109" s="76">
        <f>IF('Surface Flux and Temperature'!G105&lt;&gt;"",'Surface Flux and Temperature'!G105,"")</f>
        <v>52.2</v>
      </c>
      <c r="Y109" s="76">
        <f>IF('Surface Flux and Temperature'!H105&lt;&gt;"",'Surface Flux and Temperature'!H105,"")</f>
        <v>141</v>
      </c>
      <c r="Z109" s="76">
        <f>IF('Surface Flux and Temperature'!D105&lt;&gt;"",'Surface Flux and Temperature'!D105,"")</f>
        <v>1.8898999999999999</v>
      </c>
      <c r="AA109" s="79">
        <f>IF('Surface Flux and Temperature'!E105&lt;&gt;"",'Surface Flux and Temperature'!E105,"")</f>
        <v>3.49</v>
      </c>
    </row>
    <row r="110" spans="1:27">
      <c r="A110" s="171"/>
      <c r="X110" s="76">
        <f>IF('Surface Flux and Temperature'!G106&lt;&gt;"",'Surface Flux and Temperature'!G106,"")</f>
        <v>103.8</v>
      </c>
      <c r="Y110" s="76">
        <f>IF('Surface Flux and Temperature'!H106&lt;&gt;"",'Surface Flux and Temperature'!H106,"")</f>
        <v>137</v>
      </c>
      <c r="Z110" s="76">
        <f>IF('Surface Flux and Temperature'!D106&lt;&gt;"",'Surface Flux and Temperature'!D106,"")</f>
        <v>2.9710999999999999</v>
      </c>
      <c r="AA110" s="79">
        <f>IF('Surface Flux and Temperature'!E106&lt;&gt;"",'Surface Flux and Temperature'!E106,"")</f>
        <v>3.37</v>
      </c>
    </row>
    <row r="111" spans="1:27">
      <c r="A111" s="171"/>
      <c r="X111" s="76">
        <f>IF('Surface Flux and Temperature'!G107&lt;&gt;"",'Surface Flux and Temperature'!G107,"")</f>
        <v>157.69999999999999</v>
      </c>
      <c r="Y111" s="76">
        <f>IF('Surface Flux and Temperature'!H107&lt;&gt;"",'Surface Flux and Temperature'!H107,"")</f>
        <v>192</v>
      </c>
      <c r="Z111" s="76">
        <f>IF('Surface Flux and Temperature'!D107&lt;&gt;"",'Surface Flux and Temperature'!D107,"")</f>
        <v>4.6829999999999998</v>
      </c>
      <c r="AA111" s="79">
        <f>IF('Surface Flux and Temperature'!E107&lt;&gt;"",'Surface Flux and Temperature'!E107,"")</f>
        <v>5.33</v>
      </c>
    </row>
    <row r="112" spans="1:27">
      <c r="A112" s="171"/>
      <c r="X112" s="76">
        <f>IF('Surface Flux and Temperature'!G108&lt;&gt;"",'Surface Flux and Temperature'!G108,"")</f>
        <v>350.63</v>
      </c>
      <c r="Y112" s="76">
        <f>IF('Surface Flux and Temperature'!H108&lt;&gt;"",'Surface Flux and Temperature'!H108,"")</f>
        <v>200</v>
      </c>
      <c r="Z112" s="76">
        <f>IF('Surface Flux and Temperature'!D108&lt;&gt;"",'Surface Flux and Temperature'!D108,"")</f>
        <v>8.9955999999999996</v>
      </c>
      <c r="AA112" s="79">
        <f>IF('Surface Flux and Temperature'!E108&lt;&gt;"",'Surface Flux and Temperature'!E108,"")</f>
        <v>5.6</v>
      </c>
    </row>
    <row r="113" spans="1:27">
      <c r="A113" s="171"/>
      <c r="X113" s="76">
        <f>IF('Surface Flux and Temperature'!G109&lt;&gt;"",'Surface Flux and Temperature'!G109,"")</f>
        <v>219.2</v>
      </c>
      <c r="Y113" s="76">
        <f>IF('Surface Flux and Temperature'!H109&lt;&gt;"",'Surface Flux and Temperature'!H109,"")</f>
        <v>183</v>
      </c>
      <c r="Z113" s="76">
        <f>IF('Surface Flux and Temperature'!D109&lt;&gt;"",'Surface Flux and Temperature'!D109,"")</f>
        <v>3.6362000000000001</v>
      </c>
      <c r="AA113" s="79">
        <f>IF('Surface Flux and Temperature'!E109&lt;&gt;"",'Surface Flux and Temperature'!E109,"")</f>
        <v>4.54</v>
      </c>
    </row>
    <row r="114" spans="1:27">
      <c r="A114" s="171"/>
      <c r="X114" s="76">
        <f>IF('Surface Flux and Temperature'!G110&lt;&gt;"",'Surface Flux and Temperature'!G110,"")</f>
        <v>205.2</v>
      </c>
      <c r="Y114" s="76">
        <f>IF('Surface Flux and Temperature'!H110&lt;&gt;"",'Surface Flux and Temperature'!H110,"")</f>
        <v>188</v>
      </c>
      <c r="Z114" s="76">
        <f>IF('Surface Flux and Temperature'!D110&lt;&gt;"",'Surface Flux and Temperature'!D110,"")</f>
        <v>7.4526000000000003</v>
      </c>
      <c r="AA114" s="79">
        <f>IF('Surface Flux and Temperature'!E110&lt;&gt;"",'Surface Flux and Temperature'!E110,"")</f>
        <v>4.67</v>
      </c>
    </row>
    <row r="115" spans="1:27">
      <c r="A115" s="171"/>
      <c r="X115" s="76">
        <f>IF('Surface Flux and Temperature'!G111&lt;&gt;"",'Surface Flux and Temperature'!G111,"")</f>
        <v>95.8</v>
      </c>
      <c r="Y115" s="76">
        <f>IF('Surface Flux and Temperature'!H111&lt;&gt;"",'Surface Flux and Temperature'!H111,"")</f>
        <v>145</v>
      </c>
      <c r="Z115" s="76">
        <f>IF('Surface Flux and Temperature'!D111&lt;&gt;"",'Surface Flux and Temperature'!D111,"")</f>
        <v>2.5828000000000002</v>
      </c>
      <c r="AA115" s="79">
        <f>IF('Surface Flux and Temperature'!E111&lt;&gt;"",'Surface Flux and Temperature'!E111,"")</f>
        <v>3.2</v>
      </c>
    </row>
    <row r="116" spans="1:27">
      <c r="A116" s="171"/>
      <c r="X116" s="76">
        <f>IF('Surface Flux and Temperature'!G112&lt;&gt;"",'Surface Flux and Temperature'!G112,"")</f>
        <v>151</v>
      </c>
      <c r="Y116" s="76">
        <f>IF('Surface Flux and Temperature'!H112&lt;&gt;"",'Surface Flux and Temperature'!H112,"")</f>
        <v>187</v>
      </c>
      <c r="Z116" s="76">
        <f>IF('Surface Flux and Temperature'!D112&lt;&gt;"",'Surface Flux and Temperature'!D112,"")</f>
        <v>4.6510999999999996</v>
      </c>
      <c r="AA116" s="79">
        <f>IF('Surface Flux and Temperature'!E112&lt;&gt;"",'Surface Flux and Temperature'!E112,"")</f>
        <v>4.66</v>
      </c>
    </row>
    <row r="117" spans="1:27">
      <c r="A117" s="171"/>
      <c r="X117" s="76">
        <f>IF('Surface Flux and Temperature'!G113&lt;&gt;"",'Surface Flux and Temperature'!G113,"")</f>
        <v>52.232999999999997</v>
      </c>
      <c r="Y117" s="76">
        <f>IF('Surface Flux and Temperature'!H113&lt;&gt;"",'Surface Flux and Temperature'!H113,"")</f>
        <v>137</v>
      </c>
      <c r="Z117" s="76">
        <f>IF('Surface Flux and Temperature'!D113&lt;&gt;"",'Surface Flux and Temperature'!D113,"")</f>
        <v>1.9428000000000001</v>
      </c>
      <c r="AA117" s="79">
        <f>IF('Surface Flux and Temperature'!E113&lt;&gt;"",'Surface Flux and Temperature'!E113,"")</f>
        <v>3.26</v>
      </c>
    </row>
    <row r="118" spans="1:27">
      <c r="A118" s="171"/>
      <c r="X118" s="76">
        <f>IF('Surface Flux and Temperature'!G114&lt;&gt;"",'Surface Flux and Temperature'!G114,"")</f>
        <v>131.1</v>
      </c>
      <c r="Y118" s="76">
        <f>IF('Surface Flux and Temperature'!H114&lt;&gt;"",'Surface Flux and Temperature'!H114,"")</f>
        <v>132</v>
      </c>
      <c r="Z118" s="76">
        <f>IF('Surface Flux and Temperature'!D114&lt;&gt;"",'Surface Flux and Temperature'!D114,"")</f>
        <v>5.1714000000000002</v>
      </c>
      <c r="AA118" s="79">
        <f>IF('Surface Flux and Temperature'!E114&lt;&gt;"",'Surface Flux and Temperature'!E114,"")</f>
        <v>3.15</v>
      </c>
    </row>
    <row r="119" spans="1:27">
      <c r="A119" s="171"/>
      <c r="X119" s="76">
        <f>IF('Surface Flux and Temperature'!G115&lt;&gt;"",'Surface Flux and Temperature'!G115,"")</f>
        <v>157</v>
      </c>
      <c r="Y119" s="76">
        <f>IF('Surface Flux and Temperature'!H115&lt;&gt;"",'Surface Flux and Temperature'!H115,"")</f>
        <v>191</v>
      </c>
      <c r="Z119" s="76" t="str">
        <f>IF('Surface Flux and Temperature'!D115&lt;&gt;"",'Surface Flux and Temperature'!D115,"")</f>
        <v/>
      </c>
      <c r="AA119" s="79" t="str">
        <f>IF('Surface Flux and Temperature'!E115&lt;&gt;"",'Surface Flux and Temperature'!E115,"")</f>
        <v/>
      </c>
    </row>
    <row r="120" spans="1:27">
      <c r="A120" s="171"/>
      <c r="X120" s="76">
        <f>IF('Surface Flux and Temperature'!G116&lt;&gt;"",'Surface Flux and Temperature'!G116,"")</f>
        <v>287.10000000000002</v>
      </c>
      <c r="Y120" s="76">
        <f>IF('Surface Flux and Temperature'!H116&lt;&gt;"",'Surface Flux and Temperature'!H116,"")</f>
        <v>186</v>
      </c>
      <c r="Z120" s="76" t="str">
        <f>IF('Surface Flux and Temperature'!D116&lt;&gt;"",'Surface Flux and Temperature'!D116,"")</f>
        <v/>
      </c>
      <c r="AA120" s="79" t="str">
        <f>IF('Surface Flux and Temperature'!E116&lt;&gt;"",'Surface Flux and Temperature'!E116,"")</f>
        <v/>
      </c>
    </row>
    <row r="121" spans="1:27">
      <c r="A121" s="171"/>
      <c r="X121" s="76">
        <f>IF('Surface Flux and Temperature'!G117&lt;&gt;"",'Surface Flux and Temperature'!G117,"")</f>
        <v>118.1</v>
      </c>
      <c r="Y121" s="76">
        <f>IF('Surface Flux and Temperature'!H117&lt;&gt;"",'Surface Flux and Temperature'!H117,"")</f>
        <v>185</v>
      </c>
      <c r="Z121" s="76">
        <f>IF('Surface Flux and Temperature'!D117&lt;&gt;"",'Surface Flux and Temperature'!D117,"")</f>
        <v>3.3999000000000001</v>
      </c>
      <c r="AA121" s="79">
        <f>IF('Surface Flux and Temperature'!E117&lt;&gt;"",'Surface Flux and Temperature'!E117,"")</f>
        <v>4.68</v>
      </c>
    </row>
    <row r="122" spans="1:27">
      <c r="A122" s="171"/>
      <c r="X122" s="76">
        <f>IF('Surface Flux and Temperature'!G118&lt;&gt;"",'Surface Flux and Temperature'!G118,"")</f>
        <v>312.52999999999997</v>
      </c>
      <c r="Y122" s="76">
        <f>IF('Surface Flux and Temperature'!H118&lt;&gt;"",'Surface Flux and Temperature'!H118,"")</f>
        <v>248</v>
      </c>
      <c r="Z122" s="76" t="str">
        <f>IF('Surface Flux and Temperature'!D118&lt;&gt;"",'Surface Flux and Temperature'!D118,"")</f>
        <v/>
      </c>
      <c r="AA122" s="79" t="str">
        <f>IF('Surface Flux and Temperature'!E118&lt;&gt;"",'Surface Flux and Temperature'!E118,"")</f>
        <v/>
      </c>
    </row>
    <row r="123" spans="1:27">
      <c r="A123" s="171"/>
      <c r="X123" s="76">
        <f>IF('Surface Flux and Temperature'!G119&lt;&gt;"",'Surface Flux and Temperature'!G119,"")</f>
        <v>93.8</v>
      </c>
      <c r="Y123" s="76">
        <f>IF('Surface Flux and Temperature'!H119&lt;&gt;"",'Surface Flux and Temperature'!H119,"")</f>
        <v>154</v>
      </c>
      <c r="Z123" s="76">
        <f>IF('Surface Flux and Temperature'!D119&lt;&gt;"",'Surface Flux and Temperature'!D119,"")</f>
        <v>2.5491000000000001</v>
      </c>
      <c r="AA123" s="79">
        <f>IF('Surface Flux and Temperature'!E119&lt;&gt;"",'Surface Flux and Temperature'!E119,"")</f>
        <v>3.43</v>
      </c>
    </row>
    <row r="124" spans="1:27">
      <c r="A124" s="171"/>
      <c r="X124" s="76">
        <f>IF('Surface Flux and Temperature'!G120&lt;&gt;"",'Surface Flux and Temperature'!G120,"")</f>
        <v>152.6</v>
      </c>
      <c r="Y124" s="76">
        <f>IF('Surface Flux and Temperature'!H120&lt;&gt;"",'Surface Flux and Temperature'!H120,"")</f>
        <v>190</v>
      </c>
      <c r="Z124" s="76">
        <f>IF('Surface Flux and Temperature'!D120&lt;&gt;"",'Surface Flux and Temperature'!D120,"")</f>
        <v>4.6566999999999998</v>
      </c>
      <c r="AA124" s="79">
        <f>IF('Surface Flux and Temperature'!E120&lt;&gt;"",'Surface Flux and Temperature'!E120,"")</f>
        <v>4.88</v>
      </c>
    </row>
    <row r="125" spans="1:27">
      <c r="A125" s="171"/>
      <c r="X125" s="76">
        <f>IF('Surface Flux and Temperature'!G121&lt;&gt;"",'Surface Flux and Temperature'!G121,"")</f>
        <v>49.533000000000001</v>
      </c>
      <c r="Y125" s="76">
        <f>IF('Surface Flux and Temperature'!H121&lt;&gt;"",'Surface Flux and Temperature'!H121,"")</f>
        <v>141</v>
      </c>
      <c r="Z125" s="76">
        <f>IF('Surface Flux and Temperature'!D121&lt;&gt;"",'Surface Flux and Temperature'!D121,"")</f>
        <v>1.7891999999999999</v>
      </c>
      <c r="AA125" s="79">
        <f>IF('Surface Flux and Temperature'!E121&lt;&gt;"",'Surface Flux and Temperature'!E121,"")</f>
        <v>3.5</v>
      </c>
    </row>
    <row r="126" spans="1:27">
      <c r="A126" s="171"/>
      <c r="X126" s="76">
        <f>IF('Surface Flux and Temperature'!G122&lt;&gt;"",'Surface Flux and Temperature'!G122,"")</f>
        <v>106.2</v>
      </c>
      <c r="Y126" s="76">
        <f>IF('Surface Flux and Temperature'!H122&lt;&gt;"",'Surface Flux and Temperature'!H122,"")</f>
        <v>137</v>
      </c>
      <c r="Z126" s="76">
        <f>IF('Surface Flux and Temperature'!D122&lt;&gt;"",'Surface Flux and Temperature'!D122,"")</f>
        <v>3.0577000000000001</v>
      </c>
      <c r="AA126" s="79">
        <f>IF('Surface Flux and Temperature'!E122&lt;&gt;"",'Surface Flux and Temperature'!E122,"")</f>
        <v>3.38</v>
      </c>
    </row>
    <row r="127" spans="1:27">
      <c r="A127" s="171"/>
      <c r="X127" s="76">
        <f>IF('Surface Flux and Temperature'!G123&lt;&gt;"",'Surface Flux and Temperature'!G123,"")</f>
        <v>144.6</v>
      </c>
      <c r="Y127" s="76">
        <f>IF('Surface Flux and Temperature'!H123&lt;&gt;"",'Surface Flux and Temperature'!H123,"")</f>
        <v>193</v>
      </c>
      <c r="Z127" s="76">
        <f>IF('Surface Flux and Temperature'!D123&lt;&gt;"",'Surface Flux and Temperature'!D123,"")</f>
        <v>4.4763000000000002</v>
      </c>
      <c r="AA127" s="79">
        <f>IF('Surface Flux and Temperature'!E123&lt;&gt;"",'Surface Flux and Temperature'!E123,"")</f>
        <v>5.35</v>
      </c>
    </row>
    <row r="128" spans="1:27">
      <c r="A128" s="171"/>
      <c r="X128" s="76">
        <f>IF('Surface Flux and Temperature'!G124&lt;&gt;"",'Surface Flux and Temperature'!G124,"")</f>
        <v>249.63</v>
      </c>
      <c r="Y128" s="76">
        <f>IF('Surface Flux and Temperature'!H124&lt;&gt;"",'Surface Flux and Temperature'!H124,"")</f>
        <v>194</v>
      </c>
      <c r="Z128" s="76" t="str">
        <f>IF('Surface Flux and Temperature'!D124&lt;&gt;"",'Surface Flux and Temperature'!D124,"")</f>
        <v/>
      </c>
      <c r="AA128" s="79" t="str">
        <f>IF('Surface Flux and Temperature'!E124&lt;&gt;"",'Surface Flux and Temperature'!E124,"")</f>
        <v/>
      </c>
    </row>
    <row r="129" spans="1:39">
      <c r="A129" s="172"/>
      <c r="X129" s="76">
        <f>IF('Surface Flux and Temperature'!G125&lt;&gt;"",'Surface Flux and Temperature'!G125,"")</f>
        <v>595.79999999999995</v>
      </c>
      <c r="Y129" s="76">
        <f>IF('Surface Flux and Temperature'!H125&lt;&gt;"",'Surface Flux and Temperature'!H125,"")</f>
        <v>569</v>
      </c>
      <c r="Z129" s="76" t="str">
        <f>IF('Surface Flux and Temperature'!D125&lt;&gt;"",'Surface Flux and Temperature'!D125,"")</f>
        <v/>
      </c>
      <c r="AA129" s="79" t="str">
        <f>IF('Surface Flux and Temperature'!E125&lt;&gt;"",'Surface Flux and Temperature'!E125,"")</f>
        <v/>
      </c>
    </row>
    <row r="130" spans="1:39">
      <c r="A130" s="172"/>
      <c r="X130" s="76">
        <f>IF('Surface Flux and Temperature'!G126&lt;&gt;"",'Surface Flux and Temperature'!G126,"")</f>
        <v>723.2</v>
      </c>
      <c r="Y130" s="76">
        <f>IF('Surface Flux and Temperature'!H126&lt;&gt;"",'Surface Flux and Temperature'!H126,"")</f>
        <v>261</v>
      </c>
      <c r="Z130" s="76" t="str">
        <f>IF('Surface Flux and Temperature'!D126&lt;&gt;"",'Surface Flux and Temperature'!D126,"")</f>
        <v/>
      </c>
      <c r="AA130" s="79" t="str">
        <f>IF('Surface Flux and Temperature'!E126&lt;&gt;"",'Surface Flux and Temperature'!E126,"")</f>
        <v/>
      </c>
    </row>
    <row r="131" spans="1:39">
      <c r="A131" s="172"/>
      <c r="X131" s="76">
        <f>IF('Surface Flux and Temperature'!G127&lt;&gt;"",'Surface Flux and Temperature'!G127,"")</f>
        <v>56.2</v>
      </c>
      <c r="Y131" s="76">
        <f>IF('Surface Flux and Temperature'!H127&lt;&gt;"",'Surface Flux and Temperature'!H127,"")</f>
        <v>39.9</v>
      </c>
      <c r="Z131" s="76" t="str">
        <f>IF('Surface Flux and Temperature'!D127&lt;&gt;"",'Surface Flux and Temperature'!D127,"")</f>
        <v/>
      </c>
      <c r="AA131" s="79" t="str">
        <f>IF('Surface Flux and Temperature'!E127&lt;&gt;"",'Surface Flux and Temperature'!E127,"")</f>
        <v/>
      </c>
    </row>
    <row r="132" spans="1:39">
      <c r="A132" s="172"/>
      <c r="X132" s="76">
        <f>IF('Surface Flux and Temperature'!G128&lt;&gt;"",'Surface Flux and Temperature'!G128,"")</f>
        <v>4.5</v>
      </c>
      <c r="Y132" s="76">
        <f>IF('Surface Flux and Temperature'!H128&lt;&gt;"",'Surface Flux and Temperature'!H128,"")</f>
        <v>27</v>
      </c>
      <c r="Z132" s="76" t="str">
        <f>IF('Surface Flux and Temperature'!D128&lt;&gt;"",'Surface Flux and Temperature'!D128,"")</f>
        <v/>
      </c>
      <c r="AA132" s="79" t="str">
        <f>IF('Surface Flux and Temperature'!E128&lt;&gt;"",'Surface Flux and Temperature'!E128,"")</f>
        <v/>
      </c>
    </row>
    <row r="133" spans="1:39">
      <c r="A133" s="172"/>
      <c r="X133" s="76">
        <f>IF('Surface Flux and Temperature'!G129&lt;&gt;"",'Surface Flux and Temperature'!G129,"")</f>
        <v>87.1</v>
      </c>
      <c r="Y133" s="76">
        <f>IF('Surface Flux and Temperature'!H129&lt;&gt;"",'Surface Flux and Temperature'!H129,"")</f>
        <v>39.1</v>
      </c>
      <c r="Z133" s="76" t="str">
        <f>IF('Surface Flux and Temperature'!D129&lt;&gt;"",'Surface Flux and Temperature'!D129,"")</f>
        <v/>
      </c>
      <c r="AA133" s="79" t="str">
        <f>IF('Surface Flux and Temperature'!E129&lt;&gt;"",'Surface Flux and Temperature'!E129,"")</f>
        <v/>
      </c>
    </row>
    <row r="134" spans="1:39">
      <c r="A134" s="172"/>
      <c r="X134" s="76">
        <f>IF('Surface Flux and Temperature'!G130&lt;&gt;"",'Surface Flux and Temperature'!G130,"")</f>
        <v>67.966999999999999</v>
      </c>
      <c r="Y134" s="76">
        <f>IF('Surface Flux and Temperature'!H130&lt;&gt;"",'Surface Flux and Temperature'!H130,"")</f>
        <v>37.6</v>
      </c>
      <c r="Z134" s="76" t="str">
        <f>IF('Surface Flux and Temperature'!D130&lt;&gt;"",'Surface Flux and Temperature'!D130,"")</f>
        <v/>
      </c>
      <c r="AA134" s="79" t="str">
        <f>IF('Surface Flux and Temperature'!E130&lt;&gt;"",'Surface Flux and Temperature'!E130,"")</f>
        <v/>
      </c>
    </row>
    <row r="135" spans="1:39">
      <c r="A135" s="172"/>
      <c r="X135" s="76">
        <f>IF('Surface Flux and Temperature'!G131&lt;&gt;"",'Surface Flux and Temperature'!G131,"")</f>
        <v>86.033000000000001</v>
      </c>
      <c r="Y135" s="76">
        <f>IF('Surface Flux and Temperature'!H131&lt;&gt;"",'Surface Flux and Temperature'!H131,"")</f>
        <v>39.5</v>
      </c>
      <c r="Z135" s="76" t="str">
        <f>IF('Surface Flux and Temperature'!D131&lt;&gt;"",'Surface Flux and Temperature'!D131,"")</f>
        <v/>
      </c>
      <c r="AA135" s="79" t="str">
        <f>IF('Surface Flux and Temperature'!E131&lt;&gt;"",'Surface Flux and Temperature'!E131,"")</f>
        <v/>
      </c>
    </row>
    <row r="136" spans="1:39">
      <c r="A136" s="173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>
        <f>IF('Surface Flux and Temperature'!G132&lt;&gt;"",'Surface Flux and Temperature'!G132,"")</f>
        <v>72</v>
      </c>
      <c r="Y136" s="80">
        <f>IF('Surface Flux and Temperature'!H132&lt;&gt;"",'Surface Flux and Temperature'!H132,"")</f>
        <v>39.200000000000003</v>
      </c>
      <c r="Z136" s="80" t="str">
        <f>IF('Surface Flux and Temperature'!D132&lt;&gt;"",'Surface Flux and Temperature'!D132,"")</f>
        <v/>
      </c>
      <c r="AA136" s="81" t="str">
        <f>IF('Surface Flux and Temperature'!E132&lt;&gt;"",'Surface Flux and Temperature'!E132,"")</f>
        <v/>
      </c>
    </row>
    <row r="137" spans="1:39">
      <c r="A137" s="162" t="str">
        <f>'HGT &amp; HGL'!A23</f>
        <v>iBMB</v>
      </c>
      <c r="B137" s="82">
        <f>'HGT &amp; HGL'!D23</f>
        <v>700.4</v>
      </c>
      <c r="C137" s="82">
        <f>'HGT &amp; HGL'!E23</f>
        <v>618</v>
      </c>
      <c r="D137" s="77">
        <f>'HGT &amp; HGL'!G23</f>
        <v>4.2</v>
      </c>
      <c r="E137" s="77">
        <f>'HGT &amp; HGL'!H23</f>
        <v>5.08</v>
      </c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>
        <f>IF('Target Flux and Temperature'!J65&lt;&gt;"",'Target Flux and Temperature'!J65,"")</f>
        <v>356.5</v>
      </c>
      <c r="S137" s="77">
        <f>IF('Target Flux and Temperature'!K65&lt;&gt;"",'Target Flux and Temperature'!K65,"")</f>
        <v>383</v>
      </c>
      <c r="T137" s="77"/>
      <c r="U137" s="77"/>
      <c r="V137" s="77">
        <f>IF('Target Flux and Temperature'!G65&lt;&gt;"",'Target Flux and Temperature'!G65,"")</f>
        <v>27.16</v>
      </c>
      <c r="W137" s="77">
        <f>IF('Target Flux and Temperature'!H65&lt;&gt;"",'Target Flux and Temperature'!H65,"")</f>
        <v>40.5</v>
      </c>
      <c r="X137" s="77">
        <f>IF('Surface Flux and Temperature'!G125&lt;&gt;"",'Surface Flux and Temperature'!G125,"")</f>
        <v>595.79999999999995</v>
      </c>
      <c r="Y137" s="77">
        <f>IF('Surface Flux and Temperature'!H125&lt;&gt;"",'Surface Flux and Temperature'!H125,"")</f>
        <v>569</v>
      </c>
      <c r="Z137" s="77"/>
      <c r="AA137" s="78"/>
    </row>
    <row r="138" spans="1:39">
      <c r="A138" s="163"/>
      <c r="R138" s="76">
        <f>IF('Target Flux and Temperature'!J66&lt;&gt;"",'Target Flux and Temperature'!J66,"")</f>
        <v>308.7</v>
      </c>
      <c r="S138" s="76">
        <f>IF('Target Flux and Temperature'!K66&lt;&gt;"",'Target Flux and Temperature'!K66,"")</f>
        <v>441</v>
      </c>
      <c r="V138" s="76">
        <f>IF('Target Flux and Temperature'!G66&lt;&gt;"",'Target Flux and Temperature'!G66,"")</f>
        <v>48.576000000000001</v>
      </c>
      <c r="W138" s="76">
        <f>IF('Target Flux and Temperature'!H66&lt;&gt;"",'Target Flux and Temperature'!H66,"")</f>
        <v>41.5</v>
      </c>
      <c r="X138" s="76">
        <f>IF('Surface Flux and Temperature'!G126&lt;&gt;"",'Surface Flux and Temperature'!G126,"")</f>
        <v>723.2</v>
      </c>
      <c r="Y138" s="76">
        <f>IF('Surface Flux and Temperature'!H126&lt;&gt;"",'Surface Flux and Temperature'!H126,"")</f>
        <v>261</v>
      </c>
      <c r="AA138" s="79"/>
    </row>
    <row r="139" spans="1:39">
      <c r="A139" s="164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>
        <f>IF('Target Flux and Temperature'!J67&lt;&gt;"",'Target Flux and Temperature'!J67,"")</f>
        <v>490.27</v>
      </c>
      <c r="S139" s="80">
        <f>IF('Target Flux and Temperature'!K67&lt;&gt;"",'Target Flux and Temperature'!K67,"")</f>
        <v>600</v>
      </c>
      <c r="T139" s="80"/>
      <c r="U139" s="80"/>
      <c r="V139" s="80">
        <f>IF('Target Flux and Temperature'!G67&lt;&gt;"",'Target Flux and Temperature'!G67,"")</f>
        <v>32.398000000000003</v>
      </c>
      <c r="W139" s="80">
        <f>IF('Target Flux and Temperature'!H67&lt;&gt;"",'Target Flux and Temperature'!H67,"")</f>
        <v>40.4</v>
      </c>
      <c r="X139" s="80"/>
      <c r="Y139" s="80"/>
      <c r="Z139" s="80"/>
      <c r="AA139" s="81"/>
    </row>
    <row r="140" spans="1:39">
      <c r="A140" s="162" t="s">
        <v>340</v>
      </c>
      <c r="B140" s="77">
        <f>IF('HGT &amp; HGL'!D24&lt;&gt;"",'HGT &amp; HGL'!D24,"")</f>
        <v>150.30000000000001</v>
      </c>
      <c r="C140" s="77">
        <f>IF('HGT &amp; HGL'!E24&lt;&gt;"",'HGT &amp; HGL'!E24,"")</f>
        <v>176</v>
      </c>
      <c r="D140" s="77">
        <f>IF('HGT &amp; HGL'!G24&lt;&gt;"",'HGT &amp; HGL'!G24,"")</f>
        <v>4.32</v>
      </c>
      <c r="E140" s="77">
        <f>IF('HGT &amp; HGL'!H24&lt;&gt;"",'HGT &amp; HGL'!H24,"")</f>
        <v>3.44</v>
      </c>
      <c r="F140" s="77"/>
      <c r="G140" s="77"/>
      <c r="H140" s="77"/>
      <c r="I140" s="77"/>
      <c r="J140" s="77">
        <f>IF('Gas Concentration'!G20&lt;&gt;"",'Gas Concentration'!G20,"")</f>
        <v>1.2909E-2</v>
      </c>
      <c r="K140" s="77">
        <f>IF('Gas Concentration'!H20&lt;&gt;"",'Gas Concentration'!H20,"")</f>
        <v>1.17E-2</v>
      </c>
      <c r="L140" s="77">
        <f>IF('Gas Concentration'!D20&lt;&gt;"",'Gas Concentration'!D20,"")</f>
        <v>2.3833E-2</v>
      </c>
      <c r="M140" s="77">
        <f>IF('Gas Concentration'!E20&lt;&gt;"",'Gas Concentration'!E20,"")</f>
        <v>0.02</v>
      </c>
      <c r="N140" s="77"/>
      <c r="O140" s="77"/>
      <c r="P140" s="77"/>
      <c r="Q140" s="77"/>
      <c r="R140" s="77">
        <f>IF('Target Flux and Temperature'!J68&lt;&gt;"",'Target Flux and Temperature'!J68,"")</f>
        <v>87.6</v>
      </c>
      <c r="S140" s="77">
        <f>IF('Target Flux and Temperature'!K68&lt;&gt;"",'Target Flux and Temperature'!K68,"")</f>
        <v>75</v>
      </c>
      <c r="T140" s="77"/>
      <c r="U140" s="77"/>
      <c r="V140" s="77">
        <f>IF('Target Flux and Temperature'!G68&lt;&gt;"",'Target Flux and Temperature'!G68,"")</f>
        <v>3.61</v>
      </c>
      <c r="W140" s="77">
        <f>IF('Target Flux and Temperature'!H68&lt;&gt;"",'Target Flux and Temperature'!H68,"")</f>
        <v>1.89</v>
      </c>
      <c r="X140" s="77">
        <f>IF('Surface Flux and Temperature'!G127&lt;&gt;"",'Surface Flux and Temperature'!G127,"")</f>
        <v>56.2</v>
      </c>
      <c r="Y140" s="77">
        <f>IF('Surface Flux and Temperature'!H127&lt;&gt;"",'Surface Flux and Temperature'!H127,"")</f>
        <v>39.9</v>
      </c>
      <c r="Z140" s="77"/>
      <c r="AA140" s="78"/>
    </row>
    <row r="141" spans="1:39">
      <c r="A141" s="163"/>
      <c r="R141" s="76">
        <f>IF('Target Flux and Temperature'!J69&lt;&gt;"",'Target Flux and Temperature'!J69,"")</f>
        <v>111.5</v>
      </c>
      <c r="S141" s="76">
        <f>IF('Target Flux and Temperature'!K69&lt;&gt;"",'Target Flux and Temperature'!K69,"")</f>
        <v>94</v>
      </c>
      <c r="V141" s="76" t="str">
        <f>IF('Target Flux and Temperature'!G69&lt;&gt;"",'Target Flux and Temperature'!G69,"")</f>
        <v/>
      </c>
      <c r="W141" s="76" t="str">
        <f>IF('Target Flux and Temperature'!H69&lt;&gt;"",'Target Flux and Temperature'!H69,"")</f>
        <v/>
      </c>
      <c r="X141" s="76">
        <f>IF('Surface Flux and Temperature'!G128&lt;&gt;"",'Surface Flux and Temperature'!G128,"")</f>
        <v>4.5</v>
      </c>
      <c r="Y141" s="76">
        <f>IF('Surface Flux and Temperature'!H128&lt;&gt;"",'Surface Flux and Temperature'!H128,"")</f>
        <v>27</v>
      </c>
      <c r="AA141" s="79"/>
    </row>
    <row r="142" spans="1:39">
      <c r="A142" s="163"/>
      <c r="R142" s="76">
        <f>IF('Target Flux and Temperature'!J70&lt;&gt;"",'Target Flux and Temperature'!J70,"")</f>
        <v>110.03</v>
      </c>
      <c r="S142" s="76">
        <f>IF('Target Flux and Temperature'!K70&lt;&gt;"",'Target Flux and Temperature'!K70,"")</f>
        <v>93</v>
      </c>
      <c r="V142" s="76">
        <f>IF('Target Flux and Temperature'!G70&lt;&gt;"",'Target Flux and Temperature'!G70,"")</f>
        <v>96.9</v>
      </c>
      <c r="W142" s="76">
        <f>IF('Target Flux and Temperature'!H70&lt;&gt;"",'Target Flux and Temperature'!H70,"")</f>
        <v>2.74</v>
      </c>
      <c r="X142" s="76">
        <f>IF('Surface Flux and Temperature'!G129&lt;&gt;"",'Surface Flux and Temperature'!G129,"")</f>
        <v>87.1</v>
      </c>
      <c r="Y142" s="76">
        <f>IF('Surface Flux and Temperature'!H129&lt;&gt;"",'Surface Flux and Temperature'!H129,"")</f>
        <v>39.1</v>
      </c>
      <c r="AA142" s="79"/>
    </row>
    <row r="143" spans="1:39">
      <c r="A143" s="163"/>
      <c r="R143" s="76">
        <f>IF('Target Flux and Temperature'!J71&lt;&gt;"",'Target Flux and Temperature'!J71,"")</f>
        <v>146.03</v>
      </c>
      <c r="S143" s="76">
        <f>IF('Target Flux and Temperature'!K71&lt;&gt;"",'Target Flux and Temperature'!K71,"")</f>
        <v>122</v>
      </c>
      <c r="V143" s="76" t="str">
        <f>IF('Target Flux and Temperature'!G71&lt;&gt;"",'Target Flux and Temperature'!G71,"")</f>
        <v/>
      </c>
      <c r="W143" s="76" t="str">
        <f>IF('Target Flux and Temperature'!H71&lt;&gt;"",'Target Flux and Temperature'!H71,"")</f>
        <v/>
      </c>
      <c r="X143" s="76">
        <f>IF('Surface Flux and Temperature'!G130&lt;&gt;"",'Surface Flux and Temperature'!G130,"")</f>
        <v>67.966999999999999</v>
      </c>
      <c r="Y143" s="76">
        <f>IF('Surface Flux and Temperature'!H130&lt;&gt;"",'Surface Flux and Temperature'!H130,"")</f>
        <v>37.6</v>
      </c>
      <c r="AA143" s="79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</row>
    <row r="144" spans="1:39">
      <c r="A144" s="163"/>
      <c r="R144" s="76">
        <f>IF('Target Flux and Temperature'!J72&lt;&gt;"",'Target Flux and Temperature'!J72,"")</f>
        <v>106.93</v>
      </c>
      <c r="S144" s="76">
        <f>IF('Target Flux and Temperature'!K72&lt;&gt;"",'Target Flux and Temperature'!K72,"")</f>
        <v>176</v>
      </c>
      <c r="V144" s="76">
        <f>IF('Target Flux and Temperature'!G72&lt;&gt;"",'Target Flux and Temperature'!G72,"")</f>
        <v>5.7499000000000002</v>
      </c>
      <c r="W144" s="76">
        <f>IF('Target Flux and Temperature'!H72&lt;&gt;"",'Target Flux and Temperature'!H72,"")</f>
        <v>2.73</v>
      </c>
      <c r="X144" s="76">
        <f>IF('Surface Flux and Temperature'!G131&lt;&gt;"",'Surface Flux and Temperature'!G131,"")</f>
        <v>86.033000000000001</v>
      </c>
      <c r="Y144" s="76">
        <f>IF('Surface Flux and Temperature'!H131&lt;&gt;"",'Surface Flux and Temperature'!H131,"")</f>
        <v>39.5</v>
      </c>
      <c r="AA144" s="79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</row>
    <row r="145" spans="1:39">
      <c r="A145" s="164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>
        <f>IF('Target Flux and Temperature'!J73&lt;&gt;"",'Target Flux and Temperature'!J73,"")</f>
        <v>140</v>
      </c>
      <c r="S145" s="80">
        <f>IF('Target Flux and Temperature'!K73&lt;&gt;"",'Target Flux and Temperature'!K73,"")</f>
        <v>120</v>
      </c>
      <c r="T145" s="80"/>
      <c r="U145" s="80"/>
      <c r="V145" s="80" t="str">
        <f>IF('Target Flux and Temperature'!G73&lt;&gt;"",'Target Flux and Temperature'!G73,"")</f>
        <v/>
      </c>
      <c r="W145" s="80" t="str">
        <f>IF('Target Flux and Temperature'!H73&lt;&gt;"",'Target Flux and Temperature'!H73,"")</f>
        <v/>
      </c>
      <c r="X145" s="80">
        <f>IF('Surface Flux and Temperature'!G132&lt;&gt;"",'Surface Flux and Temperature'!G132,"")</f>
        <v>72</v>
      </c>
      <c r="Y145" s="80">
        <f>IF('Surface Flux and Temperature'!H132&lt;&gt;"",'Surface Flux and Temperature'!H132,"")</f>
        <v>39.200000000000003</v>
      </c>
      <c r="Z145" s="80"/>
      <c r="AA145" s="81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</row>
    <row r="146" spans="1:39" s="22" customFormat="1">
      <c r="A146" s="174" t="s">
        <v>110</v>
      </c>
      <c r="B146" s="83">
        <f>'HGT &amp; HGL'!D25</f>
        <v>59</v>
      </c>
      <c r="C146" s="83">
        <f>'HGT &amp; HGL'!E25</f>
        <v>68.938000000000002</v>
      </c>
      <c r="D146" s="83"/>
      <c r="E146" s="83"/>
      <c r="F146" s="83">
        <f>IF('Ceiling Jet'!D21&lt;&gt;"",'Ceiling Jet'!D21,"")</f>
        <v>82.18</v>
      </c>
      <c r="G146" s="83">
        <f>IF('Ceiling Jet'!E21&lt;&gt;"",'Ceiling Jet'!E21,"")</f>
        <v>133.49</v>
      </c>
      <c r="H146" s="84">
        <f>IF('Plume Temp'!D11&lt;&gt;"",'Plume Temp'!D11,"")</f>
        <v>114.2</v>
      </c>
      <c r="I146" s="84">
        <f>IF('Plume Temp'!E11&lt;&gt;"",'Plume Temp'!E11,"")</f>
        <v>137</v>
      </c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6"/>
    </row>
    <row r="147" spans="1:39" s="22" customFormat="1">
      <c r="A147" s="175"/>
      <c r="B147" s="48">
        <f>'HGT &amp; HGL'!D26</f>
        <v>44.222999999999999</v>
      </c>
      <c r="C147" s="48">
        <f>'HGT &amp; HGL'!E26</f>
        <v>49.21</v>
      </c>
      <c r="D147" s="48"/>
      <c r="E147" s="48"/>
      <c r="F147" s="48">
        <f>IF('Ceiling Jet'!D22&lt;&gt;"",'Ceiling Jet'!D22,"")</f>
        <v>65.78</v>
      </c>
      <c r="G147" s="48">
        <f>IF('Ceiling Jet'!E22&lt;&gt;"",'Ceiling Jet'!E22,"")</f>
        <v>102.45</v>
      </c>
      <c r="H147" s="32">
        <f>IF('Plume Temp'!D12&lt;&gt;"",'Plume Temp'!D12,"")</f>
        <v>93.402000000000001</v>
      </c>
      <c r="I147" s="32">
        <f>IF('Plume Temp'!E12&lt;&gt;"",'Plume Temp'!E12,"")</f>
        <v>112</v>
      </c>
      <c r="AA147" s="87"/>
    </row>
    <row r="148" spans="1:39" s="22" customFormat="1">
      <c r="A148" s="175"/>
      <c r="B148" s="48">
        <f>'HGT &amp; HGL'!D27</f>
        <v>66</v>
      </c>
      <c r="C148" s="48">
        <f>'HGT &amp; HGL'!E27</f>
        <v>87.965999999999994</v>
      </c>
      <c r="D148" s="48"/>
      <c r="E148" s="48"/>
      <c r="F148" s="48">
        <f>IF('Ceiling Jet'!D23&lt;&gt;"",'Ceiling Jet'!D23,"")</f>
        <v>70.418999999999997</v>
      </c>
      <c r="G148" s="48">
        <f>IF('Ceiling Jet'!E23&lt;&gt;"",'Ceiling Jet'!E23,"")</f>
        <v>101</v>
      </c>
      <c r="H148" s="32">
        <f>IF('Plume Temp'!D13&lt;&gt;"",'Plume Temp'!D13,"")</f>
        <v>79</v>
      </c>
      <c r="I148" s="32">
        <f>IF('Plume Temp'!E13&lt;&gt;"",'Plume Temp'!E13,"")</f>
        <v>186</v>
      </c>
      <c r="AA148" s="87"/>
    </row>
    <row r="149" spans="1:39" s="22" customFormat="1">
      <c r="A149" s="166"/>
      <c r="B149" s="48"/>
      <c r="C149" s="48"/>
      <c r="D149" s="48"/>
      <c r="E149" s="48"/>
      <c r="F149" s="48">
        <f>IF('Ceiling Jet'!D24&lt;&gt;"",'Ceiling Jet'!D24,"")</f>
        <v>52.56</v>
      </c>
      <c r="G149" s="48">
        <f>IF('Ceiling Jet'!E24&lt;&gt;"",'Ceiling Jet'!E24,"")</f>
        <v>75</v>
      </c>
      <c r="H149" s="32"/>
      <c r="I149" s="48"/>
      <c r="AA149" s="87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spans="1:39" s="22" customFormat="1">
      <c r="A150" s="166"/>
      <c r="B150" s="48"/>
      <c r="C150" s="48"/>
      <c r="D150" s="48"/>
      <c r="E150" s="48"/>
      <c r="F150" s="48">
        <f>IF('Ceiling Jet'!D25&lt;&gt;"",'Ceiling Jet'!D25,"")</f>
        <v>74.832999999999998</v>
      </c>
      <c r="G150" s="48">
        <f>IF('Ceiling Jet'!E25&lt;&gt;"",'Ceiling Jet'!E25,"")</f>
        <v>159</v>
      </c>
      <c r="H150" s="32"/>
      <c r="I150" s="48"/>
      <c r="AA150" s="87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spans="1:39" s="22" customFormat="1">
      <c r="A151" s="167"/>
      <c r="B151" s="88"/>
      <c r="C151" s="88"/>
      <c r="D151" s="88"/>
      <c r="E151" s="88"/>
      <c r="F151" s="88">
        <f>IF('Ceiling Jet'!D26&lt;&gt;"",'Ceiling Jet'!D26,"")</f>
        <v>76.900000000000006</v>
      </c>
      <c r="G151" s="88">
        <f>IF('Ceiling Jet'!E26&lt;&gt;"",'Ceiling Jet'!E26,"")</f>
        <v>124.3</v>
      </c>
      <c r="H151" s="89"/>
      <c r="I151" s="88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1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spans="1:39" s="26" customFormat="1">
      <c r="A152" s="159" t="s">
        <v>275</v>
      </c>
      <c r="B152" s="92">
        <f>IF('HGT &amp; HGL'!D28&lt;&gt;"",'HGT &amp; HGL'!D28,"")</f>
        <v>244.13</v>
      </c>
      <c r="C152" s="92">
        <f>IF('HGT &amp; HGL'!E28&lt;&gt;"",'HGT &amp; HGL'!E28,"")</f>
        <v>290.8</v>
      </c>
      <c r="D152" s="92">
        <f>IF('HGT &amp; HGL'!G28&lt;&gt;"",'HGT &amp; HGL'!G28,"")</f>
        <v>1.9615</v>
      </c>
      <c r="E152" s="92">
        <f>IF('HGT &amp; HGL'!H28&lt;&gt;"",'HGT &amp; HGL'!H28,"")</f>
        <v>1.417</v>
      </c>
      <c r="F152" s="92"/>
      <c r="G152" s="92"/>
      <c r="H152" s="92"/>
      <c r="I152" s="92"/>
      <c r="J152" s="92">
        <f>IF('Gas Concentration'!G21&lt;&gt;"",'Gas Concentration'!G21,"")</f>
        <v>2.2917E-2</v>
      </c>
      <c r="K152" s="92">
        <f>IF('Gas Concentration'!H21&lt;&gt;"",'Gas Concentration'!H21,"")</f>
        <v>2.5145000000000001E-2</v>
      </c>
      <c r="L152" s="92">
        <f>IF('Gas Concentration'!D21&lt;&gt;"",'Gas Concentration'!D21,"")</f>
        <v>3.1E-2</v>
      </c>
      <c r="M152" s="92">
        <f>IF('Gas Concentration'!E21&lt;&gt;"",'Gas Concentration'!E21,"")</f>
        <v>4.8272000000000002E-2</v>
      </c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3"/>
    </row>
    <row r="153" spans="1:39" s="26" customFormat="1">
      <c r="A153" s="160"/>
      <c r="B153" s="26">
        <f>IF('HGT &amp; HGL'!D29&lt;&gt;"",'HGT &amp; HGL'!D29,"")</f>
        <v>57.5</v>
      </c>
      <c r="C153" s="26">
        <f>IF('HGT &amp; HGL'!E29&lt;&gt;"",'HGT &amp; HGL'!E29,"")</f>
        <v>87.372</v>
      </c>
      <c r="D153" s="26">
        <f>IF('HGT &amp; HGL'!G29&lt;&gt;"",'HGT &amp; HGL'!G29,"")</f>
        <v>1.99</v>
      </c>
      <c r="E153" s="26">
        <f>IF('HGT &amp; HGL'!H29&lt;&gt;"",'HGT &amp; HGL'!H29,"")</f>
        <v>2.2972000000000001</v>
      </c>
      <c r="J153" s="26">
        <f>IF('Gas Concentration'!G22&lt;&gt;"",'Gas Concentration'!G22,"")</f>
        <v>2.0499999999999997E-2</v>
      </c>
      <c r="K153" s="26">
        <f>IF('Gas Concentration'!H22&lt;&gt;"",'Gas Concentration'!H22,"")</f>
        <v>1.6479999999999998E-2</v>
      </c>
      <c r="L153" s="26">
        <f>IF('Gas Concentration'!D22&lt;&gt;"",'Gas Concentration'!D22,"")</f>
        <v>3.7000000000000005E-2</v>
      </c>
      <c r="M153" s="26">
        <f>IF('Gas Concentration'!E22&lt;&gt;"",'Gas Concentration'!E22,"")</f>
        <v>3.1678999999999999E-2</v>
      </c>
      <c r="AA153" s="94"/>
    </row>
    <row r="154" spans="1:39" s="26" customFormat="1">
      <c r="A154" s="160"/>
      <c r="B154" s="26">
        <f>IF('HGT &amp; HGL'!D30&lt;&gt;"",'HGT &amp; HGL'!D30,"")</f>
        <v>62.3</v>
      </c>
      <c r="C154" s="26">
        <f>IF('HGT &amp; HGL'!E30&lt;&gt;"",'HGT &amp; HGL'!E30,"")</f>
        <v>87.372</v>
      </c>
      <c r="D154" s="26">
        <f>IF('HGT &amp; HGL'!G30&lt;&gt;"",'HGT &amp; HGL'!G30,"")</f>
        <v>1.9910000000000001</v>
      </c>
      <c r="E154" s="26">
        <f>IF('HGT &amp; HGL'!H30&lt;&gt;"",'HGT &amp; HGL'!H30,"")</f>
        <v>2.2972000000000001</v>
      </c>
      <c r="J154" s="26">
        <f>IF('Gas Concentration'!G23&lt;&gt;"",'Gas Concentration'!G23,"")</f>
        <v>1.8200000000000001E-2</v>
      </c>
      <c r="K154" s="26">
        <f>IF('Gas Concentration'!H23&lt;&gt;"",'Gas Concentration'!H23,"")</f>
        <v>1.4857E-2</v>
      </c>
      <c r="L154" s="26" t="str">
        <f>IF('Gas Concentration'!D23&lt;&gt;"",'Gas Concentration'!D23,"")</f>
        <v/>
      </c>
      <c r="M154" s="26" t="str">
        <f>IF('Gas Concentration'!E23&lt;&gt;"",'Gas Concentration'!E23,"")</f>
        <v/>
      </c>
      <c r="AA154" s="94"/>
    </row>
    <row r="155" spans="1:39" s="26" customFormat="1">
      <c r="A155" s="160"/>
      <c r="B155" s="26">
        <f>IF('HGT &amp; HGL'!D31&lt;&gt;"",'HGT &amp; HGL'!D31,"")</f>
        <v>80.099999999999994</v>
      </c>
      <c r="C155" s="26">
        <f>IF('HGT &amp; HGL'!E31&lt;&gt;"",'HGT &amp; HGL'!E31,"")</f>
        <v>87.372</v>
      </c>
      <c r="D155" s="26">
        <f>IF('HGT &amp; HGL'!G31&lt;&gt;"",'HGT &amp; HGL'!G31,"")</f>
        <v>1.931</v>
      </c>
      <c r="E155" s="26">
        <f>IF('HGT &amp; HGL'!H31&lt;&gt;"",'HGT &amp; HGL'!H31,"")</f>
        <v>2.2972000000000001</v>
      </c>
      <c r="J155" s="26">
        <f>IF('Gas Concentration'!G24&lt;&gt;"",'Gas Concentration'!G24,"")</f>
        <v>1.9400000000000001E-2</v>
      </c>
      <c r="K155" s="26">
        <f>IF('Gas Concentration'!H24&lt;&gt;"",'Gas Concentration'!H24,"")</f>
        <v>1.4966E-2</v>
      </c>
      <c r="L155" s="26" t="str">
        <f>IF('Gas Concentration'!D24&lt;&gt;"",'Gas Concentration'!D24,"")</f>
        <v/>
      </c>
      <c r="M155" s="26" t="str">
        <f>IF('Gas Concentration'!E24&lt;&gt;"",'Gas Concentration'!E24,"")</f>
        <v/>
      </c>
      <c r="AA155" s="94"/>
    </row>
    <row r="156" spans="1:39" s="26" customFormat="1">
      <c r="A156" s="160"/>
      <c r="B156" s="26">
        <f>IF('HGT &amp; HGL'!D32&lt;&gt;"",'HGT &amp; HGL'!D32,"")</f>
        <v>52.3</v>
      </c>
      <c r="C156" s="26">
        <f>IF('HGT &amp; HGL'!E32&lt;&gt;"",'HGT &amp; HGL'!E32,"")</f>
        <v>43.359000000000002</v>
      </c>
      <c r="D156" s="26">
        <f>IF('HGT &amp; HGL'!G32&lt;&gt;"",'HGT &amp; HGL'!G32,"")</f>
        <v>1.9866999999999999</v>
      </c>
      <c r="E156" s="26">
        <f>IF('HGT &amp; HGL'!H32&lt;&gt;"",'HGT &amp; HGL'!H32,"")</f>
        <v>2.4224999999999999</v>
      </c>
      <c r="J156" s="26">
        <f>IF('Gas Concentration'!G25&lt;&gt;"",'Gas Concentration'!G25,"")</f>
        <v>3.4099999999999998E-2</v>
      </c>
      <c r="K156" s="26">
        <f>IF('Gas Concentration'!H25&lt;&gt;"",'Gas Concentration'!H25,"")</f>
        <v>4.5008999999999993E-2</v>
      </c>
      <c r="L156" s="26">
        <f>IF('Gas Concentration'!D25&lt;&gt;"",'Gas Concentration'!D25,"")</f>
        <v>0.06</v>
      </c>
      <c r="M156" s="26">
        <f>IF('Gas Concentration'!E25&lt;&gt;"",'Gas Concentration'!E25,"")</f>
        <v>8.7408E-2</v>
      </c>
      <c r="AA156" s="94"/>
    </row>
    <row r="157" spans="1:39" s="26" customFormat="1">
      <c r="A157" s="160"/>
      <c r="B157" s="26">
        <f>IF('HGT &amp; HGL'!D33&lt;&gt;"",'HGT &amp; HGL'!D33,"")</f>
        <v>44.145000000000003</v>
      </c>
      <c r="C157" s="26">
        <f>IF('HGT &amp; HGL'!E33&lt;&gt;"",'HGT &amp; HGL'!E33,"")</f>
        <v>20.286999999999999</v>
      </c>
      <c r="D157" s="26">
        <f>IF('HGT &amp; HGL'!G33&lt;&gt;"",'HGT &amp; HGL'!G33,"")</f>
        <v>2.0499999999999998</v>
      </c>
      <c r="E157" s="26">
        <f>IF('HGT &amp; HGL'!H33&lt;&gt;"",'HGT &amp; HGL'!H33,"")</f>
        <v>2.4041999999999999</v>
      </c>
      <c r="J157" s="26">
        <f>IF('Gas Concentration'!G26&lt;&gt;"",'Gas Concentration'!G26,"")</f>
        <v>3.1E-2</v>
      </c>
      <c r="K157" s="26">
        <f>IF('Gas Concentration'!H26&lt;&gt;"",'Gas Concentration'!H26,"")</f>
        <v>2.8982000000000001E-2</v>
      </c>
      <c r="L157" s="26">
        <f>IF('Gas Concentration'!D26&lt;&gt;"",'Gas Concentration'!D26,"")</f>
        <v>4.5999999999999999E-2</v>
      </c>
      <c r="M157" s="26">
        <f>IF('Gas Concentration'!E26&lt;&gt;"",'Gas Concentration'!E26,"")</f>
        <v>5.6277999999999995E-2</v>
      </c>
      <c r="AA157" s="94"/>
    </row>
    <row r="158" spans="1:39" s="26" customFormat="1">
      <c r="A158" s="160"/>
      <c r="B158" s="26">
        <f>IF('HGT &amp; HGL'!D34&lt;&gt;"",'HGT &amp; HGL'!D34,"")</f>
        <v>345.33</v>
      </c>
      <c r="C158" s="26">
        <f>IF('HGT &amp; HGL'!E34&lt;&gt;"",'HGT &amp; HGL'!E34,"")</f>
        <v>327.71</v>
      </c>
      <c r="D158" s="26">
        <f>IF('HGT &amp; HGL'!G34&lt;&gt;"",'HGT &amp; HGL'!G34,"")</f>
        <v>1.7190000000000001</v>
      </c>
      <c r="E158" s="26">
        <f>IF('HGT &amp; HGL'!H34&lt;&gt;"",'HGT &amp; HGL'!H34,"")</f>
        <v>2.2869000000000002</v>
      </c>
      <c r="J158" s="26">
        <f>IF('Gas Concentration'!G27&lt;&gt;"",'Gas Concentration'!G27,"")</f>
        <v>3.2799999999999996E-2</v>
      </c>
      <c r="K158" s="26">
        <f>IF('Gas Concentration'!H27&lt;&gt;"",'Gas Concentration'!H27,"")</f>
        <v>2.8982000000000001E-2</v>
      </c>
      <c r="L158" s="26" t="str">
        <f>IF('Gas Concentration'!D27&lt;&gt;"",'Gas Concentration'!D27,"")</f>
        <v/>
      </c>
      <c r="M158" s="26" t="str">
        <f>IF('Gas Concentration'!E27&lt;&gt;"",'Gas Concentration'!E27,"")</f>
        <v/>
      </c>
      <c r="AA158" s="94"/>
    </row>
    <row r="159" spans="1:39" s="26" customFormat="1">
      <c r="A159" s="160"/>
      <c r="B159" s="26">
        <f>IF('HGT &amp; HGL'!D35&lt;&gt;"",'HGT &amp; HGL'!D35,"")</f>
        <v>83.8</v>
      </c>
      <c r="C159" s="26">
        <f>IF('HGT &amp; HGL'!E35&lt;&gt;"",'HGT &amp; HGL'!E35,"")</f>
        <v>103.64</v>
      </c>
      <c r="D159" s="26">
        <f>IF('HGT &amp; HGL'!G35&lt;&gt;"",'HGT &amp; HGL'!G35,"")</f>
        <v>2.1088</v>
      </c>
      <c r="E159" s="26">
        <f>IF('HGT &amp; HGL'!H35&lt;&gt;"",'HGT &amp; HGL'!H35,"")</f>
        <v>2.4115000000000002</v>
      </c>
      <c r="J159" s="26">
        <f>IF('Gas Concentration'!G28&lt;&gt;"",'Gas Concentration'!G28,"")</f>
        <v>2.87E-2</v>
      </c>
      <c r="K159" s="26">
        <f>IF('Gas Concentration'!H28&lt;&gt;"",'Gas Concentration'!H28,"")</f>
        <v>2.4275999999999999E-2</v>
      </c>
      <c r="L159" s="26" t="str">
        <f>IF('Gas Concentration'!D28&lt;&gt;"",'Gas Concentration'!D28,"")</f>
        <v/>
      </c>
      <c r="M159" s="26" t="str">
        <f>IF('Gas Concentration'!E28&lt;&gt;"",'Gas Concentration'!E28,"")</f>
        <v/>
      </c>
      <c r="AA159" s="94"/>
    </row>
    <row r="160" spans="1:39" s="26" customFormat="1">
      <c r="A160" s="160"/>
      <c r="B160" s="26">
        <f>IF('HGT &amp; HGL'!D36&lt;&gt;"",'HGT &amp; HGL'!D36,"")</f>
        <v>92.9</v>
      </c>
      <c r="C160" s="26">
        <f>IF('HGT &amp; HGL'!E36&lt;&gt;"",'HGT &amp; HGL'!E36,"")</f>
        <v>103.64</v>
      </c>
      <c r="D160" s="26">
        <f>IF('HGT &amp; HGL'!G36&lt;&gt;"",'HGT &amp; HGL'!G36,"")</f>
        <v>2.0699999999999998</v>
      </c>
      <c r="E160" s="26">
        <f>IF('HGT &amp; HGL'!H36&lt;&gt;"",'HGT &amp; HGL'!H36,"")</f>
        <v>2.4115000000000002</v>
      </c>
      <c r="AA160" s="94"/>
    </row>
    <row r="161" spans="1:39" s="26" customFormat="1">
      <c r="A161" s="160"/>
      <c r="B161" s="26">
        <f>IF('HGT &amp; HGL'!D37&lt;&gt;"",'HGT &amp; HGL'!D37,"")</f>
        <v>116.6</v>
      </c>
      <c r="C161" s="26">
        <f>IF('HGT &amp; HGL'!E37&lt;&gt;"",'HGT &amp; HGL'!E37,"")</f>
        <v>103.64</v>
      </c>
      <c r="D161" s="26">
        <f>IF('HGT &amp; HGL'!G37&lt;&gt;"",'HGT &amp; HGL'!G37,"")</f>
        <v>2.0266999999999999</v>
      </c>
      <c r="E161" s="26">
        <f>IF('HGT &amp; HGL'!H37&lt;&gt;"",'HGT &amp; HGL'!H37,"")</f>
        <v>2.4115000000000002</v>
      </c>
      <c r="AA161" s="94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</row>
    <row r="162" spans="1:39" s="26" customFormat="1">
      <c r="A162" s="160"/>
      <c r="B162" s="26">
        <f>IF('HGT &amp; HGL'!D38&lt;&gt;"",'HGT &amp; HGL'!D38,"")</f>
        <v>75.2</v>
      </c>
      <c r="C162" s="26">
        <f>IF('HGT &amp; HGL'!E38&lt;&gt;"",'HGT &amp; HGL'!E38,"")</f>
        <v>59.688000000000002</v>
      </c>
      <c r="D162" s="26">
        <f>IF('HGT &amp; HGL'!G38&lt;&gt;"",'HGT &amp; HGL'!G38,"")</f>
        <v>2.11</v>
      </c>
      <c r="E162" s="26">
        <f>IF('HGT &amp; HGL'!H38&lt;&gt;"",'HGT &amp; HGL'!H38,"")</f>
        <v>2.4493</v>
      </c>
      <c r="AA162" s="94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</row>
    <row r="163" spans="1:39" s="26" customFormat="1">
      <c r="A163" s="161"/>
      <c r="B163" s="95">
        <f>IF('HGT &amp; HGL'!D39&lt;&gt;"",'HGT &amp; HGL'!D39,"")</f>
        <v>75.2</v>
      </c>
      <c r="C163" s="95">
        <f>IF('HGT &amp; HGL'!E39&lt;&gt;"",'HGT &amp; HGL'!E39,"")</f>
        <v>60.76</v>
      </c>
      <c r="D163" s="95">
        <f>IF('HGT &amp; HGL'!G39&lt;&gt;"",'HGT &amp; HGL'!G39,"")</f>
        <v>2.11</v>
      </c>
      <c r="E163" s="95">
        <f>IF('HGT &amp; HGL'!H39&lt;&gt;"",'HGT &amp; HGL'!H39,"")</f>
        <v>2.4293999999999998</v>
      </c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</row>
    <row r="164" spans="1:39">
      <c r="A164" s="162" t="s">
        <v>111</v>
      </c>
      <c r="B164" s="77">
        <f>IF('HGT &amp; HGL'!D40&lt;&gt;"",'HGT &amp; HGL'!D40,"")</f>
        <v>259.39</v>
      </c>
      <c r="C164" s="77">
        <f>IF('HGT &amp; HGL'!E40&lt;&gt;"",'HGT &amp; HGL'!E40,"")</f>
        <v>237.43</v>
      </c>
      <c r="D164" s="77">
        <f>IF('HGT &amp; HGL'!G40&lt;&gt;"",'HGT &amp; HGL'!G40,"")</f>
        <v>1.27</v>
      </c>
      <c r="E164" s="77">
        <f>IF('HGT &amp; HGL'!H40&lt;&gt;"",'HGT &amp; HGL'!H40,"")</f>
        <v>1.3187</v>
      </c>
      <c r="F164" s="77"/>
      <c r="G164" s="77"/>
      <c r="H164" s="77"/>
      <c r="I164" s="77"/>
      <c r="J164" s="77">
        <f>IF('Gas Concentration'!D30&lt;&gt;"",'Gas Concentration'!D30,"")</f>
        <v>0.20899999999999999</v>
      </c>
      <c r="K164" s="77">
        <f>IF('Gas Concentration'!E30&lt;&gt;"",'Gas Concentration'!E30,"")</f>
        <v>0.13910999999999998</v>
      </c>
      <c r="L164" s="77">
        <f>IF('Gas Concentration'!G30&lt;&gt;"",'Gas Concentration'!G30,"")</f>
        <v>0.16911000000000001</v>
      </c>
      <c r="M164" s="77">
        <f>IF('Gas Concentration'!H30&lt;&gt;"",'Gas Concentration'!H30,"")</f>
        <v>5.3876999999999994E-2</v>
      </c>
      <c r="N164" s="77"/>
      <c r="O164" s="77"/>
      <c r="P164" s="77">
        <f>IF(Pressure!C20&lt;&gt;"",Pressure!C20,"")</f>
        <v>-1.8401000000000001</v>
      </c>
      <c r="Q164" s="77">
        <f>IF(Pressure!D20&lt;&gt;"",Pressure!D20,"")</f>
        <v>-4.6890000000000001</v>
      </c>
      <c r="R164" s="77"/>
      <c r="S164" s="77"/>
      <c r="T164" s="77"/>
      <c r="U164" s="77"/>
      <c r="V164" s="77"/>
      <c r="W164" s="77"/>
      <c r="X164" s="77"/>
      <c r="Y164" s="77"/>
      <c r="Z164" s="77"/>
      <c r="AA164" s="78"/>
    </row>
    <row r="165" spans="1:39">
      <c r="A165" s="163"/>
      <c r="B165" s="76">
        <f>IF('HGT &amp; HGL'!D41&lt;&gt;"",'HGT &amp; HGL'!D41,"")</f>
        <v>86.16</v>
      </c>
      <c r="C165" s="76">
        <f>IF('HGT &amp; HGL'!E41&lt;&gt;"",'HGT &amp; HGL'!E41,"")</f>
        <v>88.057000000000002</v>
      </c>
      <c r="D165" s="76">
        <f>IF('HGT &amp; HGL'!G41&lt;&gt;"",'HGT &amp; HGL'!G41,"")</f>
        <v>1.17</v>
      </c>
      <c r="E165" s="76">
        <f>IF('HGT &amp; HGL'!H41&lt;&gt;"",'HGT &amp; HGL'!H41,"")</f>
        <v>1.1858</v>
      </c>
      <c r="J165" s="76">
        <f>IF('Gas Concentration'!D31&lt;&gt;"",'Gas Concentration'!D31,"")</f>
        <v>0.19531999999999999</v>
      </c>
      <c r="K165" s="76">
        <f>IF('Gas Concentration'!E31&lt;&gt;"",'Gas Concentration'!E31,"")</f>
        <v>0.13910999999999998</v>
      </c>
      <c r="L165" s="76">
        <f>IF('Gas Concentration'!G31&lt;&gt;"",'Gas Concentration'!G31,"")</f>
        <v>0.16152999999999998</v>
      </c>
      <c r="M165" s="76">
        <f>IF('Gas Concentration'!H31&lt;&gt;"",'Gas Concentration'!H31,"")</f>
        <v>5.3876999999999994E-2</v>
      </c>
      <c r="P165" s="76">
        <f>IF(Pressure!C21&lt;&gt;"",Pressure!C21,"")</f>
        <v>-1.716</v>
      </c>
      <c r="Q165" s="76">
        <f>IF(Pressure!D21&lt;&gt;"",Pressure!D21,"")</f>
        <v>-6.5486000000000004</v>
      </c>
      <c r="AA165" s="79"/>
    </row>
    <row r="166" spans="1:39">
      <c r="A166" s="163"/>
      <c r="B166" s="76">
        <f>IF('HGT &amp; HGL'!D42&lt;&gt;"",'HGT &amp; HGL'!D42,"")</f>
        <v>77.28</v>
      </c>
      <c r="C166" s="76">
        <f>IF('HGT &amp; HGL'!E42&lt;&gt;"",'HGT &amp; HGL'!E42,"")</f>
        <v>88.057000000000002</v>
      </c>
      <c r="D166" s="76">
        <f>IF('HGT &amp; HGL'!G42&lt;&gt;"",'HGT &amp; HGL'!G42,"")</f>
        <v>1.29</v>
      </c>
      <c r="E166" s="76">
        <f>IF('HGT &amp; HGL'!H42&lt;&gt;"",'HGT &amp; HGL'!H42,"")</f>
        <v>1.1858</v>
      </c>
      <c r="J166" s="76">
        <f>IF('Gas Concentration'!D32&lt;&gt;"",'Gas Concentration'!D32,"")</f>
        <v>0.14029</v>
      </c>
      <c r="K166" s="76">
        <f>IF('Gas Concentration'!E32&lt;&gt;"",'Gas Concentration'!E32,"")</f>
        <v>0.10093000000000001</v>
      </c>
      <c r="L166" s="76">
        <f>IF('Gas Concentration'!G32&lt;&gt;"",'Gas Concentration'!G32,"")</f>
        <v>0.10602</v>
      </c>
      <c r="M166" s="76">
        <f>IF('Gas Concentration'!H32&lt;&gt;"",'Gas Concentration'!H32,"")</f>
        <v>3.9470999999999999E-2</v>
      </c>
      <c r="AA166" s="79"/>
    </row>
    <row r="167" spans="1:39">
      <c r="A167" s="163"/>
      <c r="B167" s="76">
        <f>IF('HGT &amp; HGL'!D43&lt;&gt;"",'HGT &amp; HGL'!D43,"")</f>
        <v>74.3</v>
      </c>
      <c r="C167" s="76">
        <f>IF('HGT &amp; HGL'!E43&lt;&gt;"",'HGT &amp; HGL'!E43,"")</f>
        <v>88.057000000000002</v>
      </c>
      <c r="D167" s="76">
        <f>IF('HGT &amp; HGL'!G43&lt;&gt;"",'HGT &amp; HGL'!G43,"")</f>
        <v>1.18</v>
      </c>
      <c r="E167" s="76">
        <f>IF('HGT &amp; HGL'!H43&lt;&gt;"",'HGT &amp; HGL'!H43,"")</f>
        <v>1.1858</v>
      </c>
      <c r="J167" s="76">
        <f>IF('Gas Concentration'!D33&lt;&gt;"",'Gas Concentration'!D33,"")</f>
        <v>9.9049999999999999E-2</v>
      </c>
      <c r="K167" s="76">
        <f>IF('Gas Concentration'!E33&lt;&gt;"",'Gas Concentration'!E33,"")</f>
        <v>0.10093000000000001</v>
      </c>
      <c r="L167" s="76">
        <f>IF('Gas Concentration'!G33&lt;&gt;"",'Gas Concentration'!G33,"")</f>
        <v>8.1104000000000009E-2</v>
      </c>
      <c r="M167" s="76">
        <f>IF('Gas Concentration'!H33&lt;&gt;"",'Gas Concentration'!H33,"")</f>
        <v>3.9470999999999999E-2</v>
      </c>
      <c r="AA167" s="79"/>
    </row>
    <row r="168" spans="1:39">
      <c r="A168" s="163"/>
      <c r="B168" s="76">
        <f>IF('HGT &amp; HGL'!D44&lt;&gt;"",'HGT &amp; HGL'!D44,"")</f>
        <v>312</v>
      </c>
      <c r="C168" s="76">
        <f>IF('HGT &amp; HGL'!E44&lt;&gt;"",'HGT &amp; HGL'!E44,"")</f>
        <v>335.65</v>
      </c>
      <c r="D168" s="76" t="str">
        <f>IF('HGT &amp; HGL'!G44&lt;&gt;"",'HGT &amp; HGL'!G44,"")</f>
        <v/>
      </c>
      <c r="E168" s="76" t="str">
        <f>IF('HGT &amp; HGL'!H44&lt;&gt;"",'HGT &amp; HGL'!H44,"")</f>
        <v/>
      </c>
      <c r="AA168" s="79"/>
    </row>
    <row r="169" spans="1:39">
      <c r="A169" s="163"/>
      <c r="B169" s="76">
        <f>IF('HGT &amp; HGL'!D45&lt;&gt;"",'HGT &amp; HGL'!D45,"")</f>
        <v>106.2</v>
      </c>
      <c r="C169" s="76">
        <f>IF('HGT &amp; HGL'!E45&lt;&gt;"",'HGT &amp; HGL'!E45,"")</f>
        <v>74.789000000000001</v>
      </c>
      <c r="D169" s="76" t="str">
        <f>IF('HGT &amp; HGL'!G45&lt;&gt;"",'HGT &amp; HGL'!G45,"")</f>
        <v/>
      </c>
      <c r="E169" s="76" t="str">
        <f>IF('HGT &amp; HGL'!H45&lt;&gt;"",'HGT &amp; HGL'!H45,"")</f>
        <v/>
      </c>
      <c r="AA169" s="79"/>
    </row>
    <row r="170" spans="1:39">
      <c r="A170" s="163"/>
      <c r="B170" s="76">
        <f>IF('HGT &amp; HGL'!D46&lt;&gt;"",'HGT &amp; HGL'!D46,"")</f>
        <v>99.33</v>
      </c>
      <c r="C170" s="76">
        <f>IF('HGT &amp; HGL'!E46&lt;&gt;"",'HGT &amp; HGL'!E46,"")</f>
        <v>74.789000000000001</v>
      </c>
      <c r="D170" s="76" t="str">
        <f>IF('HGT &amp; HGL'!G46&lt;&gt;"",'HGT &amp; HGL'!G46,"")</f>
        <v/>
      </c>
      <c r="E170" s="76" t="str">
        <f>IF('HGT &amp; HGL'!H46&lt;&gt;"",'HGT &amp; HGL'!H46,"")</f>
        <v/>
      </c>
      <c r="AA170" s="79"/>
    </row>
    <row r="171" spans="1:39">
      <c r="A171" s="163"/>
      <c r="B171" s="76" t="str">
        <f>IF('HGT &amp; HGL'!D47&lt;&gt;"",'HGT &amp; HGL'!D47,"")</f>
        <v/>
      </c>
      <c r="C171" s="76" t="str">
        <f>IF('HGT &amp; HGL'!E47&lt;&gt;"",'HGT &amp; HGL'!E47,"")</f>
        <v/>
      </c>
      <c r="D171" s="76" t="str">
        <f>IF('HGT &amp; HGL'!G47&lt;&gt;"",'HGT &amp; HGL'!G47,"")</f>
        <v/>
      </c>
      <c r="E171" s="76" t="str">
        <f>IF('HGT &amp; HGL'!H47&lt;&gt;"",'HGT &amp; HGL'!H47,"")</f>
        <v/>
      </c>
      <c r="AA171" s="79"/>
    </row>
    <row r="172" spans="1:39">
      <c r="A172" s="163"/>
      <c r="B172" s="76">
        <f>IF('HGT &amp; HGL'!D48&lt;&gt;"",'HGT &amp; HGL'!D48,"")</f>
        <v>285.67</v>
      </c>
      <c r="C172" s="76">
        <f>IF('HGT &amp; HGL'!E48&lt;&gt;"",'HGT &amp; HGL'!E48,"")</f>
        <v>240.33</v>
      </c>
      <c r="D172" s="76">
        <f>IF('HGT &amp; HGL'!G48&lt;&gt;"",'HGT &amp; HGL'!G48,"")</f>
        <v>1.34</v>
      </c>
      <c r="E172" s="76">
        <f>IF('HGT &amp; HGL'!H48&lt;&gt;"",'HGT &amp; HGL'!H48,"")</f>
        <v>1.3204</v>
      </c>
      <c r="AA172" s="79"/>
    </row>
    <row r="173" spans="1:39">
      <c r="A173" s="163"/>
      <c r="B173" s="76">
        <f>IF('HGT &amp; HGL'!D49&lt;&gt;"",'HGT &amp; HGL'!D49,"")</f>
        <v>67.08</v>
      </c>
      <c r="C173" s="76">
        <f>IF('HGT &amp; HGL'!E49&lt;&gt;"",'HGT &amp; HGL'!E49,"")</f>
        <v>63.776000000000003</v>
      </c>
      <c r="D173" s="76">
        <f>IF('HGT &amp; HGL'!G49&lt;&gt;"",'HGT &amp; HGL'!G49,"")</f>
        <v>1.17</v>
      </c>
      <c r="E173" s="76">
        <f>IF('HGT &amp; HGL'!H49&lt;&gt;"",'HGT &amp; HGL'!H49,"")</f>
        <v>1.5148999999999999</v>
      </c>
      <c r="AA173" s="79"/>
    </row>
    <row r="174" spans="1:39">
      <c r="A174" s="163"/>
      <c r="B174" s="76">
        <f>IF('HGT &amp; HGL'!D50&lt;&gt;"",'HGT &amp; HGL'!D50,"")</f>
        <v>67.22</v>
      </c>
      <c r="C174" s="76">
        <f>IF('HGT &amp; HGL'!E50&lt;&gt;"",'HGT &amp; HGL'!E50,"")</f>
        <v>63.776000000000003</v>
      </c>
      <c r="D174" s="76">
        <f>IF('HGT &amp; HGL'!G50&lt;&gt;"",'HGT &amp; HGL'!G50,"")</f>
        <v>1.21</v>
      </c>
      <c r="E174" s="76">
        <f>IF('HGT &amp; HGL'!H50&lt;&gt;"",'HGT &amp; HGL'!H50,"")</f>
        <v>1.5148999999999999</v>
      </c>
      <c r="AA174" s="79"/>
    </row>
    <row r="175" spans="1:39">
      <c r="A175" s="163"/>
      <c r="B175" s="76">
        <f>IF('HGT &amp; HGL'!D51&lt;&gt;"",'HGT &amp; HGL'!D51,"")</f>
        <v>36.590000000000003</v>
      </c>
      <c r="C175" s="76">
        <f>IF('HGT &amp; HGL'!E51&lt;&gt;"",'HGT &amp; HGL'!E51,"")</f>
        <v>33.472999999999999</v>
      </c>
      <c r="D175" s="76">
        <f>IF('HGT &amp; HGL'!G51&lt;&gt;"",'HGT &amp; HGL'!G51,"")</f>
        <v>1.41</v>
      </c>
      <c r="E175" s="76">
        <f>IF('HGT &amp; HGL'!H51&lt;&gt;"",'HGT &amp; HGL'!H51,"")</f>
        <v>2.0827</v>
      </c>
      <c r="AA175" s="79"/>
    </row>
    <row r="176" spans="1:39">
      <c r="A176" s="163"/>
      <c r="B176" s="76">
        <f>IF('HGT &amp; HGL'!D52&lt;&gt;"",'HGT &amp; HGL'!D52,"")</f>
        <v>769.85</v>
      </c>
      <c r="C176" s="76">
        <f>IF('HGT &amp; HGL'!E52&lt;&gt;"",'HGT &amp; HGL'!E52,"")</f>
        <v>727.93</v>
      </c>
      <c r="D176" s="76">
        <f>IF('HGT &amp; HGL'!G52&lt;&gt;"",'HGT &amp; HGL'!G52,"")</f>
        <v>2.0714000000000001</v>
      </c>
      <c r="E176" s="76">
        <f>IF('HGT &amp; HGL'!H52&lt;&gt;"",'HGT &amp; HGL'!H52,"")</f>
        <v>1.9670000000000001</v>
      </c>
      <c r="AA176" s="79"/>
    </row>
    <row r="177" spans="1:27">
      <c r="A177" s="163"/>
      <c r="B177" s="76">
        <f>IF('HGT &amp; HGL'!D53&lt;&gt;"",'HGT &amp; HGL'!D53,"")</f>
        <v>895.67</v>
      </c>
      <c r="C177" s="76">
        <f>IF('HGT &amp; HGL'!E53&lt;&gt;"",'HGT &amp; HGL'!E53,"")</f>
        <v>727.93</v>
      </c>
      <c r="D177" s="76">
        <f>IF('HGT &amp; HGL'!G53&lt;&gt;"",'HGT &amp; HGL'!G53,"")</f>
        <v>2.2284999999999999</v>
      </c>
      <c r="E177" s="76">
        <f>IF('HGT &amp; HGL'!H53&lt;&gt;"",'HGT &amp; HGL'!H53,"")</f>
        <v>1.9670000000000001</v>
      </c>
      <c r="AA177" s="79"/>
    </row>
    <row r="178" spans="1:27">
      <c r="A178" s="163"/>
      <c r="B178" s="76">
        <f>IF('HGT &amp; HGL'!D54&lt;&gt;"",'HGT &amp; HGL'!D54,"")</f>
        <v>563.91999999999996</v>
      </c>
      <c r="C178" s="76">
        <f>IF('HGT &amp; HGL'!E54&lt;&gt;"",'HGT &amp; HGL'!E54,"")</f>
        <v>609.34</v>
      </c>
      <c r="D178" s="76">
        <f>IF('HGT &amp; HGL'!G54&lt;&gt;"",'HGT &amp; HGL'!G54,"")</f>
        <v>2.2334999999999998</v>
      </c>
      <c r="E178" s="76">
        <f>IF('HGT &amp; HGL'!H54&lt;&gt;"",'HGT &amp; HGL'!H54,"")</f>
        <v>1.8161</v>
      </c>
      <c r="J178" s="76" t="str">
        <f>IF('Gas Concentration'!D35&lt;&gt;"",'Gas Concentration'!D35,"")</f>
        <v/>
      </c>
      <c r="K178" s="76" t="str">
        <f>IF('Gas Concentration'!E35&lt;&gt;"",'Gas Concentration'!E35,"")</f>
        <v/>
      </c>
      <c r="L178" s="76" t="str">
        <f>IF('Gas Concentration'!G35&lt;&gt;"",'Gas Concentration'!G35,"")</f>
        <v/>
      </c>
      <c r="M178" s="76" t="str">
        <f>IF('Gas Concentration'!H35&lt;&gt;"",'Gas Concentration'!H35,"")</f>
        <v/>
      </c>
      <c r="AA178" s="79"/>
    </row>
    <row r="179" spans="1:27">
      <c r="A179" s="163"/>
      <c r="B179" s="76">
        <f>IF('HGT &amp; HGL'!D55&lt;&gt;"",'HGT &amp; HGL'!D55,"")</f>
        <v>875.87</v>
      </c>
      <c r="C179" s="76">
        <f>IF('HGT &amp; HGL'!E55&lt;&gt;"",'HGT &amp; HGL'!E55,"")</f>
        <v>609.34</v>
      </c>
      <c r="D179" s="76">
        <f>IF('HGT &amp; HGL'!G55&lt;&gt;"",'HGT &amp; HGL'!G55,"")</f>
        <v>1.4401999999999999</v>
      </c>
      <c r="E179" s="76">
        <f>IF('HGT &amp; HGL'!H55&lt;&gt;"",'HGT &amp; HGL'!H55,"")</f>
        <v>1.8161</v>
      </c>
      <c r="J179" s="76" t="str">
        <f>IF('Gas Concentration'!D36&lt;&gt;"",'Gas Concentration'!D36,"")</f>
        <v/>
      </c>
      <c r="K179" s="76" t="str">
        <f>IF('Gas Concentration'!E36&lt;&gt;"",'Gas Concentration'!E36,"")</f>
        <v/>
      </c>
      <c r="L179" s="76" t="str">
        <f>IF('Gas Concentration'!G36&lt;&gt;"",'Gas Concentration'!G36,"")</f>
        <v/>
      </c>
      <c r="M179" s="76" t="str">
        <f>IF('Gas Concentration'!H36&lt;&gt;"",'Gas Concentration'!H36,"")</f>
        <v/>
      </c>
      <c r="AA179" s="79"/>
    </row>
    <row r="180" spans="1:27">
      <c r="A180" s="163"/>
      <c r="B180" s="76">
        <f>IF('HGT &amp; HGL'!D56&lt;&gt;"",'HGT &amp; HGL'!D56,"")</f>
        <v>777</v>
      </c>
      <c r="C180" s="76">
        <f>IF('HGT &amp; HGL'!E56&lt;&gt;"",'HGT &amp; HGL'!E56,"")</f>
        <v>589.37</v>
      </c>
      <c r="D180" s="76">
        <f>IF('HGT &amp; HGL'!G56&lt;&gt;"",'HGT &amp; HGL'!G56,"")</f>
        <v>2.2311999999999999</v>
      </c>
      <c r="E180" s="76">
        <f>IF('HGT &amp; HGL'!H56&lt;&gt;"",'HGT &amp; HGL'!H56,"")</f>
        <v>1.7108000000000001</v>
      </c>
      <c r="J180" s="76" t="str">
        <f>IF('Gas Concentration'!D37&lt;&gt;"",'Gas Concentration'!D37,"")</f>
        <v/>
      </c>
      <c r="K180" s="76" t="str">
        <f>IF('Gas Concentration'!E37&lt;&gt;"",'Gas Concentration'!E37,"")</f>
        <v/>
      </c>
      <c r="L180" s="76" t="str">
        <f>IF('Gas Concentration'!G37&lt;&gt;"",'Gas Concentration'!G37,"")</f>
        <v/>
      </c>
      <c r="M180" s="76" t="str">
        <f>IF('Gas Concentration'!H37&lt;&gt;"",'Gas Concentration'!H37,"")</f>
        <v/>
      </c>
      <c r="AA180" s="79"/>
    </row>
    <row r="181" spans="1:27">
      <c r="A181" s="164"/>
      <c r="B181" s="80">
        <f>IF('HGT &amp; HGL'!D57&lt;&gt;"",'HGT &amp; HGL'!D57,"")</f>
        <v>783.38</v>
      </c>
      <c r="C181" s="80">
        <f>IF('HGT &amp; HGL'!E57&lt;&gt;"",'HGT &amp; HGL'!E57,"")</f>
        <v>1193.0999999999999</v>
      </c>
      <c r="D181" s="80">
        <f>IF('HGT &amp; HGL'!G57&lt;&gt;"",'HGT &amp; HGL'!G57,"")</f>
        <v>2.3296999999999999</v>
      </c>
      <c r="E181" s="80">
        <f>IF('HGT &amp; HGL'!H57&lt;&gt;"",'HGT &amp; HGL'!H57,"")</f>
        <v>1.8162</v>
      </c>
      <c r="F181" s="80"/>
      <c r="G181" s="80"/>
      <c r="H181" s="80"/>
      <c r="I181" s="80"/>
      <c r="J181" s="80" t="str">
        <f>IF('Gas Concentration'!D38&lt;&gt;"",'Gas Concentration'!D38,"")</f>
        <v/>
      </c>
      <c r="K181" s="80" t="str">
        <f>IF('Gas Concentration'!E38&lt;&gt;"",'Gas Concentration'!E38,"")</f>
        <v/>
      </c>
      <c r="L181" s="80" t="str">
        <f>IF('Gas Concentration'!G38&lt;&gt;"",'Gas Concentration'!G38,"")</f>
        <v/>
      </c>
      <c r="M181" s="80" t="str">
        <f>IF('Gas Concentration'!H38&lt;&gt;"",'Gas Concentration'!H38,"")</f>
        <v/>
      </c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1"/>
    </row>
    <row r="182" spans="1:27">
      <c r="A182" s="165" t="s">
        <v>271</v>
      </c>
      <c r="B182" s="77">
        <f>IF('HGT &amp; HGL'!D58&lt;&gt;"",'HGT &amp; HGL'!D58,"")</f>
        <v>154.54</v>
      </c>
      <c r="C182" s="77">
        <f>IF('HGT &amp; HGL'!E58&lt;&gt;"",'HGT &amp; HGL'!E58,"")</f>
        <v>166.63</v>
      </c>
      <c r="D182" s="77"/>
      <c r="E182" s="77"/>
      <c r="F182" s="77"/>
      <c r="G182" s="77"/>
      <c r="H182" s="77"/>
      <c r="I182" s="77"/>
      <c r="J182" s="77">
        <f>'Gas Concentration'!G34</f>
        <v>4.0300000000000002E-2</v>
      </c>
      <c r="K182" s="77">
        <f>'Gas Concentration'!H34</f>
        <v>2.8656999999999998E-2</v>
      </c>
      <c r="L182" s="77">
        <f>'Gas Concentration'!D34</f>
        <v>0.1103</v>
      </c>
      <c r="M182" s="77">
        <f>'Gas Concentration'!E34</f>
        <v>8.379099999999999E-2</v>
      </c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8"/>
    </row>
    <row r="183" spans="1:27">
      <c r="A183" s="166"/>
      <c r="B183" s="76">
        <f>IF('HGT &amp; HGL'!D59&lt;&gt;"",'HGT &amp; HGL'!D59,"")</f>
        <v>424.02</v>
      </c>
      <c r="C183" s="76">
        <f>IF('HGT &amp; HGL'!E59&lt;&gt;"",'HGT &amp; HGL'!E59,"")</f>
        <v>387.76</v>
      </c>
      <c r="AA183" s="79"/>
    </row>
    <row r="184" spans="1:27">
      <c r="A184" s="167"/>
      <c r="B184" s="80">
        <f>IF('HGT &amp; HGL'!D60&lt;&gt;"",'HGT &amp; HGL'!D60,"")</f>
        <v>0.58199999999999996</v>
      </c>
      <c r="C184" s="80">
        <f>IF('HGT &amp; HGL'!E60&lt;&gt;"",'HGT &amp; HGL'!E60,"")</f>
        <v>2.2803</v>
      </c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1"/>
    </row>
    <row r="185" spans="1:27">
      <c r="A185" s="156" t="s">
        <v>396</v>
      </c>
      <c r="H185" s="76">
        <f>IF('Plume Temp'!D14&lt;&gt;"",'Plume Temp'!D14,"")</f>
        <v>32</v>
      </c>
      <c r="I185" s="76">
        <f>IF('Plume Temp'!E14&lt;&gt;"",'Plume Temp'!E14,"")</f>
        <v>42.561999999999998</v>
      </c>
    </row>
    <row r="186" spans="1:27">
      <c r="A186" s="157"/>
      <c r="H186" s="76">
        <f>IF('Plume Temp'!D15&lt;&gt;"",'Plume Temp'!D15,"")</f>
        <v>29</v>
      </c>
      <c r="I186" s="76">
        <f>IF('Plume Temp'!E15&lt;&gt;"",'Plume Temp'!E15,"")</f>
        <v>38.369799999999998</v>
      </c>
    </row>
    <row r="187" spans="1:27">
      <c r="A187" s="157"/>
      <c r="H187" s="76">
        <f>IF('Plume Temp'!D16&lt;&gt;"",'Plume Temp'!D16,"")</f>
        <v>46</v>
      </c>
      <c r="I187" s="76">
        <f>IF('Plume Temp'!E16&lt;&gt;"",'Plume Temp'!E16,"")</f>
        <v>51.804200000000002</v>
      </c>
    </row>
    <row r="188" spans="1:27">
      <c r="A188" s="157"/>
      <c r="H188" s="76">
        <f>IF('Plume Temp'!D17&lt;&gt;"",'Plume Temp'!D17,"")</f>
        <v>79</v>
      </c>
      <c r="I188" s="76">
        <f>IF('Plume Temp'!E17&lt;&gt;"",'Plume Temp'!E17,"")</f>
        <v>90.232500000000002</v>
      </c>
    </row>
    <row r="189" spans="1:27">
      <c r="A189" s="157"/>
      <c r="H189" s="76">
        <f>IF('Plume Temp'!D18&lt;&gt;"",'Plume Temp'!D18,"")</f>
        <v>127</v>
      </c>
      <c r="I189" s="76">
        <f>IF('Plume Temp'!E18&lt;&gt;"",'Plume Temp'!E18,"")</f>
        <v>144.8501</v>
      </c>
    </row>
    <row r="190" spans="1:27">
      <c r="A190" s="157"/>
      <c r="H190" s="76">
        <f>IF('Plume Temp'!D19&lt;&gt;"",'Plume Temp'!D19,"")</f>
        <v>119</v>
      </c>
      <c r="I190" s="76">
        <f>IF('Plume Temp'!E19&lt;&gt;"",'Plume Temp'!E19,"")</f>
        <v>131.7518</v>
      </c>
    </row>
    <row r="191" spans="1:27">
      <c r="A191" s="157"/>
      <c r="H191" s="76">
        <f>IF('Plume Temp'!D20&lt;&gt;"",'Plume Temp'!D20,"")</f>
        <v>55</v>
      </c>
      <c r="I191" s="76">
        <f>IF('Plume Temp'!E20&lt;&gt;"",'Plume Temp'!E20,"")</f>
        <v>64.456199999999995</v>
      </c>
    </row>
    <row r="192" spans="1:27">
      <c r="A192" s="157"/>
      <c r="H192" s="76">
        <f>IF('Plume Temp'!D21&lt;&gt;"",'Plume Temp'!D21,"")</f>
        <v>130</v>
      </c>
      <c r="I192" s="76">
        <f>IF('Plume Temp'!E21&lt;&gt;"",'Plume Temp'!E21,"")</f>
        <v>140.40729999999999</v>
      </c>
    </row>
    <row r="193" spans="1:9" s="80" customFormat="1">
      <c r="A193" s="158"/>
      <c r="H193" s="80">
        <f>IF('Plume Temp'!D22&lt;&gt;"",'Plume Temp'!D22,"")</f>
        <v>234</v>
      </c>
      <c r="I193" s="80">
        <f>IF('Plume Temp'!E22&lt;&gt;"",'Plume Temp'!E22,"")</f>
        <v>244.40639999999999</v>
      </c>
    </row>
  </sheetData>
  <mergeCells count="9">
    <mergeCell ref="A185:A193"/>
    <mergeCell ref="A152:A163"/>
    <mergeCell ref="A164:A181"/>
    <mergeCell ref="A182:A184"/>
    <mergeCell ref="A3:A8"/>
    <mergeCell ref="A9:A136"/>
    <mergeCell ref="A137:A139"/>
    <mergeCell ref="A140:A145"/>
    <mergeCell ref="A146:A15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178"/>
  <sheetViews>
    <sheetView topLeftCell="A7" workbookViewId="0">
      <pane xSplit="1" topLeftCell="B1" activePane="topRight" state="frozen"/>
      <selection pane="topRight" activeCell="Q36" sqref="Q36"/>
    </sheetView>
  </sheetViews>
  <sheetFormatPr defaultRowHeight="12.75"/>
  <cols>
    <col min="1" max="1" width="12.42578125" style="76" bestFit="1" customWidth="1"/>
    <col min="2" max="16384" width="9.140625" style="76"/>
  </cols>
  <sheetData>
    <row r="1" spans="1:70" s="74" customFormat="1">
      <c r="BJ1" s="60">
        <v>0.14000000000000001</v>
      </c>
      <c r="BK1" s="60">
        <v>0.13</v>
      </c>
      <c r="BL1" s="60">
        <v>0.16</v>
      </c>
      <c r="BM1" s="60">
        <v>0.14000000000000001</v>
      </c>
      <c r="BN1" s="60">
        <v>0.09</v>
      </c>
      <c r="BO1" s="60">
        <v>0.33</v>
      </c>
      <c r="BP1" s="60">
        <v>0.4</v>
      </c>
      <c r="BQ1" s="60">
        <v>0.2</v>
      </c>
      <c r="BR1" s="60">
        <v>0.14000000000000001</v>
      </c>
    </row>
    <row r="2" spans="1:70" s="75" customFormat="1" ht="38.25">
      <c r="A2" s="97"/>
      <c r="B2" s="75" t="s">
        <v>354</v>
      </c>
      <c r="H2" s="75" t="s">
        <v>314</v>
      </c>
      <c r="N2" s="97" t="s">
        <v>362</v>
      </c>
      <c r="O2" s="97"/>
      <c r="P2" s="75" t="s">
        <v>355</v>
      </c>
      <c r="R2" s="75" t="s">
        <v>320</v>
      </c>
      <c r="W2" s="75" t="s">
        <v>319</v>
      </c>
      <c r="Y2" s="75" t="s">
        <v>356</v>
      </c>
      <c r="AA2" s="75" t="s">
        <v>357</v>
      </c>
      <c r="AB2" s="75" t="s">
        <v>358</v>
      </c>
      <c r="AH2" s="75" t="s">
        <v>359</v>
      </c>
      <c r="AL2" s="75" t="s">
        <v>74</v>
      </c>
      <c r="AQ2" s="75" t="s">
        <v>360</v>
      </c>
      <c r="AY2" s="75" t="s">
        <v>75</v>
      </c>
      <c r="BH2" s="97" t="s">
        <v>395</v>
      </c>
      <c r="BI2" s="59" t="s">
        <v>204</v>
      </c>
      <c r="BJ2" s="59" t="s">
        <v>206</v>
      </c>
      <c r="BK2" s="59" t="s">
        <v>207</v>
      </c>
      <c r="BL2" s="59" t="s">
        <v>208</v>
      </c>
      <c r="BM2" s="59" t="s">
        <v>209</v>
      </c>
      <c r="BN2" s="59" t="s">
        <v>210</v>
      </c>
      <c r="BO2" s="59" t="s">
        <v>211</v>
      </c>
      <c r="BP2" s="59" t="s">
        <v>212</v>
      </c>
      <c r="BQ2" s="59" t="s">
        <v>214</v>
      </c>
      <c r="BR2" s="59" t="s">
        <v>213</v>
      </c>
    </row>
    <row r="3" spans="1:70" ht="12.75" customHeight="1">
      <c r="A3" s="76" t="s">
        <v>363</v>
      </c>
      <c r="B3" s="76">
        <f>IF('HGT &amp; HGL'!F5&lt;&gt;"",'HGT &amp; HGL'!F5,"")</f>
        <v>13.686</v>
      </c>
      <c r="H3" s="76" t="str">
        <f>IF('HGT &amp; HGL'!I5&lt;&gt;"",'HGT &amp; HGL'!I5,"")</f>
        <v/>
      </c>
      <c r="P3" s="76">
        <f>IF('Plume Temp'!F5&lt;&gt;"",'Plume Temp'!F5,"")</f>
        <v>4.8193000000000001</v>
      </c>
      <c r="Q3" s="76">
        <f>IF('Plume Temp'!F6&lt;&gt;"",'Plume Temp'!F6,"")</f>
        <v>36.363999999999997</v>
      </c>
      <c r="BH3" s="76">
        <v>0</v>
      </c>
      <c r="BI3">
        <v>0</v>
      </c>
      <c r="BJ3">
        <f>BJ1*100</f>
        <v>14.000000000000002</v>
      </c>
      <c r="BK3">
        <f t="shared" ref="BK3:BR3" si="0">BK1*100</f>
        <v>13</v>
      </c>
      <c r="BL3">
        <f t="shared" si="0"/>
        <v>16</v>
      </c>
      <c r="BM3">
        <f t="shared" si="0"/>
        <v>14.000000000000002</v>
      </c>
      <c r="BN3">
        <f t="shared" si="0"/>
        <v>9</v>
      </c>
      <c r="BO3">
        <f t="shared" si="0"/>
        <v>33</v>
      </c>
      <c r="BP3">
        <f t="shared" si="0"/>
        <v>40</v>
      </c>
      <c r="BQ3">
        <f t="shared" si="0"/>
        <v>20</v>
      </c>
      <c r="BR3">
        <f t="shared" si="0"/>
        <v>14.000000000000002</v>
      </c>
    </row>
    <row r="4" spans="1:70">
      <c r="A4" s="76" t="s">
        <v>364</v>
      </c>
      <c r="B4" s="76">
        <f>IF('HGT &amp; HGL'!F6&lt;&gt;"",'HGT &amp; HGL'!F6,"")</f>
        <v>15.116</v>
      </c>
      <c r="H4" s="76" t="str">
        <f>IF('HGT &amp; HGL'!I6&lt;&gt;"",'HGT &amp; HGL'!I6,"")</f>
        <v/>
      </c>
      <c r="P4" s="76">
        <f>IF('Plume Temp'!F7&lt;&gt;"",'Plume Temp'!F7,"")</f>
        <v>-15.278</v>
      </c>
      <c r="Q4" s="76">
        <f>IF('Plume Temp'!F8&lt;&gt;"",'Plume Temp'!F8,"")</f>
        <v>25.780999999999999</v>
      </c>
      <c r="BH4" s="76">
        <v>0</v>
      </c>
      <c r="BI4" s="3">
        <f>ROW(A35)</f>
        <v>35</v>
      </c>
      <c r="BJ4" s="3">
        <f>BJ1*100</f>
        <v>14.000000000000002</v>
      </c>
      <c r="BK4" s="3">
        <f t="shared" ref="BK4:BR4" si="1">BK1*100</f>
        <v>13</v>
      </c>
      <c r="BL4" s="3">
        <f t="shared" si="1"/>
        <v>16</v>
      </c>
      <c r="BM4" s="3">
        <f t="shared" si="1"/>
        <v>14.000000000000002</v>
      </c>
      <c r="BN4" s="3">
        <f t="shared" si="1"/>
        <v>9</v>
      </c>
      <c r="BO4" s="3">
        <f t="shared" si="1"/>
        <v>33</v>
      </c>
      <c r="BP4" s="3">
        <f t="shared" si="1"/>
        <v>40</v>
      </c>
      <c r="BQ4" s="3">
        <f t="shared" si="1"/>
        <v>20</v>
      </c>
      <c r="BR4" s="3">
        <f t="shared" si="1"/>
        <v>14.000000000000002</v>
      </c>
    </row>
    <row r="5" spans="1:70">
      <c r="A5" s="76" t="s">
        <v>365</v>
      </c>
      <c r="B5" s="76">
        <f>IF('HGT &amp; HGL'!F7&lt;&gt;"",'HGT &amp; HGL'!F7,"")</f>
        <v>10.303000000000001</v>
      </c>
      <c r="H5" s="76">
        <f>IF('HGT &amp; HGL'!I7&lt;&gt;"",'HGT &amp; HGL'!I7,"")</f>
        <v>7.7922000000000002</v>
      </c>
      <c r="P5" s="76">
        <f>IF('Plume Temp'!F9&lt;&gt;"",'Plume Temp'!F9,"")</f>
        <v>-5.5556000000000001</v>
      </c>
      <c r="Q5" s="76">
        <f>IF('Plume Temp'!F10&lt;&gt;"",'Plume Temp'!F10,"")</f>
        <v>10.156000000000001</v>
      </c>
      <c r="BH5" s="76">
        <v>0</v>
      </c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ht="12.75" customHeight="1">
      <c r="A6" s="76" t="s">
        <v>366</v>
      </c>
      <c r="B6" s="76">
        <f>IF('HGT &amp; HGL'!F8&lt;&gt;"",'HGT &amp; HGL'!F8,"")</f>
        <v>10.207000000000001</v>
      </c>
      <c r="H6" s="76" t="str">
        <f>IF('HGT &amp; HGL'!I8&lt;&gt;"",'HGT &amp; HGL'!I8,"")</f>
        <v/>
      </c>
      <c r="N6" s="76">
        <f>IF('Ceiling Jet'!F6&lt;&gt;"",'Ceiling Jet'!F6,"")</f>
        <v>-12.348000000000001</v>
      </c>
      <c r="R6" s="76">
        <f>IF('Gas Concentration'!I5&lt;&gt;"",'Gas Concentration'!I5,"")</f>
        <v>15.696999999999999</v>
      </c>
      <c r="W6" s="76">
        <f>IF('Gas Concentration'!F5&lt;&gt;"",'Gas Concentration'!F5,"")</f>
        <v>17.094000000000001</v>
      </c>
      <c r="Y6" s="76">
        <f>IF('Smoke Concentration'!E5&lt;&gt;"",'Smoke Concentration'!E5,"")</f>
        <v>672.79</v>
      </c>
      <c r="AA6" s="76">
        <f>IF(Pressure!E5&lt;&gt;"",Pressure!E5,"")</f>
        <v>-26.292000000000002</v>
      </c>
      <c r="AB6" s="76">
        <f>IF('Target Flux and Temperature'!L5&lt;&gt;"",'Target Flux and Temperature'!L5,"")</f>
        <v>-3.4106999999999998</v>
      </c>
      <c r="AC6" s="76" t="str">
        <f>IF('Target Flux and Temperature'!L6&lt;&gt;"",'Target Flux and Temperature'!L6,"")</f>
        <v/>
      </c>
      <c r="AD6" s="76">
        <f>IF('Target Flux and Temperature'!L7&lt;&gt;"",'Target Flux and Temperature'!L7,"")</f>
        <v>-17.853999999999999</v>
      </c>
      <c r="AE6" s="76">
        <f>IF('Target Flux and Temperature'!L8&lt;&gt;"",'Target Flux and Temperature'!L8,"")</f>
        <v>49.191000000000003</v>
      </c>
      <c r="AH6" s="76">
        <f>IF('Target Flux and Temperature'!F5&lt;&gt;"",'Target Flux and Temperature'!F5,"")</f>
        <v>107.18</v>
      </c>
      <c r="AI6" s="76">
        <f>IF('Target Flux and Temperature'!F6&lt;&gt;"",'Target Flux and Temperature'!F6,"")</f>
        <v>4.2130999999999998</v>
      </c>
      <c r="AJ6" s="76">
        <f>IF('Target Flux and Temperature'!F7&lt;&gt;"",'Target Flux and Temperature'!F7,"")</f>
        <v>56.938000000000002</v>
      </c>
      <c r="AK6" s="76">
        <f>IF('Target Flux and Temperature'!F8&lt;&gt;"",'Target Flux and Temperature'!F8,"")</f>
        <v>4.0231999999999997E-2</v>
      </c>
      <c r="AL6" s="76">
        <f>IF('Target Flux and Temperature'!I5&lt;&gt;"",'Target Flux and Temperature'!I5,"")</f>
        <v>33.359000000000002</v>
      </c>
      <c r="AM6" s="76" t="str">
        <f>IF('Target Flux and Temperature'!I6&lt;&gt;"",'Target Flux and Temperature'!I6,"")</f>
        <v/>
      </c>
      <c r="AN6" s="76">
        <f>IF('Target Flux and Temperature'!I7&lt;&gt;"",'Target Flux and Temperature'!I7,"")</f>
        <v>48.81</v>
      </c>
      <c r="AO6" s="76" t="str">
        <f>IF('Target Flux and Temperature'!I8&lt;&gt;"",'Target Flux and Temperature'!I8,"")</f>
        <v/>
      </c>
      <c r="AQ6" s="76">
        <f>IF('Surface Flux and Temperature'!I5&lt;&gt;"",'Surface Flux and Temperature'!I5,"")</f>
        <v>64.152000000000001</v>
      </c>
      <c r="AR6" s="76">
        <f>IF('Surface Flux and Temperature'!I6&lt;&gt;"",'Surface Flux and Temperature'!I6,"")</f>
        <v>30.936</v>
      </c>
      <c r="AS6" s="76">
        <f>IF('Surface Flux and Temperature'!I7&lt;&gt;"",'Surface Flux and Temperature'!I7,"")</f>
        <v>60.009</v>
      </c>
      <c r="AT6" s="76">
        <f>IF('Surface Flux and Temperature'!I8&lt;&gt;"",'Surface Flux and Temperature'!I8,"")</f>
        <v>25.606999999999999</v>
      </c>
      <c r="AU6" s="76">
        <f>IF('Surface Flux and Temperature'!I9&lt;&gt;"",'Surface Flux and Temperature'!I9,"")</f>
        <v>85.707999999999998</v>
      </c>
      <c r="AV6" s="76">
        <f>IF('Surface Flux and Temperature'!I10&lt;&gt;"",'Surface Flux and Temperature'!I10,"")</f>
        <v>-10.555999999999999</v>
      </c>
      <c r="AW6" s="76">
        <f>IF('Surface Flux and Temperature'!I11&lt;&gt;"",'Surface Flux and Temperature'!I11,"")</f>
        <v>13.916</v>
      </c>
      <c r="AX6" s="76">
        <f>IF('Surface Flux and Temperature'!I12&lt;&gt;"",'Surface Flux and Temperature'!I12,"")</f>
        <v>-48.555</v>
      </c>
      <c r="AY6" s="76">
        <f>IF('Surface Flux and Temperature'!F5&lt;&gt;"",'Surface Flux and Temperature'!F5,"")</f>
        <v>41.578000000000003</v>
      </c>
      <c r="AZ6" s="76">
        <f>IF('Surface Flux and Temperature'!F6&lt;&gt;"",'Surface Flux and Temperature'!F6,"")</f>
        <v>10.442</v>
      </c>
      <c r="BA6" s="76">
        <f>IF('Surface Flux and Temperature'!F7&lt;&gt;"",'Surface Flux and Temperature'!F7,"")</f>
        <v>56.168999999999997</v>
      </c>
      <c r="BB6" s="76">
        <f>IF('Surface Flux and Temperature'!F8&lt;&gt;"",'Surface Flux and Temperature'!F8,"")</f>
        <v>14.1</v>
      </c>
      <c r="BC6" s="76">
        <f>IF('Surface Flux and Temperature'!F9&lt;&gt;"",'Surface Flux and Temperature'!F9,"")</f>
        <v>81.739999999999995</v>
      </c>
      <c r="BD6" s="76">
        <f>IF('Surface Flux and Temperature'!F10&lt;&gt;"",'Surface Flux and Temperature'!F10,"")</f>
        <v>-30.896000000000001</v>
      </c>
      <c r="BE6" s="76">
        <f>IF('Surface Flux and Temperature'!F11&lt;&gt;"",'Surface Flux and Temperature'!F11,"")</f>
        <v>14.840999999999999</v>
      </c>
      <c r="BF6" s="76">
        <f>IF('Surface Flux and Temperature'!F12&lt;&gt;"",'Surface Flux and Temperature'!F12,"")</f>
        <v>-42.188000000000002</v>
      </c>
      <c r="BH6" s="76">
        <v>0</v>
      </c>
      <c r="BI6" s="3">
        <v>0</v>
      </c>
      <c r="BJ6" s="3">
        <f>BJ1*-100</f>
        <v>-14.000000000000002</v>
      </c>
      <c r="BK6" s="3">
        <f t="shared" ref="BK6:BR6" si="2">BK1*-100</f>
        <v>-13</v>
      </c>
      <c r="BL6" s="3">
        <f t="shared" si="2"/>
        <v>-16</v>
      </c>
      <c r="BM6" s="3">
        <f t="shared" si="2"/>
        <v>-14.000000000000002</v>
      </c>
      <c r="BN6" s="3">
        <f t="shared" si="2"/>
        <v>-9</v>
      </c>
      <c r="BO6" s="3">
        <f t="shared" si="2"/>
        <v>-33</v>
      </c>
      <c r="BP6" s="3">
        <f t="shared" si="2"/>
        <v>-40</v>
      </c>
      <c r="BQ6" s="3">
        <f t="shared" si="2"/>
        <v>-20</v>
      </c>
      <c r="BR6" s="3">
        <f t="shared" si="2"/>
        <v>-14.000000000000002</v>
      </c>
    </row>
    <row r="7" spans="1:70">
      <c r="A7" s="76" t="s">
        <v>367</v>
      </c>
      <c r="B7" s="76">
        <f>IF('HGT &amp; HGL'!F9&lt;&gt;"",'HGT &amp; HGL'!F9,"")</f>
        <v>13.87</v>
      </c>
      <c r="H7" s="76" t="str">
        <f>IF('HGT &amp; HGL'!I9&lt;&gt;"",'HGT &amp; HGL'!I9,"")</f>
        <v/>
      </c>
      <c r="N7" s="76">
        <f>IF('Ceiling Jet'!F7&lt;&gt;"",'Ceiling Jet'!F7,"")</f>
        <v>-4.3624999999999998</v>
      </c>
      <c r="R7" s="76">
        <f>IF('Gas Concentration'!I6&lt;&gt;"",'Gas Concentration'!I6,"")</f>
        <v>12.154</v>
      </c>
      <c r="W7" s="76">
        <f>IF('Gas Concentration'!F6&lt;&gt;"",'Gas Concentration'!F6,"")</f>
        <v>14.061999999999999</v>
      </c>
      <c r="Y7" s="76">
        <f>IF('Smoke Concentration'!E6&lt;&gt;"",'Smoke Concentration'!E6,"")</f>
        <v>457.67</v>
      </c>
      <c r="AA7" s="76">
        <f>IF(Pressure!E6&lt;&gt;"",Pressure!E6,"")</f>
        <v>-37.231000000000002</v>
      </c>
      <c r="AB7" s="76">
        <f>IF('Target Flux and Temperature'!L9&lt;&gt;"",'Target Flux and Temperature'!L9,"")</f>
        <v>-6.8493000000000004</v>
      </c>
      <c r="AC7" s="76">
        <f>IF('Target Flux and Temperature'!L10&lt;&gt;"",'Target Flux and Temperature'!L10,"")</f>
        <v>16.306000000000001</v>
      </c>
      <c r="AD7" s="76">
        <f>IF('Target Flux and Temperature'!L11&lt;&gt;"",'Target Flux and Temperature'!L11,"")</f>
        <v>-18.646000000000001</v>
      </c>
      <c r="AE7" s="76">
        <f>IF('Target Flux and Temperature'!L12&lt;&gt;"",'Target Flux and Temperature'!L12,"")</f>
        <v>19.384</v>
      </c>
      <c r="AH7" s="76">
        <f>IF('Target Flux and Temperature'!F9&lt;&gt;"",'Target Flux and Temperature'!F9,"")</f>
        <v>88.031000000000006</v>
      </c>
      <c r="AI7" s="76">
        <f>IF('Target Flux and Temperature'!F10&lt;&gt;"",'Target Flux and Temperature'!F10,"")</f>
        <v>8.9608000000000008</v>
      </c>
      <c r="AJ7" s="76">
        <f>IF('Target Flux and Temperature'!F11&lt;&gt;"",'Target Flux and Temperature'!F11,"")</f>
        <v>62.223999999999997</v>
      </c>
      <c r="AK7" s="76">
        <f>IF('Target Flux and Temperature'!F12&lt;&gt;"",'Target Flux and Temperature'!F12,"")</f>
        <v>0.92903000000000002</v>
      </c>
      <c r="AL7" s="76">
        <f>IF('Target Flux and Temperature'!I9&lt;&gt;"",'Target Flux and Temperature'!I9,"")</f>
        <v>30.283999999999999</v>
      </c>
      <c r="AM7" s="76">
        <f>IF('Target Flux and Temperature'!I10&lt;&gt;"",'Target Flux and Temperature'!I10,"")</f>
        <v>-2.8633999999999999</v>
      </c>
      <c r="AN7" s="76">
        <f>IF('Target Flux and Temperature'!I11&lt;&gt;"",'Target Flux and Temperature'!I11,"")</f>
        <v>53.960999999999999</v>
      </c>
      <c r="AO7" s="76">
        <f>IF('Target Flux and Temperature'!I12&lt;&gt;"",'Target Flux and Temperature'!I12,"")</f>
        <v>16.850999999999999</v>
      </c>
      <c r="AQ7" s="76">
        <f>IF('Surface Flux and Temperature'!I13&lt;&gt;"",'Surface Flux and Temperature'!I13,"")</f>
        <v>63.841999999999999</v>
      </c>
      <c r="AR7" s="76">
        <f>IF('Surface Flux and Temperature'!I14&lt;&gt;"",'Surface Flux and Temperature'!I14,"")</f>
        <v>23.785</v>
      </c>
      <c r="AS7" s="76">
        <f>IF('Surface Flux and Temperature'!I15&lt;&gt;"",'Surface Flux and Temperature'!I15,"")</f>
        <v>57.604999999999997</v>
      </c>
      <c r="AT7" s="76">
        <f>IF('Surface Flux and Temperature'!I16&lt;&gt;"",'Surface Flux and Temperature'!I16,"")</f>
        <v>23.960999999999999</v>
      </c>
      <c r="AU7" s="76">
        <f>IF('Surface Flux and Temperature'!I17&lt;&gt;"",'Surface Flux and Temperature'!I17,"")</f>
        <v>88.980999999999995</v>
      </c>
      <c r="AV7" s="76">
        <f>IF('Surface Flux and Temperature'!I18&lt;&gt;"",'Surface Flux and Temperature'!I18,"")</f>
        <v>-14.414</v>
      </c>
      <c r="AW7" s="76">
        <f>IF('Surface Flux and Temperature'!I19&lt;&gt;"",'Surface Flux and Temperature'!I19,"")</f>
        <v>11.111000000000001</v>
      </c>
      <c r="AX7" s="76">
        <f>IF('Surface Flux and Temperature'!I20&lt;&gt;"",'Surface Flux and Temperature'!I20,"")</f>
        <v>-53.999000000000002</v>
      </c>
      <c r="AY7" s="76">
        <f>IF('Surface Flux and Temperature'!F13&lt;&gt;"",'Surface Flux and Temperature'!F13,"")</f>
        <v>39.662999999999997</v>
      </c>
      <c r="AZ7" s="76">
        <f>IF('Surface Flux and Temperature'!F14&lt;&gt;"",'Surface Flux and Temperature'!F14,"")</f>
        <v>1.1782999999999999</v>
      </c>
      <c r="BA7" s="76">
        <f>IF('Surface Flux and Temperature'!F15&lt;&gt;"",'Surface Flux and Temperature'!F15,"")</f>
        <v>56.709000000000003</v>
      </c>
      <c r="BB7" s="76">
        <f>IF('Surface Flux and Temperature'!F16&lt;&gt;"",'Surface Flux and Temperature'!F16,"")</f>
        <v>7.5629999999999997</v>
      </c>
      <c r="BC7" s="76">
        <f>IF('Surface Flux and Temperature'!F17&lt;&gt;"",'Surface Flux and Temperature'!F17,"")</f>
        <v>81.858999999999995</v>
      </c>
      <c r="BD7" s="76">
        <f>IF('Surface Flux and Temperature'!F18&lt;&gt;"",'Surface Flux and Temperature'!F18,"")</f>
        <v>-30.959</v>
      </c>
      <c r="BE7" s="76">
        <f>IF('Surface Flux and Temperature'!F19&lt;&gt;"",'Surface Flux and Temperature'!F19,"")</f>
        <v>10.718999999999999</v>
      </c>
      <c r="BF7" s="76" t="str">
        <f>IF('Surface Flux and Temperature'!F20&lt;&gt;"",'Surface Flux and Temperature'!F20,"")</f>
        <v/>
      </c>
      <c r="BH7" s="76">
        <v>0</v>
      </c>
      <c r="BI7" s="3">
        <f>BI4</f>
        <v>35</v>
      </c>
      <c r="BJ7" s="3">
        <f>BJ1*-100</f>
        <v>-14.000000000000002</v>
      </c>
      <c r="BK7" s="3">
        <f t="shared" ref="BK7:BR7" si="3">BK1*-100</f>
        <v>-13</v>
      </c>
      <c r="BL7" s="3">
        <f t="shared" si="3"/>
        <v>-16</v>
      </c>
      <c r="BM7" s="3">
        <f t="shared" si="3"/>
        <v>-14.000000000000002</v>
      </c>
      <c r="BN7" s="3">
        <f t="shared" si="3"/>
        <v>-9</v>
      </c>
      <c r="BO7" s="3">
        <f t="shared" si="3"/>
        <v>-33</v>
      </c>
      <c r="BP7" s="3">
        <f t="shared" si="3"/>
        <v>-40</v>
      </c>
      <c r="BQ7" s="3">
        <f t="shared" si="3"/>
        <v>-20</v>
      </c>
      <c r="BR7" s="3">
        <f t="shared" si="3"/>
        <v>-14.000000000000002</v>
      </c>
    </row>
    <row r="8" spans="1:70">
      <c r="A8" s="76" t="s">
        <v>368</v>
      </c>
      <c r="B8" s="76">
        <f>IF('HGT &amp; HGL'!F10&lt;&gt;"",'HGT &amp; HGL'!F10,"")</f>
        <v>2.4336000000000002</v>
      </c>
      <c r="H8" s="76" t="str">
        <f>IF('HGT &amp; HGL'!I10&lt;&gt;"",'HGT &amp; HGL'!I10,"")</f>
        <v/>
      </c>
      <c r="N8" s="76">
        <f>IF('Ceiling Jet'!F8&lt;&gt;"",'Ceiling Jet'!F8,"")</f>
        <v>-13.27</v>
      </c>
      <c r="R8" s="76">
        <f>IF('Gas Concentration'!I7&lt;&gt;"",'Gas Concentration'!I7,"")</f>
        <v>7.5225</v>
      </c>
      <c r="W8" s="76">
        <f>IF('Gas Concentration'!F7&lt;&gt;"",'Gas Concentration'!F7,"")</f>
        <v>8.8263999999999996</v>
      </c>
      <c r="Y8" s="76">
        <f>IF('Smoke Concentration'!E7&lt;&gt;"",'Smoke Concentration'!E7,"")</f>
        <v>227.71</v>
      </c>
      <c r="AA8" s="76">
        <f>IF(Pressure!E7&lt;&gt;"",Pressure!E7,"")</f>
        <v>-8.2592999999999996</v>
      </c>
      <c r="AB8" s="76">
        <f>IF('Target Flux and Temperature'!L13&lt;&gt;"",'Target Flux and Temperature'!L13,"")</f>
        <v>-17.898</v>
      </c>
      <c r="AC8" s="76">
        <f>IF('Target Flux and Temperature'!L14&lt;&gt;"",'Target Flux and Temperature'!L14,"")</f>
        <v>17.033000000000001</v>
      </c>
      <c r="AD8" s="76">
        <f>IF('Target Flux and Temperature'!L15&lt;&gt;"",'Target Flux and Temperature'!L15,"")</f>
        <v>-12.69</v>
      </c>
      <c r="AE8" s="76">
        <f>IF('Target Flux and Temperature'!L16&lt;&gt;"",'Target Flux and Temperature'!L16,"")</f>
        <v>29.664999999999999</v>
      </c>
      <c r="AH8" s="76">
        <f>IF('Target Flux and Temperature'!F13&lt;&gt;"",'Target Flux and Temperature'!F13,"")</f>
        <v>86.34</v>
      </c>
      <c r="AI8" s="76">
        <f>IF('Target Flux and Temperature'!F14&lt;&gt;"",'Target Flux and Temperature'!F14,"")</f>
        <v>2.3294000000000001</v>
      </c>
      <c r="AJ8" s="76">
        <f>IF('Target Flux and Temperature'!F15&lt;&gt;"",'Target Flux and Temperature'!F15,"")</f>
        <v>86.741</v>
      </c>
      <c r="AK8" s="76">
        <f>IF('Target Flux and Temperature'!F16&lt;&gt;"",'Target Flux and Temperature'!F16,"")</f>
        <v>-30.957000000000001</v>
      </c>
      <c r="AL8" s="76">
        <f>IF('Target Flux and Temperature'!I13&lt;&gt;"",'Target Flux and Temperature'!I13,"")</f>
        <v>9.8697999999999997</v>
      </c>
      <c r="AM8" s="76">
        <f>IF('Target Flux and Temperature'!I14&lt;&gt;"",'Target Flux and Temperature'!I14,"")</f>
        <v>-36.548000000000002</v>
      </c>
      <c r="AN8" s="76">
        <f>IF('Target Flux and Temperature'!I15&lt;&gt;"",'Target Flux and Temperature'!I15,"")</f>
        <v>17.745000000000001</v>
      </c>
      <c r="AO8" s="76" t="str">
        <f>IF('Target Flux and Temperature'!I16&lt;&gt;"",'Target Flux and Temperature'!I16,"")</f>
        <v/>
      </c>
      <c r="AQ8" s="76">
        <f>IF('Surface Flux and Temperature'!I21&lt;&gt;"",'Surface Flux and Temperature'!I21,"")</f>
        <v>57.545999999999999</v>
      </c>
      <c r="AR8" s="76">
        <f>IF('Surface Flux and Temperature'!I22&lt;&gt;"",'Surface Flux and Temperature'!I22,"")</f>
        <v>26.02</v>
      </c>
      <c r="AS8" s="76">
        <f>IF('Surface Flux and Temperature'!I23&lt;&gt;"",'Surface Flux and Temperature'!I23,"")</f>
        <v>36.862000000000002</v>
      </c>
      <c r="AT8" s="76">
        <f>IF('Surface Flux and Temperature'!I24&lt;&gt;"",'Surface Flux and Temperature'!I24,"")</f>
        <v>20.106000000000002</v>
      </c>
      <c r="AU8" s="76">
        <f>IF('Surface Flux and Temperature'!I25&lt;&gt;"",'Surface Flux and Temperature'!I25,"")</f>
        <v>71.444999999999993</v>
      </c>
      <c r="AV8" s="76">
        <f>IF('Surface Flux and Temperature'!I26&lt;&gt;"",'Surface Flux and Temperature'!I26,"")</f>
        <v>-20.911000000000001</v>
      </c>
      <c r="AW8" s="76">
        <f>IF('Surface Flux and Temperature'!I27&lt;&gt;"",'Surface Flux and Temperature'!I27,"")</f>
        <v>4.2976999999999999</v>
      </c>
      <c r="AX8" s="76">
        <f>IF('Surface Flux and Temperature'!I28&lt;&gt;"",'Surface Flux and Temperature'!I28,"")</f>
        <v>-50.625</v>
      </c>
      <c r="AY8" s="76">
        <f>IF('Surface Flux and Temperature'!F21&lt;&gt;"",'Surface Flux and Temperature'!F21,"")</f>
        <v>23.045000000000002</v>
      </c>
      <c r="AZ8" s="76">
        <f>IF('Surface Flux and Temperature'!F22&lt;&gt;"",'Surface Flux and Temperature'!F22,"")</f>
        <v>2.3391000000000002</v>
      </c>
      <c r="BA8" s="76">
        <f>IF('Surface Flux and Temperature'!F23&lt;&gt;"",'Surface Flux and Temperature'!F23,"")</f>
        <v>29.295000000000002</v>
      </c>
      <c r="BB8" s="76">
        <f>IF('Surface Flux and Temperature'!F24&lt;&gt;"",'Surface Flux and Temperature'!F24,"")</f>
        <v>0.64202000000000004</v>
      </c>
      <c r="BC8" s="76">
        <f>IF('Surface Flux and Temperature'!F25&lt;&gt;"",'Surface Flux and Temperature'!F25,"")</f>
        <v>61.697000000000003</v>
      </c>
      <c r="BD8" s="76">
        <f>IF('Surface Flux and Temperature'!F26&lt;&gt;"",'Surface Flux and Temperature'!F26,"")</f>
        <v>-54.375999999999998</v>
      </c>
      <c r="BE8" s="76">
        <f>IF('Surface Flux and Temperature'!F27&lt;&gt;"",'Surface Flux and Temperature'!F27,"")</f>
        <v>-10.055</v>
      </c>
      <c r="BF8" s="76">
        <f>IF('Surface Flux and Temperature'!F28&lt;&gt;"",'Surface Flux and Temperature'!F28,"")</f>
        <v>-65.673000000000002</v>
      </c>
      <c r="BH8" s="76">
        <v>0</v>
      </c>
    </row>
    <row r="9" spans="1:70">
      <c r="A9" s="76" t="s">
        <v>369</v>
      </c>
      <c r="B9" s="76">
        <f>IF('HGT &amp; HGL'!F11&lt;&gt;"",'HGT &amp; HGL'!F11,"")</f>
        <v>7.2411000000000003</v>
      </c>
      <c r="H9" s="76" t="str">
        <f>IF('HGT &amp; HGL'!I11&lt;&gt;"",'HGT &amp; HGL'!I11,"")</f>
        <v/>
      </c>
      <c r="N9" s="76">
        <f>IF('Ceiling Jet'!F9&lt;&gt;"",'Ceiling Jet'!F9,"")</f>
        <v>-5.3555999999999999</v>
      </c>
      <c r="R9" s="76">
        <f>IF('Gas Concentration'!I8&lt;&gt;"",'Gas Concentration'!I8,"")</f>
        <v>-0.72067000000000003</v>
      </c>
      <c r="W9" s="76">
        <f>IF('Gas Concentration'!F8&lt;&gt;"",'Gas Concentration'!F8,"")</f>
        <v>2.2608999999999999</v>
      </c>
      <c r="Y9" s="76">
        <f>IF('Smoke Concentration'!E8&lt;&gt;"",'Smoke Concentration'!E8,"")</f>
        <v>313.07</v>
      </c>
      <c r="AA9" s="76">
        <f>IF(Pressure!E8&lt;&gt;"",Pressure!E8,"")</f>
        <v>13.227</v>
      </c>
      <c r="AB9" s="76">
        <f>IF('Target Flux and Temperature'!L17&lt;&gt;"",'Target Flux and Temperature'!L17,"")</f>
        <v>-22.446999999999999</v>
      </c>
      <c r="AC9" s="76">
        <f>IF('Target Flux and Temperature'!L18&lt;&gt;"",'Target Flux and Temperature'!L18,"")</f>
        <v>-4.4118000000000004</v>
      </c>
      <c r="AD9" s="76">
        <f>IF('Target Flux and Temperature'!L19&lt;&gt;"",'Target Flux and Temperature'!L19,"")</f>
        <v>-15.461</v>
      </c>
      <c r="AE9" s="76">
        <f>IF('Target Flux and Temperature'!L20&lt;&gt;"",'Target Flux and Temperature'!L20,"")</f>
        <v>27.82</v>
      </c>
      <c r="AH9" s="76">
        <f>IF('Target Flux and Temperature'!F17&lt;&gt;"",'Target Flux and Temperature'!F17,"")</f>
        <v>82.84</v>
      </c>
      <c r="AI9" s="76">
        <f>IF('Target Flux and Temperature'!F18&lt;&gt;"",'Target Flux and Temperature'!F18,"")</f>
        <v>14.446</v>
      </c>
      <c r="AJ9" s="76">
        <f>IF('Target Flux and Temperature'!F19&lt;&gt;"",'Target Flux and Temperature'!F19,"")</f>
        <v>89.7</v>
      </c>
      <c r="AK9" s="76">
        <f>IF('Target Flux and Temperature'!F20&lt;&gt;"",'Target Flux and Temperature'!F20,"")</f>
        <v>-32.192999999999998</v>
      </c>
      <c r="AL9" s="76">
        <f>IF('Target Flux and Temperature'!I17&lt;&gt;"",'Target Flux and Temperature'!I17,"")</f>
        <v>2.6678999999999999</v>
      </c>
      <c r="AM9" s="76">
        <f>IF('Target Flux and Temperature'!I18&lt;&gt;"",'Target Flux and Temperature'!I18,"")</f>
        <v>-30.736000000000001</v>
      </c>
      <c r="AN9" s="76">
        <f>IF('Target Flux and Temperature'!I19&lt;&gt;"",'Target Flux and Temperature'!I19,"")</f>
        <v>11.27</v>
      </c>
      <c r="AO9" s="76">
        <f>IF('Target Flux and Temperature'!I20&lt;&gt;"",'Target Flux and Temperature'!I20,"")</f>
        <v>-9.0276999999999994</v>
      </c>
      <c r="AQ9" s="76">
        <f>IF('Surface Flux and Temperature'!I29&lt;&gt;"",'Surface Flux and Temperature'!I29,"")</f>
        <v>56.677</v>
      </c>
      <c r="AR9" s="76">
        <f>IF('Surface Flux and Temperature'!I30&lt;&gt;"",'Surface Flux and Temperature'!I30,"")</f>
        <v>13.750999999999999</v>
      </c>
      <c r="AS9" s="76">
        <f>IF('Surface Flux and Temperature'!I31&lt;&gt;"",'Surface Flux and Temperature'!I31,"")</f>
        <v>36.28</v>
      </c>
      <c r="AT9" s="76">
        <f>IF('Surface Flux and Temperature'!I32&lt;&gt;"",'Surface Flux and Temperature'!I32,"")</f>
        <v>19.518999999999998</v>
      </c>
      <c r="AU9" s="76">
        <f>IF('Surface Flux and Temperature'!I33&lt;&gt;"",'Surface Flux and Temperature'!I33,"")</f>
        <v>75.561999999999998</v>
      </c>
      <c r="AV9" s="76">
        <f>IF('Surface Flux and Temperature'!I34&lt;&gt;"",'Surface Flux and Temperature'!I34,"")</f>
        <v>-18.353999999999999</v>
      </c>
      <c r="AW9" s="76">
        <f>IF('Surface Flux and Temperature'!I35&lt;&gt;"",'Surface Flux and Temperature'!I35,"")</f>
        <v>3.6903000000000001</v>
      </c>
      <c r="AX9" s="76">
        <f>IF('Surface Flux and Temperature'!I36&lt;&gt;"",'Surface Flux and Temperature'!I36,"")</f>
        <v>-53.655000000000001</v>
      </c>
      <c r="AY9" s="76">
        <f>IF('Surface Flux and Temperature'!F29&lt;&gt;"",'Surface Flux and Temperature'!F29,"")</f>
        <v>20.015000000000001</v>
      </c>
      <c r="AZ9" s="76">
        <f>IF('Surface Flux and Temperature'!F30&lt;&gt;"",'Surface Flux and Temperature'!F30,"")</f>
        <v>42.325000000000003</v>
      </c>
      <c r="BA9" s="76">
        <f>IF('Surface Flux and Temperature'!F31&lt;&gt;"",'Surface Flux and Temperature'!F31,"")</f>
        <v>86.959000000000003</v>
      </c>
      <c r="BB9" s="76">
        <f>IF('Surface Flux and Temperature'!F32&lt;&gt;"",'Surface Flux and Temperature'!F32,"")</f>
        <v>-2.17</v>
      </c>
      <c r="BC9" s="76">
        <f>IF('Surface Flux and Temperature'!F33&lt;&gt;"",'Surface Flux and Temperature'!F33,"")</f>
        <v>61.308999999999997</v>
      </c>
      <c r="BD9" s="76">
        <f>IF('Surface Flux and Temperature'!F34&lt;&gt;"",'Surface Flux and Temperature'!F34,"")</f>
        <v>-53.537999999999997</v>
      </c>
      <c r="BE9" s="76">
        <f>IF('Surface Flux and Temperature'!F35&lt;&gt;"",'Surface Flux and Temperature'!F35,"")</f>
        <v>-17.672999999999998</v>
      </c>
      <c r="BF9" s="76">
        <f>IF('Surface Flux and Temperature'!F36&lt;&gt;"",'Surface Flux and Temperature'!F36,"")</f>
        <v>-61.902999999999999</v>
      </c>
      <c r="BH9" s="76">
        <v>0</v>
      </c>
    </row>
    <row r="10" spans="1:70">
      <c r="A10" s="76" t="s">
        <v>370</v>
      </c>
      <c r="B10" s="76">
        <f>IF('HGT &amp; HGL'!F12&lt;&gt;"",'HGT &amp; HGL'!F12,"")</f>
        <v>8.7169000000000008</v>
      </c>
      <c r="H10" s="76" t="str">
        <f>IF('HGT &amp; HGL'!I12&lt;&gt;"",'HGT &amp; HGL'!I12,"")</f>
        <v/>
      </c>
      <c r="N10" s="76">
        <f>IF('Ceiling Jet'!F10&lt;&gt;"",'Ceiling Jet'!F10,"")</f>
        <v>-2.5032999999999999</v>
      </c>
      <c r="R10" s="76">
        <f>IF('Gas Concentration'!I9&lt;&gt;"",'Gas Concentration'!I9,"")</f>
        <v>-26.082000000000001</v>
      </c>
      <c r="W10" s="76">
        <f>IF('Gas Concentration'!F9&lt;&gt;"",'Gas Concentration'!F9,"")</f>
        <v>-23.077000000000002</v>
      </c>
      <c r="Y10" s="76">
        <f>IF('Smoke Concentration'!E9&lt;&gt;"",'Smoke Concentration'!E9,"")</f>
        <v>121.55</v>
      </c>
      <c r="AA10" s="76">
        <f>IF(Pressure!E9&lt;&gt;"",Pressure!E9,"")</f>
        <v>35.689</v>
      </c>
      <c r="AB10" s="76">
        <f>IF('Target Flux and Temperature'!L21&lt;&gt;"",'Target Flux and Temperature'!L21,"")</f>
        <v>5.4290000000000003</v>
      </c>
      <c r="AC10" s="76">
        <f>IF('Target Flux and Temperature'!L22&lt;&gt;"",'Target Flux and Temperature'!L22,"")</f>
        <v>39.39</v>
      </c>
      <c r="AD10" s="76">
        <f>IF('Target Flux and Temperature'!L23&lt;&gt;"",'Target Flux and Temperature'!L23,"")</f>
        <v>-22.262</v>
      </c>
      <c r="AE10" s="76">
        <f>IF('Target Flux and Temperature'!L24&lt;&gt;"",'Target Flux and Temperature'!L24,"")</f>
        <v>19.646999999999998</v>
      </c>
      <c r="AH10" s="76">
        <f>IF('Target Flux and Temperature'!F21&lt;&gt;"",'Target Flux and Temperature'!F21,"")</f>
        <v>70.504000000000005</v>
      </c>
      <c r="AI10" s="76">
        <f>IF('Target Flux and Temperature'!F22&lt;&gt;"",'Target Flux and Temperature'!F22,"")</f>
        <v>16.84</v>
      </c>
      <c r="AJ10" s="76">
        <f>IF('Target Flux and Temperature'!F23&lt;&gt;"",'Target Flux and Temperature'!F23,"")</f>
        <v>69.724000000000004</v>
      </c>
      <c r="AK10" s="76">
        <f>IF('Target Flux and Temperature'!F24&lt;&gt;"",'Target Flux and Temperature'!F24,"")</f>
        <v>-36.811</v>
      </c>
      <c r="AL10" s="76">
        <f>IF('Target Flux and Temperature'!I21&lt;&gt;"",'Target Flux and Temperature'!I21,"")</f>
        <v>-2.9476</v>
      </c>
      <c r="AM10" s="76">
        <f>IF('Target Flux and Temperature'!I22&lt;&gt;"",'Target Flux and Temperature'!I22,"")</f>
        <v>-24.087</v>
      </c>
      <c r="AN10" s="76">
        <f>IF('Target Flux and Temperature'!I23&lt;&gt;"",'Target Flux and Temperature'!I23,"")</f>
        <v>1.9861</v>
      </c>
      <c r="AO10" s="76">
        <f>IF('Target Flux and Temperature'!I24&lt;&gt;"",'Target Flux and Temperature'!I24,"")</f>
        <v>-20.702999999999999</v>
      </c>
      <c r="AQ10" s="76">
        <f>IF('Surface Flux and Temperature'!I37&lt;&gt;"",'Surface Flux and Temperature'!I37,"")</f>
        <v>54.427</v>
      </c>
      <c r="AR10" s="76">
        <f>IF('Surface Flux and Temperature'!I38&lt;&gt;"",'Surface Flux and Temperature'!I38,"")</f>
        <v>4.6112000000000002</v>
      </c>
      <c r="AS10" s="76">
        <f>IF('Surface Flux and Temperature'!I39&lt;&gt;"",'Surface Flux and Temperature'!I39,"")</f>
        <v>40.832000000000001</v>
      </c>
      <c r="AT10" s="76">
        <f>IF('Surface Flux and Temperature'!I40&lt;&gt;"",'Surface Flux and Temperature'!I40,"")</f>
        <v>24.378</v>
      </c>
      <c r="AU10" s="76">
        <f>IF('Surface Flux and Temperature'!I41&lt;&gt;"",'Surface Flux and Temperature'!I41,"")</f>
        <v>70.417000000000002</v>
      </c>
      <c r="AV10" s="76">
        <f>IF('Surface Flux and Temperature'!I42&lt;&gt;"",'Surface Flux and Temperature'!I42,"")</f>
        <v>-16.227</v>
      </c>
      <c r="AW10" s="76">
        <f>IF('Surface Flux and Temperature'!I43&lt;&gt;"",'Surface Flux and Temperature'!I43,"")</f>
        <v>3.9636999999999998</v>
      </c>
      <c r="AX10" s="76">
        <f>IF('Surface Flux and Temperature'!I44&lt;&gt;"",'Surface Flux and Temperature'!I44,"")</f>
        <v>-15.047000000000001</v>
      </c>
      <c r="AY10" s="76">
        <f>IF('Surface Flux and Temperature'!F37&lt;&gt;"",'Surface Flux and Temperature'!F37,"")</f>
        <v>24.806999999999999</v>
      </c>
      <c r="AZ10" s="76">
        <f>IF('Surface Flux and Temperature'!F38&lt;&gt;"",'Surface Flux and Temperature'!F38,"")</f>
        <v>21.503</v>
      </c>
      <c r="BA10" s="76">
        <f>IF('Surface Flux and Temperature'!F39&lt;&gt;"",'Surface Flux and Temperature'!F39,"")</f>
        <v>30.529</v>
      </c>
      <c r="BB10" s="76">
        <f>IF('Surface Flux and Temperature'!F40&lt;&gt;"",'Surface Flux and Temperature'!F40,"")</f>
        <v>6.8082000000000003</v>
      </c>
      <c r="BC10" s="76">
        <f>IF('Surface Flux and Temperature'!F41&lt;&gt;"",'Surface Flux and Temperature'!F41,"")</f>
        <v>57.622</v>
      </c>
      <c r="BD10" s="76">
        <f>IF('Surface Flux and Temperature'!F42&lt;&gt;"",'Surface Flux and Temperature'!F42,"")</f>
        <v>-55.328000000000003</v>
      </c>
      <c r="BE10" s="76">
        <f>IF('Surface Flux and Temperature'!F43&lt;&gt;"",'Surface Flux and Temperature'!F43,"")</f>
        <v>-7.5892999999999997</v>
      </c>
      <c r="BF10" s="76">
        <f>IF('Surface Flux and Temperature'!F44&lt;&gt;"",'Surface Flux and Temperature'!F44,"")</f>
        <v>-23.056999999999999</v>
      </c>
      <c r="BH10" s="76">
        <v>0</v>
      </c>
    </row>
    <row r="11" spans="1:70">
      <c r="A11" s="76" t="s">
        <v>371</v>
      </c>
      <c r="B11" s="76">
        <f>IF('HGT &amp; HGL'!F13&lt;&gt;"",'HGT &amp; HGL'!F13,"")</f>
        <v>11.446999999999999</v>
      </c>
      <c r="H11" s="76" t="str">
        <f>IF('HGT &amp; HGL'!I13&lt;&gt;"",'HGT &amp; HGL'!I13,"")</f>
        <v/>
      </c>
      <c r="N11" s="76">
        <f>IF('Ceiling Jet'!F11&lt;&gt;"",'Ceiling Jet'!F11,"")</f>
        <v>1.8433999999999999</v>
      </c>
      <c r="R11" s="76">
        <f>IF('Gas Concentration'!I10&lt;&gt;"",'Gas Concentration'!I10,"")</f>
        <v>-25.268999999999998</v>
      </c>
      <c r="W11" s="76">
        <f>IF('Gas Concentration'!F10&lt;&gt;"",'Gas Concentration'!F10,"")</f>
        <v>-23.89</v>
      </c>
      <c r="Y11" s="76">
        <f>IF('Smoke Concentration'!E10&lt;&gt;"",'Smoke Concentration'!E10,"")</f>
        <v>150.41</v>
      </c>
      <c r="AA11" s="76">
        <f>IF(Pressure!E10&lt;&gt;"",Pressure!E10,"")</f>
        <v>-7.2394999999999996</v>
      </c>
      <c r="AB11" s="76">
        <f>IF('Target Flux and Temperature'!L25&lt;&gt;"",'Target Flux and Temperature'!L25,"")</f>
        <v>12.66</v>
      </c>
      <c r="AC11" s="76">
        <f>IF('Target Flux and Temperature'!L26&lt;&gt;"",'Target Flux and Temperature'!L26,"")</f>
        <v>23.61</v>
      </c>
      <c r="AD11" s="76">
        <f>IF('Target Flux and Temperature'!L27&lt;&gt;"",'Target Flux and Temperature'!L27,"")</f>
        <v>-14.667</v>
      </c>
      <c r="AE11" s="76">
        <f>IF('Target Flux and Temperature'!L28&lt;&gt;"",'Target Flux and Temperature'!L28,"")</f>
        <v>0.69840000000000002</v>
      </c>
      <c r="AH11" s="76">
        <f>IF('Target Flux and Temperature'!F25&lt;&gt;"",'Target Flux and Temperature'!F25,"")</f>
        <v>84.158000000000001</v>
      </c>
      <c r="AI11" s="76">
        <f>IF('Target Flux and Temperature'!F26&lt;&gt;"",'Target Flux and Temperature'!F26,"")</f>
        <v>29.271000000000001</v>
      </c>
      <c r="AJ11" s="76">
        <f>IF('Target Flux and Temperature'!F27&lt;&gt;"",'Target Flux and Temperature'!F27,"")</f>
        <v>77.158000000000001</v>
      </c>
      <c r="AK11" s="76">
        <f>IF('Target Flux and Temperature'!F28&lt;&gt;"",'Target Flux and Temperature'!F28,"")</f>
        <v>-30.666</v>
      </c>
      <c r="AL11" s="76">
        <f>IF('Target Flux and Temperature'!I25&lt;&gt;"",'Target Flux and Temperature'!I25,"")</f>
        <v>10.223000000000001</v>
      </c>
      <c r="AM11" s="76">
        <f>IF('Target Flux and Temperature'!I26&lt;&gt;"",'Target Flux and Temperature'!I26,"")</f>
        <v>-17.896000000000001</v>
      </c>
      <c r="AN11" s="76">
        <f>IF('Target Flux and Temperature'!I27&lt;&gt;"",'Target Flux and Temperature'!I27,"")</f>
        <v>17.826000000000001</v>
      </c>
      <c r="AO11" s="76">
        <f>IF('Target Flux and Temperature'!I28&lt;&gt;"",'Target Flux and Temperature'!I28,"")</f>
        <v>-18.884</v>
      </c>
      <c r="AQ11" s="76">
        <f>IF('Surface Flux and Temperature'!I45&lt;&gt;"",'Surface Flux and Temperature'!I45,"")</f>
        <v>59.405000000000001</v>
      </c>
      <c r="AR11" s="76">
        <f>IF('Surface Flux and Temperature'!I46&lt;&gt;"",'Surface Flux and Temperature'!I46,"")</f>
        <v>-6.6173000000000002</v>
      </c>
      <c r="AS11" s="76">
        <f>IF('Surface Flux and Temperature'!I47&lt;&gt;"",'Surface Flux and Temperature'!I47,"")</f>
        <v>40.566000000000003</v>
      </c>
      <c r="AT11" s="76">
        <f>IF('Surface Flux and Temperature'!I48&lt;&gt;"",'Surface Flux and Temperature'!I48,"")</f>
        <v>28.315000000000001</v>
      </c>
      <c r="AU11" s="76">
        <f>IF('Surface Flux and Temperature'!I49&lt;&gt;"",'Surface Flux and Temperature'!I49,"")</f>
        <v>82.372</v>
      </c>
      <c r="AV11" s="76">
        <f>IF('Surface Flux and Temperature'!I50&lt;&gt;"",'Surface Flux and Temperature'!I50,"")</f>
        <v>-18.734000000000002</v>
      </c>
      <c r="AW11" s="76">
        <f>IF('Surface Flux and Temperature'!I51&lt;&gt;"",'Surface Flux and Temperature'!I51,"")</f>
        <v>10.977</v>
      </c>
      <c r="AX11" s="76">
        <f>IF('Surface Flux and Temperature'!I52&lt;&gt;"",'Surface Flux and Temperature'!I52,"")</f>
        <v>-31.271999999999998</v>
      </c>
      <c r="AY11" s="76">
        <f>IF('Surface Flux and Temperature'!F45&lt;&gt;"",'Surface Flux and Temperature'!F45,"")</f>
        <v>26.701000000000001</v>
      </c>
      <c r="AZ11" s="76">
        <f>IF('Surface Flux and Temperature'!F46&lt;&gt;"",'Surface Flux and Temperature'!F46,"")</f>
        <v>21.553999999999998</v>
      </c>
      <c r="BA11" s="76">
        <f>IF('Surface Flux and Temperature'!F47&lt;&gt;"",'Surface Flux and Temperature'!F47,"")</f>
        <v>36.134999999999998</v>
      </c>
      <c r="BB11" s="76">
        <f>IF('Surface Flux and Temperature'!F48&lt;&gt;"",'Surface Flux and Temperature'!F48,"")</f>
        <v>8.9040999999999997</v>
      </c>
      <c r="BC11" s="76">
        <f>IF('Surface Flux and Temperature'!F49&lt;&gt;"",'Surface Flux and Temperature'!F49,"")</f>
        <v>69.513999999999996</v>
      </c>
      <c r="BD11" s="76">
        <f>IF('Surface Flux and Temperature'!F50&lt;&gt;"",'Surface Flux and Temperature'!F50,"")</f>
        <v>-52.235999999999997</v>
      </c>
      <c r="BE11" s="76">
        <f>IF('Surface Flux and Temperature'!F51&lt;&gt;"",'Surface Flux and Temperature'!F51,"")</f>
        <v>-1.8794</v>
      </c>
      <c r="BF11" s="76" t="str">
        <f>IF('Surface Flux and Temperature'!F52&lt;&gt;"",'Surface Flux and Temperature'!F52,"")</f>
        <v/>
      </c>
      <c r="BH11" s="76">
        <v>0</v>
      </c>
    </row>
    <row r="12" spans="1:70">
      <c r="A12" s="76" t="s">
        <v>372</v>
      </c>
      <c r="B12" s="76">
        <f>IF('HGT &amp; HGL'!F14&lt;&gt;"",'HGT &amp; HGL'!F14,"")</f>
        <v>7.1515000000000004</v>
      </c>
      <c r="H12" s="76" t="str">
        <f>IF('HGT &amp; HGL'!I14&lt;&gt;"",'HGT &amp; HGL'!I14,"")</f>
        <v/>
      </c>
      <c r="N12" s="76">
        <f>IF('Ceiling Jet'!F12&lt;&gt;"",'Ceiling Jet'!F12,"")</f>
        <v>-5.7716000000000003</v>
      </c>
      <c r="R12" s="76">
        <f>IF('Gas Concentration'!I11&lt;&gt;"",'Gas Concentration'!I11,"")</f>
        <v>7.3544999999999998</v>
      </c>
      <c r="W12" s="76">
        <f>IF('Gas Concentration'!F11&lt;&gt;"",'Gas Concentration'!F11,"")</f>
        <v>8.8252000000000006</v>
      </c>
      <c r="Y12" s="76">
        <f>IF('Smoke Concentration'!E11&lt;&gt;"",'Smoke Concentration'!E11,"")</f>
        <v>114.55</v>
      </c>
      <c r="AA12" s="76">
        <f>IF(Pressure!E11&lt;&gt;"",Pressure!E11,"")</f>
        <v>44.828000000000003</v>
      </c>
      <c r="AB12" s="76">
        <f>IF('Target Flux and Temperature'!L29&lt;&gt;"",'Target Flux and Temperature'!L29,"")</f>
        <v>-11.032</v>
      </c>
      <c r="AC12" s="76">
        <f>IF('Target Flux and Temperature'!L30&lt;&gt;"",'Target Flux and Temperature'!L30,"")</f>
        <v>-3.17</v>
      </c>
      <c r="AD12" s="76">
        <f>IF('Target Flux and Temperature'!L31&lt;&gt;"",'Target Flux and Temperature'!L31,"")</f>
        <v>-0.26535999999999998</v>
      </c>
      <c r="AE12" s="76">
        <f>IF('Target Flux and Temperature'!L32&lt;&gt;"",'Target Flux and Temperature'!L32,"")</f>
        <v>23.401</v>
      </c>
      <c r="AH12" s="76">
        <f>IF('Target Flux and Temperature'!F29&lt;&gt;"",'Target Flux and Temperature'!F29,"")</f>
        <v>86.26</v>
      </c>
      <c r="AI12" s="76">
        <f>IF('Target Flux and Temperature'!F30&lt;&gt;"",'Target Flux and Temperature'!F30,"")</f>
        <v>15.297000000000001</v>
      </c>
      <c r="AJ12" s="76">
        <f>IF('Target Flux and Temperature'!F31&lt;&gt;"",'Target Flux and Temperature'!F31,"")</f>
        <v>134.09</v>
      </c>
      <c r="AK12" s="76">
        <f>IF('Target Flux and Temperature'!F32&lt;&gt;"",'Target Flux and Temperature'!F32,"")</f>
        <v>-24.754000000000001</v>
      </c>
      <c r="AL12" s="76">
        <f>IF('Target Flux and Temperature'!I29&lt;&gt;"",'Target Flux and Temperature'!I29,"")</f>
        <v>17.204000000000001</v>
      </c>
      <c r="AM12" s="76">
        <f>IF('Target Flux and Temperature'!I30&lt;&gt;"",'Target Flux and Temperature'!I30,"")</f>
        <v>-11.621</v>
      </c>
      <c r="AN12" s="76">
        <f>IF('Target Flux and Temperature'!I31&lt;&gt;"",'Target Flux and Temperature'!I31,"")</f>
        <v>25.803000000000001</v>
      </c>
      <c r="AO12" s="76">
        <f>IF('Target Flux and Temperature'!I32&lt;&gt;"",'Target Flux and Temperature'!I32,"")</f>
        <v>-22.387</v>
      </c>
      <c r="AQ12" s="76">
        <f>IF('Surface Flux and Temperature'!I53&lt;&gt;"",'Surface Flux and Temperature'!I53,"")</f>
        <v>76.662000000000006</v>
      </c>
      <c r="AR12" s="76">
        <f>IF('Surface Flux and Temperature'!I54&lt;&gt;"",'Surface Flux and Temperature'!I54,"")</f>
        <v>-0.60243000000000002</v>
      </c>
      <c r="AS12" s="76">
        <f>IF('Surface Flux and Temperature'!I55&lt;&gt;"",'Surface Flux and Temperature'!I55,"")</f>
        <v>52.997</v>
      </c>
      <c r="AT12" s="76">
        <f>IF('Surface Flux and Temperature'!I56&lt;&gt;"",'Surface Flux and Temperature'!I56,"")</f>
        <v>34.854999999999997</v>
      </c>
      <c r="AU12" s="76">
        <f>IF('Surface Flux and Temperature'!I57&lt;&gt;"",'Surface Flux and Temperature'!I57,"")</f>
        <v>85.308000000000007</v>
      </c>
      <c r="AV12" s="76">
        <f>IF('Surface Flux and Temperature'!I58&lt;&gt;"",'Surface Flux and Temperature'!I58,"")</f>
        <v>8.5637000000000008</v>
      </c>
      <c r="AW12" s="76">
        <f>IF('Surface Flux and Temperature'!I59&lt;&gt;"",'Surface Flux and Temperature'!I59,"")</f>
        <v>-38.563000000000002</v>
      </c>
      <c r="AX12" s="76">
        <f>IF('Surface Flux and Temperature'!I60&lt;&gt;"",'Surface Flux and Temperature'!I60,"")</f>
        <v>-60.396999999999998</v>
      </c>
      <c r="AY12" s="76" t="str">
        <f>IF('Surface Flux and Temperature'!F53&lt;&gt;"",'Surface Flux and Temperature'!F53,"")</f>
        <v/>
      </c>
      <c r="AZ12" s="76" t="str">
        <f>IF('Surface Flux and Temperature'!F54&lt;&gt;"",'Surface Flux and Temperature'!F54,"")</f>
        <v/>
      </c>
      <c r="BA12" s="76" t="str">
        <f>IF('Surface Flux and Temperature'!F55&lt;&gt;"",'Surface Flux and Temperature'!F55,"")</f>
        <v/>
      </c>
      <c r="BB12" s="76" t="str">
        <f>IF('Surface Flux and Temperature'!F56&lt;&gt;"",'Surface Flux and Temperature'!F56,"")</f>
        <v/>
      </c>
      <c r="BC12" s="76" t="str">
        <f>IF('Surface Flux and Temperature'!F57&lt;&gt;"",'Surface Flux and Temperature'!F57,"")</f>
        <v/>
      </c>
      <c r="BD12" s="76" t="str">
        <f>IF('Surface Flux and Temperature'!F58&lt;&gt;"",'Surface Flux and Temperature'!F58,"")</f>
        <v/>
      </c>
      <c r="BE12" s="76" t="str">
        <f>IF('Surface Flux and Temperature'!F59&lt;&gt;"",'Surface Flux and Temperature'!F59,"")</f>
        <v/>
      </c>
      <c r="BF12" s="76" t="str">
        <f>IF('Surface Flux and Temperature'!F60&lt;&gt;"",'Surface Flux and Temperature'!F60,"")</f>
        <v/>
      </c>
      <c r="BH12" s="76">
        <v>0</v>
      </c>
    </row>
    <row r="13" spans="1:70">
      <c r="A13" s="76" t="s">
        <v>373</v>
      </c>
      <c r="B13" s="76">
        <f>IF('HGT &amp; HGL'!F15&lt;&gt;"",'HGT &amp; HGL'!F15,"")</f>
        <v>8.0223999999999993</v>
      </c>
      <c r="H13" s="76" t="str">
        <f>IF('HGT &amp; HGL'!I15&lt;&gt;"",'HGT &amp; HGL'!I15,"")</f>
        <v/>
      </c>
      <c r="N13" s="76">
        <f>IF('Ceiling Jet'!F13&lt;&gt;"",'Ceiling Jet'!F13,"")</f>
        <v>4.5799000000000003</v>
      </c>
      <c r="R13" s="76">
        <f>IF('Gas Concentration'!I12&lt;&gt;"",'Gas Concentration'!I12,"")</f>
        <v>-20.594000000000001</v>
      </c>
      <c r="W13" s="76">
        <f>IF('Gas Concentration'!F12&lt;&gt;"",'Gas Concentration'!F12,"")</f>
        <v>-17.529</v>
      </c>
      <c r="Y13" s="76">
        <f>IF('Smoke Concentration'!E12&lt;&gt;"",'Smoke Concentration'!E12,"")</f>
        <v>47.481999999999999</v>
      </c>
      <c r="AA13" s="76">
        <f>IF(Pressure!E12&lt;&gt;"",Pressure!E12,"")</f>
        <v>179.4</v>
      </c>
      <c r="AB13" s="76">
        <f>IF('Target Flux and Temperature'!L33&lt;&gt;"",'Target Flux and Temperature'!L33,"")</f>
        <v>3.6852</v>
      </c>
      <c r="AC13" s="76">
        <f>IF('Target Flux and Temperature'!L34&lt;&gt;"",'Target Flux and Temperature'!L34,"")</f>
        <v>9.5998999999999999</v>
      </c>
      <c r="AD13" s="76">
        <f>IF('Target Flux and Temperature'!L35&lt;&gt;"",'Target Flux and Temperature'!L35,"")</f>
        <v>-12.01</v>
      </c>
      <c r="AE13" s="76">
        <f>IF('Target Flux and Temperature'!L36&lt;&gt;"",'Target Flux and Temperature'!L36,"")</f>
        <v>-11.385999999999999</v>
      </c>
      <c r="AH13" s="76">
        <f>IF('Target Flux and Temperature'!F33&lt;&gt;"",'Target Flux and Temperature'!F33,"")</f>
        <v>86.76</v>
      </c>
      <c r="AI13" s="76">
        <f>IF('Target Flux and Temperature'!F34&lt;&gt;"",'Target Flux and Temperature'!F34,"")</f>
        <v>34.177999999999997</v>
      </c>
      <c r="AJ13" s="76">
        <f>IF('Target Flux and Temperature'!F35&lt;&gt;"",'Target Flux and Temperature'!F35,"")</f>
        <v>108.26</v>
      </c>
      <c r="AK13" s="76">
        <f>IF('Target Flux and Temperature'!F36&lt;&gt;"",'Target Flux and Temperature'!F36,"")</f>
        <v>-46.124000000000002</v>
      </c>
      <c r="AL13" s="76">
        <f>IF('Target Flux and Temperature'!I33&lt;&gt;"",'Target Flux and Temperature'!I33,"")</f>
        <v>1.2574000000000001</v>
      </c>
      <c r="AM13" s="76">
        <f>IF('Target Flux and Temperature'!I34&lt;&gt;"",'Target Flux and Temperature'!I34,"")</f>
        <v>-25.536999999999999</v>
      </c>
      <c r="AN13" s="76">
        <f>IF('Target Flux and Temperature'!I35&lt;&gt;"",'Target Flux and Temperature'!I35,"")</f>
        <v>29.853000000000002</v>
      </c>
      <c r="AO13" s="76">
        <f>IF('Target Flux and Temperature'!I36&lt;&gt;"",'Target Flux and Temperature'!I36,"")</f>
        <v>-33.140999999999998</v>
      </c>
      <c r="AQ13" s="76">
        <f>IF('Surface Flux and Temperature'!I61&lt;&gt;"",'Surface Flux and Temperature'!I61,"")</f>
        <v>63.249000000000002</v>
      </c>
      <c r="AR13" s="76">
        <f>IF('Surface Flux and Temperature'!I62&lt;&gt;"",'Surface Flux and Temperature'!I62,"")</f>
        <v>-16.997</v>
      </c>
      <c r="AS13" s="76">
        <f>IF('Surface Flux and Temperature'!I63&lt;&gt;"",'Surface Flux and Temperature'!I63,"")</f>
        <v>42.276000000000003</v>
      </c>
      <c r="AT13" s="76">
        <f>IF('Surface Flux and Temperature'!I64&lt;&gt;"",'Surface Flux and Temperature'!I64,"")</f>
        <v>24.734000000000002</v>
      </c>
      <c r="AU13" s="76">
        <f>IF('Surface Flux and Temperature'!I65&lt;&gt;"",'Surface Flux and Temperature'!I65,"")</f>
        <v>85.225999999999999</v>
      </c>
      <c r="AV13" s="76">
        <f>IF('Surface Flux and Temperature'!I66&lt;&gt;"",'Surface Flux and Temperature'!I66,"")</f>
        <v>-1.0308999999999999</v>
      </c>
      <c r="AW13" s="76">
        <f>IF('Surface Flux and Temperature'!I67&lt;&gt;"",'Surface Flux and Temperature'!I67,"")</f>
        <v>-37.146999999999998</v>
      </c>
      <c r="AX13" s="76">
        <f>IF('Surface Flux and Temperature'!I68&lt;&gt;"",'Surface Flux and Temperature'!I68,"")</f>
        <v>-59.225000000000001</v>
      </c>
      <c r="AY13" s="76" t="str">
        <f>IF('Surface Flux and Temperature'!F61&lt;&gt;"",'Surface Flux and Temperature'!F61,"")</f>
        <v/>
      </c>
      <c r="AZ13" s="76" t="str">
        <f>IF('Surface Flux and Temperature'!F62&lt;&gt;"",'Surface Flux and Temperature'!F62,"")</f>
        <v/>
      </c>
      <c r="BA13" s="76" t="str">
        <f>IF('Surface Flux and Temperature'!F63&lt;&gt;"",'Surface Flux and Temperature'!F63,"")</f>
        <v/>
      </c>
      <c r="BB13" s="76" t="str">
        <f>IF('Surface Flux and Temperature'!F64&lt;&gt;"",'Surface Flux and Temperature'!F64,"")</f>
        <v/>
      </c>
      <c r="BC13" s="76" t="str">
        <f>IF('Surface Flux and Temperature'!F65&lt;&gt;"",'Surface Flux and Temperature'!F65,"")</f>
        <v/>
      </c>
      <c r="BD13" s="76" t="str">
        <f>IF('Surface Flux and Temperature'!F66&lt;&gt;"",'Surface Flux and Temperature'!F66,"")</f>
        <v/>
      </c>
      <c r="BE13" s="76" t="str">
        <f>IF('Surface Flux and Temperature'!F67&lt;&gt;"",'Surface Flux and Temperature'!F67,"")</f>
        <v/>
      </c>
      <c r="BF13" s="76" t="str">
        <f>IF('Surface Flux and Temperature'!F68&lt;&gt;"",'Surface Flux and Temperature'!F68,"")</f>
        <v/>
      </c>
      <c r="BH13" s="76">
        <v>0</v>
      </c>
    </row>
    <row r="14" spans="1:70">
      <c r="A14" s="76" t="s">
        <v>374</v>
      </c>
      <c r="B14" s="76">
        <f>IF('HGT &amp; HGL'!F16&lt;&gt;"",'HGT &amp; HGL'!F16,"")</f>
        <v>5.6910999999999996</v>
      </c>
      <c r="H14" s="76" t="str">
        <f>IF('HGT &amp; HGL'!I16&lt;&gt;"",'HGT &amp; HGL'!I16,"")</f>
        <v/>
      </c>
      <c r="N14" s="76">
        <f>IF('Ceiling Jet'!F14&lt;&gt;"",'Ceiling Jet'!F14,"")</f>
        <v>-7.9794</v>
      </c>
      <c r="R14" s="76">
        <f>IF('Gas Concentration'!I13&lt;&gt;"",'Gas Concentration'!I13,"")</f>
        <v>-23.064</v>
      </c>
      <c r="W14" s="76">
        <f>IF('Gas Concentration'!F13&lt;&gt;"",'Gas Concentration'!F13,"")</f>
        <v>-5.9488000000000003</v>
      </c>
      <c r="Y14" s="76">
        <f>IF('Smoke Concentration'!E13&lt;&gt;"",'Smoke Concentration'!E13,"")</f>
        <v>350.63</v>
      </c>
      <c r="AA14" s="76">
        <f>IF(Pressure!E13&lt;&gt;"",Pressure!E13,"")</f>
        <v>-29.68</v>
      </c>
      <c r="AB14" s="76" t="str">
        <f>IF('Target Flux and Temperature'!L37&lt;&gt;"",'Target Flux and Temperature'!L37,"")</f>
        <v/>
      </c>
      <c r="AC14" s="76" t="str">
        <f>IF('Target Flux and Temperature'!L38&lt;&gt;"",'Target Flux and Temperature'!L38,"")</f>
        <v/>
      </c>
      <c r="AD14" s="76" t="str">
        <f>IF('Target Flux and Temperature'!L39&lt;&gt;"",'Target Flux and Temperature'!L39,"")</f>
        <v/>
      </c>
      <c r="AE14" s="76" t="str">
        <f>IF('Target Flux and Temperature'!L40&lt;&gt;"",'Target Flux and Temperature'!L40,"")</f>
        <v/>
      </c>
      <c r="AH14" s="76">
        <f>IF('Target Flux and Temperature'!F37&lt;&gt;"",'Target Flux and Temperature'!F37,"")</f>
        <v>92.156999999999996</v>
      </c>
      <c r="AI14" s="76">
        <f>IF('Target Flux and Temperature'!F38&lt;&gt;"",'Target Flux and Temperature'!F38,"")</f>
        <v>37.598999999999997</v>
      </c>
      <c r="AJ14" s="76">
        <f>IF('Target Flux and Temperature'!F39&lt;&gt;"",'Target Flux and Temperature'!F39,"")</f>
        <v>99.602000000000004</v>
      </c>
      <c r="AK14" s="76">
        <f>IF('Target Flux and Temperature'!F40&lt;&gt;"",'Target Flux and Temperature'!F40,"")</f>
        <v>-9.7720000000000002</v>
      </c>
      <c r="AL14" s="76">
        <f>IF('Target Flux and Temperature'!I37&lt;&gt;"",'Target Flux and Temperature'!I37,"")</f>
        <v>28.367000000000001</v>
      </c>
      <c r="AM14" s="76">
        <f>IF('Target Flux and Temperature'!I38&lt;&gt;"",'Target Flux and Temperature'!I38,"")</f>
        <v>-4.2195999999999998</v>
      </c>
      <c r="AN14" s="76">
        <f>IF('Target Flux and Temperature'!I39&lt;&gt;"",'Target Flux and Temperature'!I39,"")</f>
        <v>52.103000000000002</v>
      </c>
      <c r="AO14" s="76">
        <f>IF('Target Flux and Temperature'!I40&lt;&gt;"",'Target Flux and Temperature'!I40,"")</f>
        <v>-3.9424000000000001</v>
      </c>
      <c r="AQ14" s="76">
        <f>IF('Surface Flux and Temperature'!I69&lt;&gt;"",'Surface Flux and Temperature'!I69,"")</f>
        <v>35.640999999999998</v>
      </c>
      <c r="AR14" s="76">
        <f>IF('Surface Flux and Temperature'!I70&lt;&gt;"",'Surface Flux and Temperature'!I70,"")</f>
        <v>-20.488</v>
      </c>
      <c r="AS14" s="76">
        <f>IF('Surface Flux and Temperature'!I71&lt;&gt;"",'Surface Flux and Temperature'!I71,"")</f>
        <v>-8.4502000000000006</v>
      </c>
      <c r="AT14" s="76">
        <f>IF('Surface Flux and Temperature'!I72&lt;&gt;"",'Surface Flux and Temperature'!I72,"")</f>
        <v>-11.397</v>
      </c>
      <c r="AU14" s="76">
        <f>IF('Surface Flux and Temperature'!I73&lt;&gt;"",'Surface Flux and Temperature'!I73,"")</f>
        <v>39.753999999999998</v>
      </c>
      <c r="AV14" s="76">
        <f>IF('Surface Flux and Temperature'!I74&lt;&gt;"",'Surface Flux and Temperature'!I74,"")</f>
        <v>-37.380000000000003</v>
      </c>
      <c r="AW14" s="76">
        <f>IF('Surface Flux and Temperature'!I75&lt;&gt;"",'Surface Flux and Temperature'!I75,"")</f>
        <v>-15.954000000000001</v>
      </c>
      <c r="AX14" s="76">
        <f>IF('Surface Flux and Temperature'!I76&lt;&gt;"",'Surface Flux and Temperature'!I76,"")</f>
        <v>-72.015000000000001</v>
      </c>
      <c r="AY14" s="76">
        <f>IF('Surface Flux and Temperature'!F69&lt;&gt;"",'Surface Flux and Temperature'!F69,"")</f>
        <v>47.268000000000001</v>
      </c>
      <c r="AZ14" s="76">
        <f>IF('Surface Flux and Temperature'!F70&lt;&gt;"",'Surface Flux and Temperature'!F70,"")</f>
        <v>154.15</v>
      </c>
      <c r="BA14" s="76">
        <f>IF('Surface Flux and Temperature'!F71&lt;&gt;"",'Surface Flux and Temperature'!F71,"")</f>
        <v>37.561999999999998</v>
      </c>
      <c r="BB14" s="76">
        <f>IF('Surface Flux and Temperature'!F72&lt;&gt;"",'Surface Flux and Temperature'!F72,"")</f>
        <v>13.755000000000001</v>
      </c>
      <c r="BC14" s="76">
        <f>IF('Surface Flux and Temperature'!F73&lt;&gt;"",'Surface Flux and Temperature'!F73,"")</f>
        <v>63.42</v>
      </c>
      <c r="BD14" s="76">
        <f>IF('Surface Flux and Temperature'!F74&lt;&gt;"",'Surface Flux and Temperature'!F74,"")</f>
        <v>-9.8622999999999994</v>
      </c>
      <c r="BE14" s="76" t="str">
        <f>IF('Surface Flux and Temperature'!F75&lt;&gt;"",'Surface Flux and Temperature'!F75,"")</f>
        <v/>
      </c>
      <c r="BF14" s="76" t="str">
        <f>IF('Surface Flux and Temperature'!F76&lt;&gt;"",'Surface Flux and Temperature'!F76,"")</f>
        <v/>
      </c>
      <c r="BH14" s="76">
        <v>0</v>
      </c>
    </row>
    <row r="15" spans="1:70">
      <c r="A15" s="76" t="s">
        <v>375</v>
      </c>
      <c r="B15" s="76">
        <f>IF('HGT &amp; HGL'!F17&lt;&gt;"",'HGT &amp; HGL'!F17,"")</f>
        <v>17.277999999999999</v>
      </c>
      <c r="H15" s="76">
        <f>IF('HGT &amp; HGL'!I17&lt;&gt;"",'HGT &amp; HGL'!I17,"")</f>
        <v>-3.4363999999999999</v>
      </c>
      <c r="N15" s="76">
        <f>IF('Ceiling Jet'!F15&lt;&gt;"",'Ceiling Jet'!F15,"")</f>
        <v>1.0813999999999999</v>
      </c>
      <c r="R15" s="76">
        <f>IF('Gas Concentration'!I14&lt;&gt;"",'Gas Concentration'!I14,"")</f>
        <v>-12.218999999999999</v>
      </c>
      <c r="W15" s="76">
        <f>IF('Gas Concentration'!F14&lt;&gt;"",'Gas Concentration'!F14,"")</f>
        <v>-15.385</v>
      </c>
      <c r="Z15" s="76">
        <f>IF('Smoke Concentration'!E14&lt;&gt;"",'Smoke Concentration'!E14,"")</f>
        <v>19.149000000000001</v>
      </c>
      <c r="AA15" s="76">
        <f>IF(Pressure!E14&lt;&gt;"",Pressure!E14,"")</f>
        <v>9.9480000000000004</v>
      </c>
      <c r="AB15" s="76">
        <f>IF('Target Flux and Temperature'!L41&lt;&gt;"",'Target Flux and Temperature'!L41,"")</f>
        <v>-2.2124000000000001</v>
      </c>
      <c r="AC15" s="76">
        <f>IF('Target Flux and Temperature'!L42&lt;&gt;"",'Target Flux and Temperature'!L42,"")</f>
        <v>6.2241</v>
      </c>
      <c r="AD15" s="76">
        <f>IF('Target Flux and Temperature'!L43&lt;&gt;"",'Target Flux and Temperature'!L43,"")</f>
        <v>-17.907</v>
      </c>
      <c r="AE15" s="76">
        <f>IF('Target Flux and Temperature'!L44&lt;&gt;"",'Target Flux and Temperature'!L44,"")</f>
        <v>32.543999999999997</v>
      </c>
      <c r="AH15" s="76">
        <f>IF('Target Flux and Temperature'!F41&lt;&gt;"",'Target Flux and Temperature'!F41,"")</f>
        <v>26.998000000000001</v>
      </c>
      <c r="AI15" s="76" t="str">
        <f>IF('Target Flux and Temperature'!F42&lt;&gt;"",'Target Flux and Temperature'!F42,"")</f>
        <v/>
      </c>
      <c r="AJ15" s="76">
        <f>IF('Target Flux and Temperature'!F43&lt;&gt;"",'Target Flux and Temperature'!F43,"")</f>
        <v>45.993000000000002</v>
      </c>
      <c r="AK15" s="76">
        <f>IF('Target Flux and Temperature'!F44&lt;&gt;"",'Target Flux and Temperature'!F44,"")</f>
        <v>-2.8868</v>
      </c>
      <c r="AL15" s="76">
        <f>IF('Target Flux and Temperature'!I41&lt;&gt;"",'Target Flux and Temperature'!I41,"")</f>
        <v>-8.6346000000000007</v>
      </c>
      <c r="AM15" s="76">
        <f>IF('Target Flux and Temperature'!I42&lt;&gt;"",'Target Flux and Temperature'!I42,"")</f>
        <v>-29.655999999999999</v>
      </c>
      <c r="AN15" s="76">
        <f>IF('Target Flux and Temperature'!I43&lt;&gt;"",'Target Flux and Temperature'!I43,"")</f>
        <v>11.679</v>
      </c>
      <c r="AO15" s="76">
        <f>IF('Target Flux and Temperature'!I44&lt;&gt;"",'Target Flux and Temperature'!I44,"")</f>
        <v>2.3805999999999998</v>
      </c>
      <c r="AQ15" s="76">
        <f>IF('Surface Flux and Temperature'!I77&lt;&gt;"",'Surface Flux and Temperature'!I77,"")</f>
        <v>63.176000000000002</v>
      </c>
      <c r="AR15" s="76">
        <f>IF('Surface Flux and Temperature'!I78&lt;&gt;"",'Surface Flux and Temperature'!I78,"")</f>
        <v>18.023</v>
      </c>
      <c r="AS15" s="76">
        <f>IF('Surface Flux and Temperature'!I79&lt;&gt;"",'Surface Flux and Temperature'!I79,"")</f>
        <v>74.914000000000001</v>
      </c>
      <c r="AT15" s="76">
        <f>IF('Surface Flux and Temperature'!I80&lt;&gt;"",'Surface Flux and Temperature'!I80,"")</f>
        <v>31.181000000000001</v>
      </c>
      <c r="AU15" s="76">
        <f>IF('Surface Flux and Temperature'!I81&lt;&gt;"",'Surface Flux and Temperature'!I81,"")</f>
        <v>166.79</v>
      </c>
      <c r="AV15" s="76">
        <f>IF('Surface Flux and Temperature'!I82&lt;&gt;"",'Surface Flux and Temperature'!I82,"")</f>
        <v>17.498000000000001</v>
      </c>
      <c r="AW15" s="76">
        <f>IF('Surface Flux and Temperature'!I83&lt;&gt;"",'Surface Flux and Temperature'!I83,"")</f>
        <v>24.893000000000001</v>
      </c>
      <c r="AX15" s="76">
        <f>IF('Surface Flux and Temperature'!I84&lt;&gt;"",'Surface Flux and Temperature'!I84,"")</f>
        <v>-31.382999999999999</v>
      </c>
      <c r="AY15" s="76">
        <f>IF('Surface Flux and Temperature'!F77&lt;&gt;"",'Surface Flux and Temperature'!F77,"")</f>
        <v>38.188000000000002</v>
      </c>
      <c r="AZ15" s="76">
        <f>IF('Surface Flux and Temperature'!F78&lt;&gt;"",'Surface Flux and Temperature'!F78,"")</f>
        <v>23.183</v>
      </c>
      <c r="BA15" s="76">
        <f>IF('Surface Flux and Temperature'!F79&lt;&gt;"",'Surface Flux and Temperature'!F79,"")</f>
        <v>37.691000000000003</v>
      </c>
      <c r="BB15" s="76">
        <f>IF('Surface Flux and Temperature'!F80&lt;&gt;"",'Surface Flux and Temperature'!F80,"")</f>
        <v>11.204000000000001</v>
      </c>
      <c r="BC15" s="76">
        <f>IF('Surface Flux and Temperature'!F81&lt;&gt;"",'Surface Flux and Temperature'!F81,"")</f>
        <v>81.962999999999994</v>
      </c>
      <c r="BD15" s="76">
        <f>IF('Surface Flux and Temperature'!F82&lt;&gt;"",'Surface Flux and Temperature'!F82,"")</f>
        <v>-14.538</v>
      </c>
      <c r="BE15" s="76">
        <f>IF('Surface Flux and Temperature'!F83&lt;&gt;"",'Surface Flux and Temperature'!F83,"")</f>
        <v>18.387</v>
      </c>
      <c r="BF15" s="76">
        <f>IF('Surface Flux and Temperature'!F84&lt;&gt;"",'Surface Flux and Temperature'!F84,"")</f>
        <v>-43.252000000000002</v>
      </c>
      <c r="BH15" s="76">
        <v>0</v>
      </c>
    </row>
    <row r="16" spans="1:70">
      <c r="A16" s="76" t="s">
        <v>376</v>
      </c>
      <c r="B16" s="76">
        <f>IF('HGT &amp; HGL'!F18&lt;&gt;"",'HGT &amp; HGL'!F18,"")</f>
        <v>18.059999999999999</v>
      </c>
      <c r="H16" s="76">
        <f>IF('HGT &amp; HGL'!I18&lt;&gt;"",'HGT &amp; HGL'!I18,"")</f>
        <v>-4.1096000000000004</v>
      </c>
      <c r="N16" s="76">
        <f>IF('Ceiling Jet'!F16&lt;&gt;"",'Ceiling Jet'!F16,"")</f>
        <v>2.9476</v>
      </c>
      <c r="R16" s="76">
        <f>IF('Gas Concentration'!I15&lt;&gt;"",'Gas Concentration'!I15,"")</f>
        <v>-14.058</v>
      </c>
      <c r="W16" s="76">
        <f>IF('Gas Concentration'!F15&lt;&gt;"",'Gas Concentration'!F15,"")</f>
        <v>-21.981999999999999</v>
      </c>
      <c r="Z16" s="76">
        <f>IF('Smoke Concentration'!E15&lt;&gt;"",'Smoke Concentration'!E15,"")</f>
        <v>19.827999999999999</v>
      </c>
      <c r="AA16" s="76">
        <f>IF(Pressure!E15&lt;&gt;"",Pressure!E15,"")</f>
        <v>7.8772000000000002</v>
      </c>
      <c r="AB16" s="76">
        <f>IF('Target Flux and Temperature'!L45&lt;&gt;"",'Target Flux and Temperature'!L45,"")</f>
        <v>-4.1757999999999997</v>
      </c>
      <c r="AC16" s="76">
        <f>IF('Target Flux and Temperature'!L46&lt;&gt;"",'Target Flux and Temperature'!L46,"")</f>
        <v>-0.63521000000000005</v>
      </c>
      <c r="AD16" s="76">
        <f>IF('Target Flux and Temperature'!L47&lt;&gt;"",'Target Flux and Temperature'!L47,"")</f>
        <v>-19.835999999999999</v>
      </c>
      <c r="AE16" s="76">
        <f>IF('Target Flux and Temperature'!L48&lt;&gt;"",'Target Flux and Temperature'!L48,"")</f>
        <v>32.811999999999998</v>
      </c>
      <c r="AH16" s="76">
        <f>IF('Target Flux and Temperature'!F45&lt;&gt;"",'Target Flux and Temperature'!F45,"")</f>
        <v>27.643999999999998</v>
      </c>
      <c r="AI16" s="76">
        <f>IF('Target Flux and Temperature'!F46&lt;&gt;"",'Target Flux and Temperature'!F46,"")</f>
        <v>-11.912000000000001</v>
      </c>
      <c r="AJ16" s="76">
        <f>IF('Target Flux and Temperature'!F47&lt;&gt;"",'Target Flux and Temperature'!F47,"")</f>
        <v>51.198999999999998</v>
      </c>
      <c r="AK16" s="76">
        <f>IF('Target Flux and Temperature'!F48&lt;&gt;"",'Target Flux and Temperature'!F48,"")</f>
        <v>-2.5983000000000001</v>
      </c>
      <c r="AL16" s="76">
        <f>IF('Target Flux and Temperature'!I45&lt;&gt;"",'Target Flux and Temperature'!I45,"")</f>
        <v>-4.2207999999999997</v>
      </c>
      <c r="AM16" s="76">
        <f>IF('Target Flux and Temperature'!I46&lt;&gt;"",'Target Flux and Temperature'!I46,"")</f>
        <v>-28.681000000000001</v>
      </c>
      <c r="AN16" s="76">
        <f>IF('Target Flux and Temperature'!I47&lt;&gt;"",'Target Flux and Temperature'!I47,"")</f>
        <v>17.52</v>
      </c>
      <c r="AO16" s="76">
        <f>IF('Target Flux and Temperature'!I48&lt;&gt;"",'Target Flux and Temperature'!I48,"")</f>
        <v>0.93498999999999999</v>
      </c>
      <c r="AQ16" s="76">
        <f>IF('Surface Flux and Temperature'!I85&lt;&gt;"",'Surface Flux and Temperature'!I85,"")</f>
        <v>62.975999999999999</v>
      </c>
      <c r="AR16" s="76">
        <f>IF('Surface Flux and Temperature'!I86&lt;&gt;"",'Surface Flux and Temperature'!I86,"")</f>
        <v>12.528</v>
      </c>
      <c r="AS16" s="76">
        <f>IF('Surface Flux and Temperature'!I87&lt;&gt;"",'Surface Flux and Temperature'!I87,"")</f>
        <v>68.308999999999997</v>
      </c>
      <c r="AT16" s="76">
        <f>IF('Surface Flux and Temperature'!I88&lt;&gt;"",'Surface Flux and Temperature'!I88,"")</f>
        <v>39.534999999999997</v>
      </c>
      <c r="AU16" s="76">
        <f>IF('Surface Flux and Temperature'!I89&lt;&gt;"",'Surface Flux and Temperature'!I89,"")</f>
        <v>161.85</v>
      </c>
      <c r="AV16" s="76">
        <f>IF('Surface Flux and Temperature'!I90&lt;&gt;"",'Surface Flux and Temperature'!I90,"")</f>
        <v>10.837</v>
      </c>
      <c r="AW16" s="76">
        <f>IF('Surface Flux and Temperature'!I91&lt;&gt;"",'Surface Flux and Temperature'!I91,"")</f>
        <v>-6.1886000000000001</v>
      </c>
      <c r="AX16" s="76">
        <f>IF('Surface Flux and Temperature'!I92&lt;&gt;"",'Surface Flux and Temperature'!I92,"")</f>
        <v>-33.08</v>
      </c>
      <c r="AY16" s="76">
        <f>IF('Surface Flux and Temperature'!F85&lt;&gt;"",'Surface Flux and Temperature'!F85,"")</f>
        <v>36.973999999999997</v>
      </c>
      <c r="AZ16" s="76">
        <f>IF('Surface Flux and Temperature'!F86&lt;&gt;"",'Surface Flux and Temperature'!F86,"")</f>
        <v>23.030999999999999</v>
      </c>
      <c r="BA16" s="76">
        <f>IF('Surface Flux and Temperature'!F87&lt;&gt;"",'Surface Flux and Temperature'!F87,"")</f>
        <v>39.673999999999999</v>
      </c>
      <c r="BB16" s="76" t="str">
        <f>IF('Surface Flux and Temperature'!F88&lt;&gt;"",'Surface Flux and Temperature'!F88,"")</f>
        <v/>
      </c>
      <c r="BC16" s="76">
        <f>IF('Surface Flux and Temperature'!F89&lt;&gt;"",'Surface Flux and Temperature'!F89,"")</f>
        <v>79.334000000000003</v>
      </c>
      <c r="BD16" s="76">
        <f>IF('Surface Flux and Temperature'!F90&lt;&gt;"",'Surface Flux and Temperature'!F90,"")</f>
        <v>-14.263</v>
      </c>
      <c r="BE16" s="76">
        <f>IF('Surface Flux and Temperature'!F91&lt;&gt;"",'Surface Flux and Temperature'!F91,"")</f>
        <v>-3.3559000000000001</v>
      </c>
      <c r="BF16" s="76">
        <f>IF('Surface Flux and Temperature'!F92&lt;&gt;"",'Surface Flux and Temperature'!F92,"")</f>
        <v>-42.677999999999997</v>
      </c>
      <c r="BH16" s="76">
        <v>0</v>
      </c>
    </row>
    <row r="17" spans="1:60">
      <c r="A17" s="76" t="s">
        <v>377</v>
      </c>
      <c r="B17" s="76">
        <f>IF('HGT &amp; HGL'!F19&lt;&gt;"",'HGT &amp; HGL'!F19,"")</f>
        <v>12.606999999999999</v>
      </c>
      <c r="H17" s="76">
        <f>IF('HGT &amp; HGL'!I19&lt;&gt;"",'HGT &amp; HGL'!I19,"")</f>
        <v>-9.7796000000000003</v>
      </c>
      <c r="N17" s="76">
        <f>IF('Ceiling Jet'!F17&lt;&gt;"",'Ceiling Jet'!F17,"")</f>
        <v>-4.3787000000000003</v>
      </c>
      <c r="R17" s="76">
        <f>IF('Gas Concentration'!I16&lt;&gt;"",'Gas Concentration'!I16,"")</f>
        <v>-7.9999000000000002</v>
      </c>
      <c r="W17" s="76">
        <f>IF('Gas Concentration'!F16&lt;&gt;"",'Gas Concentration'!F16,"")</f>
        <v>-13.333</v>
      </c>
      <c r="Z17" s="76">
        <f>IF('Smoke Concentration'!E16&lt;&gt;"",'Smoke Concentration'!E16,"")</f>
        <v>4.0982000000000003</v>
      </c>
      <c r="AA17" s="76">
        <f>IF(Pressure!E16&lt;&gt;"",Pressure!E16,"")</f>
        <v>8.2881999999999998</v>
      </c>
      <c r="AB17" s="76">
        <f>IF('Target Flux and Temperature'!L49&lt;&gt;"",'Target Flux and Temperature'!L49,"")</f>
        <v>22.298999999999999</v>
      </c>
      <c r="AC17" s="76">
        <f>IF('Target Flux and Temperature'!L50&lt;&gt;"",'Target Flux and Temperature'!L50,"")</f>
        <v>38.868000000000002</v>
      </c>
      <c r="AD17" s="76">
        <f>IF('Target Flux and Temperature'!L51&lt;&gt;"",'Target Flux and Temperature'!L51,"")</f>
        <v>-26.731999999999999</v>
      </c>
      <c r="AE17" s="76">
        <f>IF('Target Flux and Temperature'!L52&lt;&gt;"",'Target Flux and Temperature'!L52,"")</f>
        <v>17.939</v>
      </c>
      <c r="AH17" s="76">
        <f>IF('Target Flux and Temperature'!F49&lt;&gt;"",'Target Flux and Temperature'!F49,"")</f>
        <v>4.3414000000000001</v>
      </c>
      <c r="AI17" s="76">
        <f>IF('Target Flux and Temperature'!F50&lt;&gt;"",'Target Flux and Temperature'!F50,"")</f>
        <v>-25.376000000000001</v>
      </c>
      <c r="AJ17" s="76">
        <f>IF('Target Flux and Temperature'!F51&lt;&gt;"",'Target Flux and Temperature'!F51,"")</f>
        <v>19.39</v>
      </c>
      <c r="AK17" s="76">
        <f>IF('Target Flux and Temperature'!F52&lt;&gt;"",'Target Flux and Temperature'!F52,"")</f>
        <v>-26.417000000000002</v>
      </c>
      <c r="AL17" s="76">
        <f>IF('Target Flux and Temperature'!I49&lt;&gt;"",'Target Flux and Temperature'!I49,"")</f>
        <v>-27.486000000000001</v>
      </c>
      <c r="AM17" s="76">
        <f>IF('Target Flux and Temperature'!I50&lt;&gt;"",'Target Flux and Temperature'!I50,"")</f>
        <v>-40.421999999999997</v>
      </c>
      <c r="AN17" s="76">
        <f>IF('Target Flux and Temperature'!I51&lt;&gt;"",'Target Flux and Temperature'!I51,"")</f>
        <v>-27.946000000000002</v>
      </c>
      <c r="AO17" s="76">
        <f>IF('Target Flux and Temperature'!I52&lt;&gt;"",'Target Flux and Temperature'!I52,"")</f>
        <v>-23.007999999999999</v>
      </c>
      <c r="AQ17" s="76">
        <f>IF('Surface Flux and Temperature'!I93&lt;&gt;"",'Surface Flux and Temperature'!I93,"")</f>
        <v>55.816000000000003</v>
      </c>
      <c r="AR17" s="76">
        <f>IF('Surface Flux and Temperature'!I94&lt;&gt;"",'Surface Flux and Temperature'!I94,"")</f>
        <v>8.8082999999999991</v>
      </c>
      <c r="AS17" s="76">
        <f>IF('Surface Flux and Temperature'!I95&lt;&gt;"",'Surface Flux and Temperature'!I95,"")</f>
        <v>63.112000000000002</v>
      </c>
      <c r="AT17" s="76">
        <f>IF('Surface Flux and Temperature'!I96&lt;&gt;"",'Surface Flux and Temperature'!I96,"")</f>
        <v>25.957000000000001</v>
      </c>
      <c r="AU17" s="76">
        <f>IF('Surface Flux and Temperature'!I97&lt;&gt;"",'Surface Flux and Temperature'!I97,"")</f>
        <v>157.21</v>
      </c>
      <c r="AV17" s="76">
        <f>IF('Surface Flux and Temperature'!I98&lt;&gt;"",'Surface Flux and Temperature'!I98,"")</f>
        <v>-39.180999999999997</v>
      </c>
      <c r="AW17" s="76">
        <f>IF('Surface Flux and Temperature'!I99&lt;&gt;"",'Surface Flux and Temperature'!I99,"")</f>
        <v>20.896999999999998</v>
      </c>
      <c r="AX17" s="76">
        <f>IF('Surface Flux and Temperature'!I100&lt;&gt;"",'Surface Flux and Temperature'!I100,"")</f>
        <v>-39.590000000000003</v>
      </c>
      <c r="AY17" s="76">
        <f>IF('Surface Flux and Temperature'!F93&lt;&gt;"",'Surface Flux and Temperature'!F93,"")</f>
        <v>29.326000000000001</v>
      </c>
      <c r="AZ17" s="76">
        <f>IF('Surface Flux and Temperature'!F94&lt;&gt;"",'Surface Flux and Temperature'!F94,"")</f>
        <v>6.383</v>
      </c>
      <c r="BA17" s="76">
        <f>IF('Surface Flux and Temperature'!F95&lt;&gt;"",'Surface Flux and Temperature'!F95,"")</f>
        <v>25.204000000000001</v>
      </c>
      <c r="BB17" s="76">
        <f>IF('Surface Flux and Temperature'!F96&lt;&gt;"",'Surface Flux and Temperature'!F96,"")</f>
        <v>6.6353</v>
      </c>
      <c r="BC17" s="76">
        <f>IF('Surface Flux and Temperature'!F97&lt;&gt;"",'Surface Flux and Temperature'!F97,"")</f>
        <v>77.734999999999999</v>
      </c>
      <c r="BD17" s="76">
        <f>IF('Surface Flux and Temperature'!F98&lt;&gt;"",'Surface Flux and Temperature'!F98,"")</f>
        <v>-75.927000000000007</v>
      </c>
      <c r="BE17" s="76">
        <f>IF('Surface Flux and Temperature'!F99&lt;&gt;"",'Surface Flux and Temperature'!F99,"")</f>
        <v>16.114999999999998</v>
      </c>
      <c r="BF17" s="76">
        <f>IF('Surface Flux and Temperature'!F100&lt;&gt;"",'Surface Flux and Temperature'!F100,"")</f>
        <v>-39.024000000000001</v>
      </c>
      <c r="BH17" s="76">
        <v>0</v>
      </c>
    </row>
    <row r="18" spans="1:60">
      <c r="A18" s="76" t="s">
        <v>378</v>
      </c>
      <c r="B18" s="76">
        <f>IF('HGT &amp; HGL'!F20&lt;&gt;"",'HGT &amp; HGL'!F20,"")</f>
        <v>16.513999999999999</v>
      </c>
      <c r="H18" s="76">
        <f>IF('HGT &amp; HGL'!I20&lt;&gt;"",'HGT &amp; HGL'!I20,"")</f>
        <v>-3.4363999999999999</v>
      </c>
      <c r="N18" s="76">
        <f>IF('Ceiling Jet'!F18&lt;&gt;"",'Ceiling Jet'!F18,"")</f>
        <v>0.49847999999999998</v>
      </c>
      <c r="R18" s="76">
        <f>IF('Gas Concentration'!I17&lt;&gt;"",'Gas Concentration'!I17,"")</f>
        <v>-15.837999999999999</v>
      </c>
      <c r="W18" s="76">
        <f>IF('Gas Concentration'!F17&lt;&gt;"",'Gas Concentration'!F17,"")</f>
        <v>-23.635999999999999</v>
      </c>
      <c r="Z18" s="76">
        <f>IF('Smoke Concentration'!E17&lt;&gt;"",'Smoke Concentration'!E17,"")</f>
        <v>52.246000000000002</v>
      </c>
      <c r="AA18" s="76">
        <f>IF(Pressure!E17&lt;&gt;"",Pressure!E17,"")</f>
        <v>4.0911999999999997</v>
      </c>
      <c r="AB18" s="76">
        <f>IF('Target Flux and Temperature'!L53&lt;&gt;"",'Target Flux and Temperature'!L53,"")</f>
        <v>4.0201000000000002</v>
      </c>
      <c r="AC18" s="76">
        <f>IF('Target Flux and Temperature'!L54&lt;&gt;"",'Target Flux and Temperature'!L54,"")</f>
        <v>16.657</v>
      </c>
      <c r="AD18" s="76">
        <f>IF('Target Flux and Temperature'!L55&lt;&gt;"",'Target Flux and Temperature'!L55,"")</f>
        <v>-15.304</v>
      </c>
      <c r="AE18" s="76">
        <f>IF('Target Flux and Temperature'!L56&lt;&gt;"",'Target Flux and Temperature'!L56,"")</f>
        <v>-2.927</v>
      </c>
      <c r="AH18" s="76">
        <f>IF('Target Flux and Temperature'!F53&lt;&gt;"",'Target Flux and Temperature'!F53,"")</f>
        <v>95.545000000000002</v>
      </c>
      <c r="AI18" s="76" t="str">
        <f>IF('Target Flux and Temperature'!F54&lt;&gt;"",'Target Flux and Temperature'!F54,"")</f>
        <v/>
      </c>
      <c r="AJ18" s="76">
        <f>IF('Target Flux and Temperature'!F55&lt;&gt;"",'Target Flux and Temperature'!F55,"")</f>
        <v>73.954999999999998</v>
      </c>
      <c r="AK18" s="76">
        <f>IF('Target Flux and Temperature'!F56&lt;&gt;"",'Target Flux and Temperature'!F56,"")</f>
        <v>-34.103999999999999</v>
      </c>
      <c r="AL18" s="76">
        <f>IF('Target Flux and Temperature'!I53&lt;&gt;"",'Target Flux and Temperature'!I53,"")</f>
        <v>51.337000000000003</v>
      </c>
      <c r="AM18" s="76">
        <f>IF('Target Flux and Temperature'!I54&lt;&gt;"",'Target Flux and Temperature'!I54,"")</f>
        <v>-1.8695999999999999</v>
      </c>
      <c r="AN18" s="76">
        <f>IF('Target Flux and Temperature'!I55&lt;&gt;"",'Target Flux and Temperature'!I55,"")</f>
        <v>60.296999999999997</v>
      </c>
      <c r="AO18" s="76">
        <f>IF('Target Flux and Temperature'!I56&lt;&gt;"",'Target Flux and Temperature'!I56,"")</f>
        <v>-23.207000000000001</v>
      </c>
      <c r="AQ18" s="76">
        <f>IF('Surface Flux and Temperature'!I101&lt;&gt;"",'Surface Flux and Temperature'!I101,"")</f>
        <v>60.838999999999999</v>
      </c>
      <c r="AR18" s="76">
        <f>IF('Surface Flux and Temperature'!I102&lt;&gt;"",'Surface Flux and Temperature'!I102,"")</f>
        <v>-12.724</v>
      </c>
      <c r="AS18" s="76">
        <f>IF('Surface Flux and Temperature'!I103&lt;&gt;"",'Surface Flux and Temperature'!I103,"")</f>
        <v>71.659000000000006</v>
      </c>
      <c r="AT18" s="76">
        <f>IF('Surface Flux and Temperature'!I104&lt;&gt;"",'Surface Flux and Temperature'!I104,"")</f>
        <v>28.048999999999999</v>
      </c>
      <c r="AU18" s="76">
        <f>IF('Surface Flux and Temperature'!I105&lt;&gt;"",'Surface Flux and Temperature'!I105,"")</f>
        <v>170.11</v>
      </c>
      <c r="AV18" s="76">
        <f>IF('Surface Flux and Temperature'!I106&lt;&gt;"",'Surface Flux and Temperature'!I106,"")</f>
        <v>31.984999999999999</v>
      </c>
      <c r="AW18" s="76">
        <f>IF('Surface Flux and Temperature'!I107&lt;&gt;"",'Surface Flux and Temperature'!I107,"")</f>
        <v>21.75</v>
      </c>
      <c r="AX18" s="76">
        <f>IF('Surface Flux and Temperature'!I108&lt;&gt;"",'Surface Flux and Temperature'!I108,"")</f>
        <v>-42.96</v>
      </c>
      <c r="AY18" s="76">
        <f>IF('Surface Flux and Temperature'!F101&lt;&gt;"",'Surface Flux and Temperature'!F101,"")</f>
        <v>34.667999999999999</v>
      </c>
      <c r="AZ18" s="76">
        <f>IF('Surface Flux and Temperature'!F102&lt;&gt;"",'Surface Flux and Temperature'!F102,"")</f>
        <v>-27.16</v>
      </c>
      <c r="BA18" s="76">
        <f>IF('Surface Flux and Temperature'!F103&lt;&gt;"",'Surface Flux and Temperature'!F103,"")</f>
        <v>45.168999999999997</v>
      </c>
      <c r="BB18" s="76">
        <f>IF('Surface Flux and Temperature'!F104&lt;&gt;"",'Surface Flux and Temperature'!F104,"")</f>
        <v>8.3065999999999995</v>
      </c>
      <c r="BC18" s="76">
        <f>IF('Surface Flux and Temperature'!F105&lt;&gt;"",'Surface Flux and Temperature'!F105,"")</f>
        <v>84.665999999999997</v>
      </c>
      <c r="BD18" s="76">
        <f>IF('Surface Flux and Temperature'!F106&lt;&gt;"",'Surface Flux and Temperature'!F106,"")</f>
        <v>13.426</v>
      </c>
      <c r="BE18" s="76">
        <f>IF('Surface Flux and Temperature'!F107&lt;&gt;"",'Surface Flux and Temperature'!F107,"")</f>
        <v>13.816000000000001</v>
      </c>
      <c r="BF18" s="76">
        <f>IF('Surface Flux and Temperature'!F108&lt;&gt;"",'Surface Flux and Temperature'!F108,"")</f>
        <v>-37.747</v>
      </c>
      <c r="BH18" s="76">
        <v>0</v>
      </c>
    </row>
    <row r="19" spans="1:60">
      <c r="A19" s="76" t="s">
        <v>379</v>
      </c>
      <c r="B19" s="76">
        <f>IF('HGT &amp; HGL'!F21&lt;&gt;"",'HGT &amp; HGL'!F21,"")</f>
        <v>15.128</v>
      </c>
      <c r="H19" s="76">
        <f>IF('HGT &amp; HGL'!I21&lt;&gt;"",'HGT &amp; HGL'!I21,"")</f>
        <v>-3.4601999999999999</v>
      </c>
      <c r="N19" s="76">
        <f>IF('Ceiling Jet'!F19&lt;&gt;"",'Ceiling Jet'!F19,"")</f>
        <v>-0.73828000000000005</v>
      </c>
      <c r="R19" s="76">
        <f>IF('Gas Concentration'!I18&lt;&gt;"",'Gas Concentration'!I18,"")</f>
        <v>-14.423</v>
      </c>
      <c r="W19" s="76">
        <f>IF('Gas Concentration'!F18&lt;&gt;"",'Gas Concentration'!F18,"")</f>
        <v>-17.646999999999998</v>
      </c>
      <c r="Z19" s="76">
        <f>IF('Smoke Concentration'!E18&lt;&gt;"",'Smoke Concentration'!E18,"")</f>
        <v>12.904</v>
      </c>
      <c r="AA19" s="76">
        <f>IF(Pressure!E18&lt;&gt;"",Pressure!E18,"")</f>
        <v>-5.3754999999999997</v>
      </c>
      <c r="AB19" s="76">
        <f>IF('Target Flux and Temperature'!L57&lt;&gt;"",'Target Flux and Temperature'!L57,"")</f>
        <v>-50.131999999999998</v>
      </c>
      <c r="AC19" s="76">
        <f>IF('Target Flux and Temperature'!L58&lt;&gt;"",'Target Flux and Temperature'!L58,"")</f>
        <v>-14.026999999999999</v>
      </c>
      <c r="AD19" s="76">
        <f>IF('Target Flux and Temperature'!L59&lt;&gt;"",'Target Flux and Temperature'!L59,"")</f>
        <v>-76.861999999999995</v>
      </c>
      <c r="AE19" s="76">
        <f>IF('Target Flux and Temperature'!L60&lt;&gt;"",'Target Flux and Temperature'!L60,"")</f>
        <v>63.015999999999998</v>
      </c>
      <c r="AH19" s="76">
        <f>IF('Target Flux and Temperature'!F57&lt;&gt;"",'Target Flux and Temperature'!F57,"")</f>
        <v>-88.504999999999995</v>
      </c>
      <c r="AI19" s="76" t="str">
        <f>IF('Target Flux and Temperature'!F58&lt;&gt;"",'Target Flux and Temperature'!F58,"")</f>
        <v/>
      </c>
      <c r="AJ19" s="76">
        <f>IF('Target Flux and Temperature'!F59&lt;&gt;"",'Target Flux and Temperature'!F59,"")</f>
        <v>-81.117000000000004</v>
      </c>
      <c r="AK19" s="76">
        <f>IF('Target Flux and Temperature'!F60&lt;&gt;"",'Target Flux and Temperature'!F60,"")</f>
        <v>79.37</v>
      </c>
      <c r="AL19" s="76">
        <f>IF('Target Flux and Temperature'!I57&lt;&gt;"",'Target Flux and Temperature'!I57,"")</f>
        <v>-90.338999999999999</v>
      </c>
      <c r="AM19" s="76">
        <f>IF('Target Flux and Temperature'!I58&lt;&gt;"",'Target Flux and Temperature'!I58,"")</f>
        <v>-72.525999999999996</v>
      </c>
      <c r="AN19" s="76">
        <f>IF('Target Flux and Temperature'!I59&lt;&gt;"",'Target Flux and Temperature'!I59,"")</f>
        <v>-77.736000000000004</v>
      </c>
      <c r="AO19" s="76">
        <f>IF('Target Flux and Temperature'!I60&lt;&gt;"",'Target Flux and Temperature'!I60,"")</f>
        <v>60.320999999999998</v>
      </c>
      <c r="AQ19" s="76">
        <f>IF('Surface Flux and Temperature'!I109&lt;&gt;"",'Surface Flux and Temperature'!I109,"")</f>
        <v>-16.515000000000001</v>
      </c>
      <c r="AR19" s="76">
        <f>IF('Surface Flux and Temperature'!I110&lt;&gt;"",'Surface Flux and Temperature'!I110,"")</f>
        <v>-8.3819999999999997</v>
      </c>
      <c r="AS19" s="76">
        <f>IF('Surface Flux and Temperature'!I111&lt;&gt;"",'Surface Flux and Temperature'!I111,"")</f>
        <v>51.356999999999999</v>
      </c>
      <c r="AT19" s="76">
        <f>IF('Surface Flux and Temperature'!I112&lt;&gt;"",'Surface Flux and Temperature'!I112,"")</f>
        <v>23.841000000000001</v>
      </c>
      <c r="AU19" s="76">
        <f>IF('Surface Flux and Temperature'!I113&lt;&gt;"",'Surface Flux and Temperature'!I113,"")</f>
        <v>162.28</v>
      </c>
      <c r="AV19" s="76">
        <f>IF('Surface Flux and Temperature'!I114&lt;&gt;"",'Surface Flux and Temperature'!I114,"")</f>
        <v>0.68666000000000005</v>
      </c>
      <c r="AW19" s="76">
        <f>IF('Surface Flux and Temperature'!I115&lt;&gt;"",'Surface Flux and Temperature'!I115,"")</f>
        <v>21.655999999999999</v>
      </c>
      <c r="AX19" s="76">
        <f>IF('Surface Flux and Temperature'!I116&lt;&gt;"",'Surface Flux and Temperature'!I116,"")</f>
        <v>-35.213999999999999</v>
      </c>
      <c r="AY19" s="76">
        <f>IF('Surface Flux and Temperature'!F109&lt;&gt;"",'Surface Flux and Temperature'!F109,"")</f>
        <v>24.856000000000002</v>
      </c>
      <c r="AZ19" s="76">
        <f>IF('Surface Flux and Temperature'!F110&lt;&gt;"",'Surface Flux and Temperature'!F110,"")</f>
        <v>-37.337000000000003</v>
      </c>
      <c r="BA19" s="76">
        <f>IF('Surface Flux and Temperature'!F111&lt;&gt;"",'Surface Flux and Temperature'!F111,"")</f>
        <v>23.896000000000001</v>
      </c>
      <c r="BB19" s="76">
        <f>IF('Surface Flux and Temperature'!F112&lt;&gt;"",'Surface Flux and Temperature'!F112,"")</f>
        <v>0.19214999999999999</v>
      </c>
      <c r="BC19" s="76">
        <f>IF('Surface Flux and Temperature'!F113&lt;&gt;"",'Surface Flux and Temperature'!F113,"")</f>
        <v>67.8</v>
      </c>
      <c r="BD19" s="76">
        <f>IF('Surface Flux and Temperature'!F114&lt;&gt;"",'Surface Flux and Temperature'!F114,"")</f>
        <v>-39.088000000000001</v>
      </c>
      <c r="BE19" s="76" t="str">
        <f>IF('Surface Flux and Temperature'!F115&lt;&gt;"",'Surface Flux and Temperature'!F115,"")</f>
        <v/>
      </c>
      <c r="BF19" s="76" t="str">
        <f>IF('Surface Flux and Temperature'!F116&lt;&gt;"",'Surface Flux and Temperature'!F116,"")</f>
        <v/>
      </c>
      <c r="BH19" s="76">
        <v>0</v>
      </c>
    </row>
    <row r="20" spans="1:60">
      <c r="A20" s="76" t="s">
        <v>380</v>
      </c>
      <c r="B20" s="76">
        <f>IF('HGT &amp; HGL'!F22&lt;&gt;"",'HGT &amp; HGL'!F22,"")</f>
        <v>25.69</v>
      </c>
      <c r="H20" s="76">
        <f>IF('HGT &amp; HGL'!I22&lt;&gt;"",'HGT &amp; HGL'!I22,"")</f>
        <v>3.4363999999999999</v>
      </c>
      <c r="N20" s="76">
        <f>IF('Ceiling Jet'!F20&lt;&gt;"",'Ceiling Jet'!F20,"")</f>
        <v>3.5366</v>
      </c>
      <c r="R20" s="76">
        <f>IF('Gas Concentration'!I19&lt;&gt;"",'Gas Concentration'!I19,"")</f>
        <v>-11.111000000000001</v>
      </c>
      <c r="W20" s="76">
        <f>IF('Gas Concentration'!F19&lt;&gt;"",'Gas Concentration'!F19,"")</f>
        <v>-12</v>
      </c>
      <c r="Z20" s="76">
        <f>IF('Smoke Concentration'!E19&lt;&gt;"",'Smoke Concentration'!E19,"")</f>
        <v>27.853999999999999</v>
      </c>
      <c r="AA20" s="76">
        <f>IF(Pressure!E19&lt;&gt;"",Pressure!E19,"")</f>
        <v>6.9657999999999998</v>
      </c>
      <c r="AB20" s="76">
        <f>IF('Target Flux and Temperature'!L61&lt;&gt;"",'Target Flux and Temperature'!L61,"")</f>
        <v>-3.6093000000000002</v>
      </c>
      <c r="AC20" s="76">
        <f>IF('Target Flux and Temperature'!L62&lt;&gt;"",'Target Flux and Temperature'!L62,"")</f>
        <v>2.21</v>
      </c>
      <c r="AD20" s="76">
        <f>IF('Target Flux and Temperature'!L63&lt;&gt;"",'Target Flux and Temperature'!L63,"")</f>
        <v>-18.872</v>
      </c>
      <c r="AE20" s="76" t="str">
        <f>IF('Target Flux and Temperature'!L64&lt;&gt;"",'Target Flux and Temperature'!L64,"")</f>
        <v/>
      </c>
      <c r="AH20" s="76">
        <f>IF('Target Flux and Temperature'!F61&lt;&gt;"",'Target Flux and Temperature'!F61,"")</f>
        <v>6.9759000000000002</v>
      </c>
      <c r="AI20" s="76" t="str">
        <f>IF('Target Flux and Temperature'!F62&lt;&gt;"",'Target Flux and Temperature'!F62,"")</f>
        <v/>
      </c>
      <c r="AJ20" s="76">
        <f>IF('Target Flux and Temperature'!F63&lt;&gt;"",'Target Flux and Temperature'!F63,"")</f>
        <v>5.5956999999999999</v>
      </c>
      <c r="AK20" s="76">
        <f>IF('Target Flux and Temperature'!F64&lt;&gt;"",'Target Flux and Temperature'!F64,"")</f>
        <v>46.670999999999999</v>
      </c>
      <c r="AL20" s="76">
        <f>IF('Target Flux and Temperature'!I61&lt;&gt;"",'Target Flux and Temperature'!I61,"")</f>
        <v>-11.39</v>
      </c>
      <c r="AM20" s="76">
        <f>IF('Target Flux and Temperature'!I62&lt;&gt;"",'Target Flux and Temperature'!I62,"")</f>
        <v>-15.96</v>
      </c>
      <c r="AN20" s="76">
        <f>IF('Target Flux and Temperature'!I63&lt;&gt;"",'Target Flux and Temperature'!I63,"")</f>
        <v>-15.922000000000001</v>
      </c>
      <c r="AO20" s="76">
        <f>IF('Target Flux and Temperature'!I64&lt;&gt;"",'Target Flux and Temperature'!I64,"")</f>
        <v>25.106000000000002</v>
      </c>
      <c r="AQ20" s="76">
        <f>IF('Surface Flux and Temperature'!I117&lt;&gt;"",'Surface Flux and Temperature'!I117,"")</f>
        <v>56.646999999999998</v>
      </c>
      <c r="AR20" s="76">
        <f>IF('Surface Flux and Temperature'!I118&lt;&gt;"",'Surface Flux and Temperature'!I118,"")</f>
        <v>-20.648</v>
      </c>
      <c r="AS20" s="76">
        <f>IF('Surface Flux and Temperature'!I119&lt;&gt;"",'Surface Flux and Temperature'!I119,"")</f>
        <v>64.179000000000002</v>
      </c>
      <c r="AT20" s="76">
        <f>IF('Surface Flux and Temperature'!I120&lt;&gt;"",'Surface Flux and Temperature'!I120,"")</f>
        <v>24.509</v>
      </c>
      <c r="AU20" s="76">
        <f>IF('Surface Flux and Temperature'!I121&lt;&gt;"",'Surface Flux and Temperature'!I121,"")</f>
        <v>184.66</v>
      </c>
      <c r="AV20" s="76">
        <f>IF('Surface Flux and Temperature'!I122&lt;&gt;"",'Surface Flux and Temperature'!I122,"")</f>
        <v>29.001999999999999</v>
      </c>
      <c r="AW20" s="76">
        <f>IF('Surface Flux and Temperature'!I123&lt;&gt;"",'Surface Flux and Temperature'!I123,"")</f>
        <v>33.472000000000001</v>
      </c>
      <c r="AX20" s="76">
        <f>IF('Surface Flux and Temperature'!I124&lt;&gt;"",'Surface Flux and Temperature'!I124,"")</f>
        <v>-22.286000000000001</v>
      </c>
      <c r="AY20" s="76">
        <f>IF('Surface Flux and Temperature'!F117&lt;&gt;"",'Surface Flux and Temperature'!F117,"")</f>
        <v>37.651000000000003</v>
      </c>
      <c r="AZ20" s="76" t="str">
        <f>IF('Surface Flux and Temperature'!F118&lt;&gt;"",'Surface Flux and Temperature'!F118,"")</f>
        <v/>
      </c>
      <c r="BA20" s="76">
        <f>IF('Surface Flux and Temperature'!F119&lt;&gt;"",'Surface Flux and Temperature'!F119,"")</f>
        <v>34.558</v>
      </c>
      <c r="BB20" s="76">
        <f>IF('Surface Flux and Temperature'!F120&lt;&gt;"",'Surface Flux and Temperature'!F120,"")</f>
        <v>4.7958999999999996</v>
      </c>
      <c r="BC20" s="76">
        <f>IF('Surface Flux and Temperature'!F121&lt;&gt;"",'Surface Flux and Temperature'!F121,"")</f>
        <v>95.622</v>
      </c>
      <c r="BD20" s="76">
        <f>IF('Surface Flux and Temperature'!F122&lt;&gt;"",'Surface Flux and Temperature'!F122,"")</f>
        <v>10.542</v>
      </c>
      <c r="BE20" s="76">
        <f>IF('Surface Flux and Temperature'!F123&lt;&gt;"",'Surface Flux and Temperature'!F123,"")</f>
        <v>19.518000000000001</v>
      </c>
      <c r="BF20" s="76" t="str">
        <f>IF('Surface Flux and Temperature'!F124&lt;&gt;"",'Surface Flux and Temperature'!F124,"")</f>
        <v/>
      </c>
      <c r="BH20" s="76">
        <v>0</v>
      </c>
    </row>
    <row r="21" spans="1:60">
      <c r="A21" s="76" t="s">
        <v>381</v>
      </c>
      <c r="B21" s="76">
        <f>IF('HGT &amp; HGL'!F23&lt;&gt;"",'HGT &amp; HGL'!F23,"")</f>
        <v>-11.765000000000001</v>
      </c>
      <c r="H21" s="76">
        <f>IF('HGT &amp; HGL'!I23&lt;&gt;"",'HGT &amp; HGL'!I23,"")</f>
        <v>20.952000000000002</v>
      </c>
      <c r="AB21" s="76">
        <f>IF('Target Flux and Temperature'!L65&lt;&gt;"",'Target Flux and Temperature'!L65,"")</f>
        <v>7.4333999999999998</v>
      </c>
      <c r="AC21" s="76">
        <f>IF('Target Flux and Temperature'!L66&lt;&gt;"",'Target Flux and Temperature'!L66,"")</f>
        <v>42.856999999999999</v>
      </c>
      <c r="AD21" s="76">
        <f>IF('Target Flux and Temperature'!L67&lt;&gt;"",'Target Flux and Temperature'!L67,"")</f>
        <v>22.382000000000001</v>
      </c>
      <c r="AL21" s="76">
        <f>IF('Target Flux and Temperature'!I65&lt;&gt;"",'Target Flux and Temperature'!I65,"")</f>
        <v>49.116999999999997</v>
      </c>
      <c r="AM21" s="76">
        <f>IF('Target Flux and Temperature'!I66&lt;&gt;"",'Target Flux and Temperature'!I66,"")</f>
        <v>-14.568</v>
      </c>
      <c r="AN21" s="76">
        <f>IF('Target Flux and Temperature'!I67&lt;&gt;"",'Target Flux and Temperature'!I67,"")</f>
        <v>24.698</v>
      </c>
      <c r="AQ21" s="76">
        <f>IF('Surface Flux and Temperature'!I125&lt;&gt;"",'Surface Flux and Temperature'!I125,"")</f>
        <v>-4.4981</v>
      </c>
      <c r="AR21" s="76">
        <f>IF('Surface Flux and Temperature'!I126&lt;&gt;"",'Surface Flux and Temperature'!I126,"")</f>
        <v>-63.91</v>
      </c>
      <c r="BH21" s="76">
        <v>0</v>
      </c>
    </row>
    <row r="22" spans="1:60">
      <c r="A22" s="76" t="s">
        <v>382</v>
      </c>
      <c r="B22" s="76">
        <f>IF('HGT &amp; HGL'!F24&lt;&gt;"",'HGT &amp; HGL'!F24,"")</f>
        <v>17.099</v>
      </c>
      <c r="H22" s="76">
        <f>IF('HGT &amp; HGL'!I24&lt;&gt;"",'HGT &amp; HGL'!I24,"")</f>
        <v>-20.37</v>
      </c>
      <c r="R22" s="76">
        <f>IF('Gas Concentration'!I20&lt;&gt;"",'Gas Concentration'!I20,"")</f>
        <v>-9.3656000000000006</v>
      </c>
      <c r="AB22" s="76">
        <f>IF('Target Flux and Temperature'!L68&lt;&gt;"",'Target Flux and Temperature'!L68,"")</f>
        <v>-14.384</v>
      </c>
      <c r="AC22" s="76">
        <f>IF('Target Flux and Temperature'!L69&lt;&gt;"",'Target Flux and Temperature'!L69,"")</f>
        <v>-15.695</v>
      </c>
      <c r="AD22" s="76">
        <f>IF('Target Flux and Temperature'!L70&lt;&gt;"",'Target Flux and Temperature'!L70,"")</f>
        <v>-15.48</v>
      </c>
      <c r="AE22" s="76">
        <f>IF('Target Flux and Temperature'!L71&lt;&gt;"",'Target Flux and Temperature'!L71,"")</f>
        <v>-16.457000000000001</v>
      </c>
      <c r="AF22" s="76">
        <f>IF('Target Flux and Temperature'!L72&lt;&gt;"",'Target Flux and Temperature'!L72,"")</f>
        <v>64.588999999999999</v>
      </c>
      <c r="AG22" s="76">
        <f>IF('Target Flux and Temperature'!L73&lt;&gt;"",'Target Flux and Temperature'!L73,"")</f>
        <v>-14.286</v>
      </c>
      <c r="AL22" s="76">
        <f>IF('Target Flux and Temperature'!I68&lt;&gt;"",'Target Flux and Temperature'!I68,"")</f>
        <v>-47.645000000000003</v>
      </c>
      <c r="AM22" s="76" t="str">
        <f>IF('Target Flux and Temperature'!I69&lt;&gt;"",'Target Flux and Temperature'!I69,"")</f>
        <v/>
      </c>
      <c r="AN22" s="76">
        <f>IF('Target Flux and Temperature'!I70&lt;&gt;"",'Target Flux and Temperature'!I70,"")</f>
        <v>-97.171999999999997</v>
      </c>
      <c r="AO22" s="76" t="str">
        <f>IF('Target Flux and Temperature'!I71&lt;&gt;"",'Target Flux and Temperature'!I71,"")</f>
        <v/>
      </c>
      <c r="AP22" s="76">
        <f>IF('Target Flux and Temperature'!I72&lt;&gt;"",'Target Flux and Temperature'!I72,"")</f>
        <v>-52.521000000000001</v>
      </c>
      <c r="AQ22" s="76">
        <f>IF('Surface Flux and Temperature'!I127&lt;&gt;"",'Surface Flux and Temperature'!I127,"")</f>
        <v>-29.004000000000001</v>
      </c>
      <c r="AR22" s="76">
        <f>IF('Surface Flux and Temperature'!I128&lt;&gt;"",'Surface Flux and Temperature'!I128,"")</f>
        <v>500</v>
      </c>
      <c r="AS22" s="76">
        <f>IF('Surface Flux and Temperature'!I129&lt;&gt;"",'Surface Flux and Temperature'!I129,"")</f>
        <v>-55.109000000000002</v>
      </c>
      <c r="AT22" s="76">
        <f>IF('Surface Flux and Temperature'!I130&lt;&gt;"",'Surface Flux and Temperature'!I130,"")</f>
        <v>-44.679000000000002</v>
      </c>
      <c r="AU22" s="76">
        <f>IF('Surface Flux and Temperature'!I131&lt;&gt;"",'Surface Flux and Temperature'!I131,"")</f>
        <v>-54.088000000000001</v>
      </c>
      <c r="AV22" s="76">
        <f>IF('Surface Flux and Temperature'!I132&lt;&gt;"",'Surface Flux and Temperature'!I132,"")</f>
        <v>-45.555999999999997</v>
      </c>
      <c r="BH22" s="76">
        <v>0</v>
      </c>
    </row>
    <row r="23" spans="1:60">
      <c r="A23" s="76" t="s">
        <v>383</v>
      </c>
      <c r="B23" s="76">
        <f>IF('HGT &amp; HGL'!F25&lt;&gt;"",'HGT &amp; HGL'!F25,"")</f>
        <v>16.844999999999999</v>
      </c>
      <c r="H23" s="76" t="str">
        <f>IF('HGT &amp; HGL'!I25&lt;&gt;"",'HGT &amp; HGL'!I25,"")</f>
        <v/>
      </c>
      <c r="N23" s="76">
        <f>IF('Ceiling Jet'!F21&lt;&gt;"",'Ceiling Jet'!F21,"")</f>
        <v>62.436</v>
      </c>
      <c r="O23" s="76">
        <f>IF('Ceiling Jet'!F22&lt;&gt;"",'Ceiling Jet'!F22,"")</f>
        <v>55.746000000000002</v>
      </c>
      <c r="Q23" s="76">
        <f>IF('Plume Temp'!F11&lt;&gt;"",'Plume Temp'!F11,"")</f>
        <v>19.968</v>
      </c>
      <c r="BH23" s="76">
        <v>0</v>
      </c>
    </row>
    <row r="24" spans="1:60">
      <c r="A24" s="76" t="s">
        <v>384</v>
      </c>
      <c r="B24" s="76">
        <f>IF('HGT &amp; HGL'!F26&lt;&gt;"",'HGT &amp; HGL'!F26,"")</f>
        <v>11.276999999999999</v>
      </c>
      <c r="H24" s="76" t="str">
        <f>IF('HGT &amp; HGL'!I26&lt;&gt;"",'HGT &amp; HGL'!I26,"")</f>
        <v/>
      </c>
      <c r="N24" s="76">
        <f>IF('Ceiling Jet'!F23&lt;&gt;"",'Ceiling Jet'!F23,"")</f>
        <v>43.427</v>
      </c>
      <c r="O24" s="76">
        <f>IF('Ceiling Jet'!F24&lt;&gt;"",'Ceiling Jet'!F24,"")</f>
        <v>42.694000000000003</v>
      </c>
      <c r="Q24" s="76">
        <f>IF('Plume Temp'!F12&lt;&gt;"",'Plume Temp'!F12,"")</f>
        <v>19.911000000000001</v>
      </c>
      <c r="BH24" s="76">
        <v>0</v>
      </c>
    </row>
    <row r="25" spans="1:60">
      <c r="A25" s="76" t="s">
        <v>385</v>
      </c>
      <c r="B25" s="76">
        <f>IF('HGT &amp; HGL'!F27&lt;&gt;"",'HGT &amp; HGL'!F27,"")</f>
        <v>33.281999999999996</v>
      </c>
      <c r="H25" s="76" t="str">
        <f>IF('HGT &amp; HGL'!I27&lt;&gt;"",'HGT &amp; HGL'!I27,"")</f>
        <v/>
      </c>
      <c r="N25" s="76">
        <f>IF('Ceiling Jet'!F25&lt;&gt;"",'Ceiling Jet'!F25,"")</f>
        <v>112.47</v>
      </c>
      <c r="O25" s="76">
        <f>IF('Ceiling Jet'!F26&lt;&gt;"",'Ceiling Jet'!F26,"")</f>
        <v>61.643999999999998</v>
      </c>
      <c r="Q25" s="76">
        <f>IF('Plume Temp'!F13&lt;&gt;"",'Plume Temp'!F13,"")</f>
        <v>135.44</v>
      </c>
      <c r="BH25" s="76">
        <v>0</v>
      </c>
    </row>
    <row r="26" spans="1:60">
      <c r="A26" s="76" t="s">
        <v>386</v>
      </c>
      <c r="B26" s="76">
        <f>IF('HGT &amp; HGL'!F28&lt;&gt;"",'HGT &amp; HGL'!F28,"")</f>
        <v>19.114000000000001</v>
      </c>
      <c r="C26" s="76">
        <f>IF('HGT &amp; HGL'!F29&lt;&gt;"",'HGT &amp; HGL'!F29,"")</f>
        <v>51.951000000000001</v>
      </c>
      <c r="D26" s="76">
        <f>IF('HGT &amp; HGL'!F30&lt;&gt;"",'HGT &amp; HGL'!F30,"")</f>
        <v>40.244</v>
      </c>
      <c r="E26" s="76">
        <f>IF('HGT &amp; HGL'!F31&lt;&gt;"",'HGT &amp; HGL'!F31,"")</f>
        <v>9.0789000000000009</v>
      </c>
      <c r="F26" s="76">
        <f>IF('HGT &amp; HGL'!F32&lt;&gt;"",'HGT &amp; HGL'!F32,"")</f>
        <v>-17.094999999999999</v>
      </c>
      <c r="G26" s="76">
        <f>IF('HGT &amp; HGL'!F33&lt;&gt;"",'HGT &amp; HGL'!F33,"")</f>
        <v>20.286999999999999</v>
      </c>
      <c r="H26" s="76">
        <f>IF('HGT &amp; HGL'!I28&lt;&gt;"",'HGT &amp; HGL'!I28,"")</f>
        <v>-27.759</v>
      </c>
      <c r="I26" s="76">
        <f>IF('HGT &amp; HGL'!I29&lt;&gt;"",'HGT &amp; HGL'!I29,"")</f>
        <v>15.436</v>
      </c>
      <c r="J26" s="76">
        <f>IF('HGT &amp; HGL'!I30&lt;&gt;"",'HGT &amp; HGL'!I30,"")</f>
        <v>15.379</v>
      </c>
      <c r="K26" s="76">
        <f>IF('HGT &amp; HGL'!I31&lt;&gt;"",'HGT &amp; HGL'!I31,"")</f>
        <v>18.963000000000001</v>
      </c>
      <c r="L26" s="76">
        <f>IF('HGT &amp; HGL'!I32&lt;&gt;"",'HGT &amp; HGL'!I32,"")</f>
        <v>21.937000000000001</v>
      </c>
      <c r="M26" s="76">
        <f>IF('HGT &amp; HGL'!I33&lt;&gt;"",'HGT &amp; HGL'!I33,"")</f>
        <v>17.28</v>
      </c>
      <c r="R26" s="76">
        <f>IF('Gas Concentration'!$I21&lt;&gt;"",'Gas Concentration'!$I21,"")</f>
        <v>9.7246000000000006</v>
      </c>
      <c r="S26" s="76">
        <f>IF('Gas Concentration'!$I22&lt;&gt;"",'Gas Concentration'!$I22,"")</f>
        <v>-19.611000000000001</v>
      </c>
      <c r="U26" s="76">
        <f>IF('Gas Concentration'!$I23&lt;&gt;"",'Gas Concentration'!$I23,"")</f>
        <v>-18.367999999999999</v>
      </c>
      <c r="V26" s="76">
        <f>IF('Gas Concentration'!$I24&lt;&gt;"",'Gas Concentration'!$I24,"")</f>
        <v>-22.856000000000002</v>
      </c>
      <c r="W26" s="76">
        <f>IF('Gas Concentration'!$F21&lt;&gt;"",'Gas Concentration'!$F21,"")</f>
        <v>55.716000000000001</v>
      </c>
      <c r="X26" s="76">
        <f>IF('Gas Concentration'!$F22&lt;&gt;"",'Gas Concentration'!$F22,"")</f>
        <v>-14.381</v>
      </c>
      <c r="BH26" s="76">
        <v>0</v>
      </c>
    </row>
    <row r="27" spans="1:60">
      <c r="A27" s="76" t="s">
        <v>387</v>
      </c>
      <c r="B27" s="76">
        <f>IF('HGT &amp; HGL'!F34&lt;&gt;"",'HGT &amp; HGL'!F34,"")</f>
        <v>-5.1039000000000003</v>
      </c>
      <c r="C27" s="76">
        <f>IF('HGT &amp; HGL'!F35&lt;&gt;"",'HGT &amp; HGL'!F35,"")</f>
        <v>23.672000000000001</v>
      </c>
      <c r="D27" s="76">
        <f>IF('HGT &amp; HGL'!F36&lt;&gt;"",'HGT &amp; HGL'!F36,"")</f>
        <v>11.557</v>
      </c>
      <c r="E27" s="76">
        <f>IF('HGT &amp; HGL'!F37&lt;&gt;"",'HGT &amp; HGL'!F37,"")</f>
        <v>-11.117000000000001</v>
      </c>
      <c r="F27" s="76">
        <f>IF('HGT &amp; HGL'!F38&lt;&gt;"",'HGT &amp; HGL'!F38,"")</f>
        <v>-20.626999999999999</v>
      </c>
      <c r="G27" s="76">
        <f>IF('HGT &amp; HGL'!F39&lt;&gt;"",'HGT &amp; HGL'!F39,"")</f>
        <v>-19.202000000000002</v>
      </c>
      <c r="H27" s="76">
        <f>IF('HGT &amp; HGL'!I34&lt;&gt;"",'HGT &amp; HGL'!I34,"")</f>
        <v>33.036000000000001</v>
      </c>
      <c r="I27" s="76">
        <f>IF('HGT &amp; HGL'!I35&lt;&gt;"",'HGT &amp; HGL'!I35,"")</f>
        <v>14.355</v>
      </c>
      <c r="J27" s="76">
        <f>IF('HGT &amp; HGL'!I36&lt;&gt;"",'HGT &amp; HGL'!I36,"")</f>
        <v>16.5</v>
      </c>
      <c r="K27" s="76">
        <f>IF('HGT &amp; HGL'!I37&lt;&gt;"",'HGT &amp; HGL'!I37,"")</f>
        <v>18.991</v>
      </c>
      <c r="L27" s="76">
        <f>IF('HGT &amp; HGL'!I38&lt;&gt;"",'HGT &amp; HGL'!I38,"")</f>
        <v>16.082000000000001</v>
      </c>
      <c r="M27" s="76">
        <f>IF('HGT &amp; HGL'!I39&lt;&gt;"",'HGT &amp; HGL'!I39,"")</f>
        <v>15.14</v>
      </c>
      <c r="R27" s="76">
        <f>IF('Gas Concentration'!$I25&lt;&gt;"",'Gas Concentration'!$I25,"")</f>
        <v>31.991</v>
      </c>
      <c r="S27" s="76">
        <f>IF('Gas Concentration'!$I26&lt;&gt;"",'Gas Concentration'!$I26,"")</f>
        <v>-6.5087999999999999</v>
      </c>
      <c r="T27" s="76">
        <f>IF('Gas Concentration'!$I27&lt;&gt;"",'Gas Concentration'!$I27,"")</f>
        <v>-11.638999999999999</v>
      </c>
      <c r="U27" s="76">
        <f>IF('Gas Concentration'!$I28&lt;&gt;"",'Gas Concentration'!$I28,"")</f>
        <v>-15.414999999999999</v>
      </c>
      <c r="V27" s="76">
        <f>IF('Gas Concentration'!$I29&lt;&gt;"",'Gas Concentration'!$I29,"")</f>
        <v>-14.762</v>
      </c>
      <c r="W27" s="76">
        <f>IF('Gas Concentration'!$F25&lt;&gt;"",'Gas Concentration'!$F25,"")</f>
        <v>45.68</v>
      </c>
      <c r="X27" s="76">
        <f>IF('Gas Concentration'!$F26&lt;&gt;"",'Gas Concentration'!$F26,"")</f>
        <v>22.343</v>
      </c>
      <c r="BH27" s="76">
        <v>0</v>
      </c>
    </row>
    <row r="28" spans="1:60">
      <c r="A28" s="76" t="s">
        <v>388</v>
      </c>
      <c r="B28" s="76">
        <f>IF('HGT &amp; HGL'!F40&lt;&gt;"",'HGT &amp; HGL'!F40,"")</f>
        <v>-8.4670000000000005</v>
      </c>
      <c r="C28" s="76">
        <f>IF('HGT &amp; HGL'!F41&lt;&gt;"",'HGT &amp; HGL'!F41,"")</f>
        <v>2.2017000000000002</v>
      </c>
      <c r="D28" s="76">
        <f>IF('HGT &amp; HGL'!F42&lt;&gt;"",'HGT &amp; HGL'!F42,"")</f>
        <v>13.946</v>
      </c>
      <c r="E28" s="76">
        <f>IF('HGT &amp; HGL'!F43&lt;&gt;"",'HGT &amp; HGL'!F43,"")</f>
        <v>18.515999999999998</v>
      </c>
      <c r="H28" s="76">
        <f>IF('HGT &amp; HGL'!I40&lt;&gt;"",'HGT &amp; HGL'!I40,"")</f>
        <v>3.8317999999999999</v>
      </c>
      <c r="I28" s="76">
        <f>IF('HGT &amp; HGL'!I41&lt;&gt;"",'HGT &amp; HGL'!I41,"")</f>
        <v>1.3471</v>
      </c>
      <c r="J28" s="76">
        <f>IF('HGT &amp; HGL'!I42&lt;&gt;"",'HGT &amp; HGL'!I42,"")</f>
        <v>-8.0806000000000004</v>
      </c>
      <c r="K28" s="76">
        <f>IF('HGT &amp; HGL'!I43&lt;&gt;"",'HGT &amp; HGL'!I43,"")</f>
        <v>0.48813000000000001</v>
      </c>
      <c r="BH28" s="76">
        <v>0</v>
      </c>
    </row>
    <row r="29" spans="1:60">
      <c r="A29" s="76" t="s">
        <v>389</v>
      </c>
      <c r="B29" s="76">
        <f>IF('HGT &amp; HGL'!F44&lt;&gt;"",'HGT &amp; HGL'!F44,"")</f>
        <v>7.5804999999999998</v>
      </c>
      <c r="C29" s="76">
        <f>IF('HGT &amp; HGL'!F45&lt;&gt;"",'HGT &amp; HGL'!F45,"")</f>
        <v>-29.577000000000002</v>
      </c>
      <c r="D29" s="76">
        <f>IF('HGT &amp; HGL'!F46&lt;&gt;"",'HGT &amp; HGL'!F46,"")</f>
        <v>-24.706</v>
      </c>
      <c r="E29" s="76" t="str">
        <f>IF('HGT &amp; HGL'!F47&lt;&gt;"",'HGT &amp; HGL'!F47,"")</f>
        <v/>
      </c>
      <c r="H29" s="76" t="str">
        <f>IF('HGT &amp; HGL'!I44&lt;&gt;"",'HGT &amp; HGL'!I44,"")</f>
        <v/>
      </c>
      <c r="I29" s="76" t="str">
        <f>IF('HGT &amp; HGL'!I45&lt;&gt;"",'HGT &amp; HGL'!I45,"")</f>
        <v/>
      </c>
      <c r="J29" s="76" t="str">
        <f>IF('HGT &amp; HGL'!I46&lt;&gt;"",'HGT &amp; HGL'!I46,"")</f>
        <v/>
      </c>
      <c r="K29" s="76" t="str">
        <f>IF('HGT &amp; HGL'!I47&lt;&gt;"",'HGT &amp; HGL'!I47,"")</f>
        <v/>
      </c>
      <c r="BH29" s="76">
        <v>0</v>
      </c>
    </row>
    <row r="30" spans="1:60">
      <c r="A30" s="76" t="s">
        <v>390</v>
      </c>
      <c r="B30" s="76">
        <f>IF('HGT &amp; HGL'!F48&lt;&gt;"",'HGT &amp; HGL'!F48,"")</f>
        <v>-15.872999999999999</v>
      </c>
      <c r="C30" s="76">
        <f>IF('HGT &amp; HGL'!F49&lt;&gt;"",'HGT &amp; HGL'!F49,"")</f>
        <v>-4.9253</v>
      </c>
      <c r="D30" s="76">
        <f>IF('HGT &amp; HGL'!F50&lt;&gt;"",'HGT &amp; HGL'!F50,"")</f>
        <v>-5.1233000000000004</v>
      </c>
      <c r="E30" s="76">
        <f>IF('HGT &amp; HGL'!F51&lt;&gt;"",'HGT &amp; HGL'!F51,"")</f>
        <v>-8.5185999999999993</v>
      </c>
      <c r="H30" s="76">
        <f>IF('HGT &amp; HGL'!I48&lt;&gt;"",'HGT &amp; HGL'!I48,"")</f>
        <v>-1.464</v>
      </c>
      <c r="I30" s="76">
        <f>IF('HGT &amp; HGL'!I49&lt;&gt;"",'HGT &amp; HGL'!I49,"")</f>
        <v>29.477</v>
      </c>
      <c r="J30" s="76">
        <f>IF('HGT &amp; HGL'!I50&lt;&gt;"",'HGT &amp; HGL'!I50,"")</f>
        <v>25.196999999999999</v>
      </c>
      <c r="K30" s="76">
        <f>IF('HGT &amp; HGL'!I51&lt;&gt;"",'HGT &amp; HGL'!I51,"")</f>
        <v>-47.707000000000001</v>
      </c>
      <c r="BH30" s="76">
        <v>0</v>
      </c>
    </row>
    <row r="31" spans="1:60">
      <c r="A31" s="76" t="s">
        <v>391</v>
      </c>
      <c r="B31" s="76">
        <f>IF('HGT &amp; HGL'!F52&lt;&gt;"",'HGT &amp; HGL'!F52,"")</f>
        <v>-5.4458000000000002</v>
      </c>
      <c r="C31" s="76">
        <f>IF('HGT &amp; HGL'!F53&lt;&gt;"",'HGT &amp; HGL'!F53,"")</f>
        <v>-18.728000000000002</v>
      </c>
      <c r="H31" s="76">
        <f>IF('HGT &amp; HGL'!I52&lt;&gt;"",'HGT &amp; HGL'!I52,"")</f>
        <v>-5.0415000000000001</v>
      </c>
      <c r="I31" s="76">
        <f>IF('HGT &amp; HGL'!I53&lt;&gt;"",'HGT &amp; HGL'!I53,"")</f>
        <v>-11.734</v>
      </c>
      <c r="R31" s="76">
        <f>IF('Gas Concentration'!I30&lt;&gt;"",'Gas Concentration'!I30,"")</f>
        <v>-68.141000000000005</v>
      </c>
      <c r="S31" s="76">
        <f>IF('Gas Concentration'!I31&lt;&gt;"",'Gas Concentration'!I31,"")</f>
        <v>-66.646000000000001</v>
      </c>
      <c r="W31" s="76">
        <f>IF('Gas Concentration'!$F30&lt;&gt;"",'Gas Concentration'!$F30,"")</f>
        <v>-33.442</v>
      </c>
      <c r="X31" s="76">
        <f>IF('Gas Concentration'!$F31&lt;&gt;"",'Gas Concentration'!$F31,"")</f>
        <v>-28.779</v>
      </c>
      <c r="BH31" s="76">
        <v>0</v>
      </c>
    </row>
    <row r="32" spans="1:60">
      <c r="A32" s="76" t="s">
        <v>392</v>
      </c>
      <c r="B32" s="76">
        <f>IF('HGT &amp; HGL'!F54&lt;&gt;"",'HGT &amp; HGL'!F54,"")</f>
        <v>8.0549999999999997</v>
      </c>
      <c r="C32" s="76">
        <f>IF('HGT &amp; HGL'!F55&lt;&gt;"",'HGT &amp; HGL'!F55,"")</f>
        <v>-30.43</v>
      </c>
      <c r="H32" s="76">
        <f>IF('HGT &amp; HGL'!I54&lt;&gt;"",'HGT &amp; HGL'!I54,"")</f>
        <v>-18.689</v>
      </c>
      <c r="I32" s="76">
        <f>IF('HGT &amp; HGL'!I55&lt;&gt;"",'HGT &amp; HGL'!I55,"")</f>
        <v>26.102</v>
      </c>
      <c r="R32" s="76">
        <f>IF('Gas Concentration'!I32&lt;&gt;"",'Gas Concentration'!I32,"")</f>
        <v>-62.77</v>
      </c>
      <c r="S32" s="76">
        <f>IF('Gas Concentration'!I33&lt;&gt;"",'Gas Concentration'!I33,"")</f>
        <v>-51.332999999999998</v>
      </c>
      <c r="W32" s="76">
        <f>IF('Gas Concentration'!$F32&lt;&gt;"",'Gas Concentration'!$F32,"")</f>
        <v>-28.053000000000001</v>
      </c>
      <c r="X32" s="76">
        <f>IF('Gas Concentration'!$F33&lt;&gt;"",'Gas Concentration'!$F33,"")</f>
        <v>1.9000999999999999</v>
      </c>
      <c r="BH32" s="76">
        <v>0</v>
      </c>
    </row>
    <row r="33" spans="1:60">
      <c r="A33" s="76" t="s">
        <v>393</v>
      </c>
      <c r="B33" s="76">
        <f>IF('HGT &amp; HGL'!F56&lt;&gt;"",'HGT &amp; HGL'!F56,"")</f>
        <v>-24.148</v>
      </c>
      <c r="H33" s="76">
        <f>IF('HGT &amp; HGL'!I56&lt;&gt;"",'HGT &amp; HGL'!I56,"")</f>
        <v>-23.323</v>
      </c>
      <c r="AA33" s="76">
        <f>IF(Pressure!E20&lt;&gt;"",Pressure!E20,"")</f>
        <v>154.82</v>
      </c>
      <c r="BH33" s="76">
        <v>0</v>
      </c>
    </row>
    <row r="34" spans="1:60">
      <c r="A34" s="76" t="s">
        <v>394</v>
      </c>
      <c r="B34" s="76">
        <f>IF('HGT &amp; HGL'!F57&lt;&gt;"",'HGT &amp; HGL'!F57,"")</f>
        <v>52.305</v>
      </c>
      <c r="H34" s="76">
        <f>IF('HGT &amp; HGL'!I57&lt;&gt;"",'HGT &amp; HGL'!I57,"")</f>
        <v>-22.044</v>
      </c>
      <c r="AA34" s="76">
        <f>IF(Pressure!E21&lt;&gt;"",Pressure!E21,"")</f>
        <v>281.62</v>
      </c>
      <c r="BH34" s="76">
        <v>0</v>
      </c>
    </row>
    <row r="35" spans="1:60">
      <c r="A35" s="76" t="s">
        <v>271</v>
      </c>
      <c r="B35" s="76">
        <f>IF('HGT &amp; HGL'!F58&lt;&gt;"",'HGT &amp; HGL'!F58,"")</f>
        <v>7.8258000000000001</v>
      </c>
      <c r="C35" s="76">
        <f>IF('HGT &amp; HGL'!F59&lt;&gt;"",'HGT &amp; HGL'!F59,"")</f>
        <v>-8.5527999999999995</v>
      </c>
      <c r="D35" s="76">
        <f>IF('HGT &amp; HGL'!F60&lt;&gt;"",'HGT &amp; HGL'!F60,"")</f>
        <v>291.8</v>
      </c>
      <c r="H35" s="76" t="str">
        <f>IF('HGT &amp; HGL'!I58&lt;&gt;"",'HGT &amp; HGL'!I58,"")</f>
        <v/>
      </c>
      <c r="I35" s="76" t="str">
        <f>IF('HGT &amp; HGL'!I59&lt;&gt;"",'HGT &amp; HGL'!I59,"")</f>
        <v/>
      </c>
      <c r="J35" s="76" t="str">
        <f>IF('HGT &amp; HGL'!I60&lt;&gt;"",'HGT &amp; HGL'!I60,"")</f>
        <v/>
      </c>
      <c r="R35" s="76">
        <f>IF('Gas Concentration'!I34&lt;&gt;"",'Gas Concentration'!I34,"")</f>
        <v>-28.89</v>
      </c>
      <c r="W35" s="76">
        <f>IF('Gas Concentration'!$F34&lt;&gt;"",'Gas Concentration'!$F34,"")</f>
        <v>-24.033999999999999</v>
      </c>
      <c r="BH35" s="76">
        <v>0</v>
      </c>
    </row>
    <row r="36" spans="1:60">
      <c r="A36" s="154" t="s">
        <v>400</v>
      </c>
      <c r="Q36" s="76">
        <f>IF('Plume Temp'!F14&lt;&gt;"",'Plume Temp'!F14,"")</f>
        <v>24.81556317842206</v>
      </c>
    </row>
    <row r="37" spans="1:60">
      <c r="A37" s="155" t="s">
        <v>401</v>
      </c>
      <c r="Q37" s="76">
        <f>IF('Plume Temp'!F15&lt;&gt;"",'Plume Temp'!F15,"")</f>
        <v>24.419725930288923</v>
      </c>
    </row>
    <row r="38" spans="1:60">
      <c r="A38" s="155" t="s">
        <v>402</v>
      </c>
      <c r="Q38" s="76">
        <f>IF('Plume Temp'!F16&lt;&gt;"",'Plume Temp'!F16,"")</f>
        <v>11.204110863597935</v>
      </c>
    </row>
    <row r="39" spans="1:60">
      <c r="A39" s="155" t="s">
        <v>403</v>
      </c>
      <c r="Q39" s="76">
        <f>IF('Plume Temp'!F17&lt;&gt;"",'Plume Temp'!F17,"")</f>
        <v>12.448397196132216</v>
      </c>
    </row>
    <row r="40" spans="1:60">
      <c r="A40" s="155" t="s">
        <v>404</v>
      </c>
      <c r="Q40" s="76">
        <f>IF('Plume Temp'!F18&lt;&gt;"",'Plume Temp'!F18,"")</f>
        <v>12.32315338408465</v>
      </c>
    </row>
    <row r="41" spans="1:60">
      <c r="A41" s="155" t="s">
        <v>405</v>
      </c>
      <c r="Q41" s="76">
        <f>IF('Plume Temp'!F19&lt;&gt;"",'Plume Temp'!F19,"")</f>
        <v>9.6786533466715472</v>
      </c>
    </row>
    <row r="42" spans="1:60">
      <c r="A42" s="155" t="s">
        <v>406</v>
      </c>
      <c r="Q42" s="76">
        <f>IF('Plume Temp'!F20&lt;&gt;"",'Plume Temp'!F20,"")</f>
        <v>14.67073764820141</v>
      </c>
    </row>
    <row r="43" spans="1:60">
      <c r="A43" s="155" t="s">
        <v>407</v>
      </c>
      <c r="Q43" s="76">
        <f>IF('Plume Temp'!F21&lt;&gt;"",'Plume Temp'!F21,"")</f>
        <v>7.4122214443266072</v>
      </c>
    </row>
    <row r="44" spans="1:60">
      <c r="A44" s="155" t="s">
        <v>408</v>
      </c>
      <c r="Q44" s="76">
        <f>IF('Plume Temp'!F22&lt;&gt;"",'Plume Temp'!F22,"")</f>
        <v>4.2578263089673563</v>
      </c>
    </row>
    <row r="133" spans="2:17" ht="12.75" customHeight="1">
      <c r="B133" s="126"/>
      <c r="C133" s="126"/>
      <c r="D133" s="126"/>
      <c r="E133" s="126"/>
      <c r="F133" s="126"/>
      <c r="G133" s="126"/>
    </row>
    <row r="136" spans="2:17" ht="12.75" customHeight="1"/>
    <row r="142" spans="2:17" s="22" customFormat="1" ht="12.75" customHeight="1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2:17" s="22" customFormat="1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2:17" s="22" customFormat="1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</row>
    <row r="145" spans="2:17" s="22" customFormat="1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</row>
    <row r="146" spans="2:17" s="22" customFormat="1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2:17" s="22" customFormat="1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</row>
    <row r="148" spans="2:17" s="26" customFormat="1" ht="12.75" customHeight="1"/>
    <row r="149" spans="2:17" s="26" customFormat="1"/>
    <row r="150" spans="2:17" s="26" customFormat="1"/>
    <row r="151" spans="2:17" s="26" customFormat="1"/>
    <row r="152" spans="2:17" s="26" customFormat="1"/>
    <row r="153" spans="2:17" s="26" customFormat="1"/>
    <row r="154" spans="2:17" s="26" customFormat="1"/>
    <row r="155" spans="2:17" s="26" customFormat="1"/>
    <row r="156" spans="2:17" s="26" customFormat="1"/>
    <row r="157" spans="2:17" s="26" customFormat="1"/>
    <row r="158" spans="2:17" s="26" customFormat="1"/>
    <row r="159" spans="2:17" s="26" customFormat="1"/>
    <row r="160" spans="2:17" ht="12.75" customHeight="1"/>
    <row r="178" ht="12.75" customHeight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topLeftCell="A16" workbookViewId="0">
      <selection activeCell="D44" sqref="D44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 bestFit="1"/>
    <col min="7" max="8" width="9.140625" style="9"/>
    <col min="9" max="9" width="9.140625" style="10"/>
    <col min="11" max="11" width="11.28515625" style="64" bestFit="1" customWidth="1"/>
    <col min="12" max="12" width="10.140625" style="64" bestFit="1" customWidth="1"/>
    <col min="14" max="14" width="6.28515625" style="4" bestFit="1" customWidth="1"/>
    <col min="15" max="15" width="11.5703125" customWidth="1"/>
  </cols>
  <sheetData>
    <row r="1" spans="1:16">
      <c r="K1" s="196" t="s">
        <v>313</v>
      </c>
      <c r="L1" s="196"/>
      <c r="O1" s="176" t="s">
        <v>315</v>
      </c>
      <c r="P1" s="177"/>
    </row>
    <row r="2" spans="1:16" s="6" customFormat="1" ht="25.5">
      <c r="D2" s="204" t="s">
        <v>135</v>
      </c>
      <c r="E2" s="204"/>
      <c r="F2" s="204"/>
      <c r="G2" s="204" t="s">
        <v>134</v>
      </c>
      <c r="H2" s="204"/>
      <c r="I2" s="204"/>
      <c r="K2" s="112" t="s">
        <v>8</v>
      </c>
      <c r="L2" s="112" t="s">
        <v>314</v>
      </c>
      <c r="M2" s="103"/>
      <c r="O2" s="102" t="s">
        <v>8</v>
      </c>
      <c r="P2" s="102" t="s">
        <v>314</v>
      </c>
    </row>
    <row r="3" spans="1:16" s="15" customFormat="1" ht="25.5">
      <c r="A3" s="178" t="s">
        <v>85</v>
      </c>
      <c r="B3" s="178" t="s">
        <v>0</v>
      </c>
      <c r="C3" s="209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113" t="str">
        <f>F3</f>
        <v>Relative Difference</v>
      </c>
      <c r="L3" s="113" t="str">
        <f>I3</f>
        <v>Relative Difference</v>
      </c>
      <c r="N3" s="178" t="s">
        <v>85</v>
      </c>
      <c r="O3" s="39" t="str">
        <f>I3</f>
        <v>Relative Difference</v>
      </c>
      <c r="P3" s="39" t="str">
        <f>L3</f>
        <v>Relative Difference</v>
      </c>
    </row>
    <row r="4" spans="1:16" s="6" customFormat="1">
      <c r="A4" s="179"/>
      <c r="B4" s="179"/>
      <c r="C4" s="179"/>
      <c r="D4" s="38" t="s">
        <v>90</v>
      </c>
      <c r="E4" s="38" t="s">
        <v>90</v>
      </c>
      <c r="F4" s="40" t="s">
        <v>91</v>
      </c>
      <c r="G4" s="38" t="s">
        <v>176</v>
      </c>
      <c r="H4" s="38" t="s">
        <v>176</v>
      </c>
      <c r="I4" s="40" t="s">
        <v>91</v>
      </c>
      <c r="K4" s="113" t="str">
        <f>F4</f>
        <v>(%)</v>
      </c>
      <c r="L4" s="113" t="str">
        <f>I4</f>
        <v>(%)</v>
      </c>
      <c r="N4" s="179"/>
      <c r="O4" s="39" t="str">
        <f>I4</f>
        <v>(%)</v>
      </c>
      <c r="P4" s="39" t="str">
        <f>L4</f>
        <v>(%)</v>
      </c>
    </row>
    <row r="5" spans="1:16" ht="12.75" customHeight="1">
      <c r="A5" s="178" t="s">
        <v>338</v>
      </c>
      <c r="B5" s="11" t="s">
        <v>87</v>
      </c>
      <c r="C5" s="12"/>
      <c r="D5" s="19">
        <f>Output!S35</f>
        <v>54.8</v>
      </c>
      <c r="E5" s="19">
        <f>Output!T35</f>
        <v>62.3</v>
      </c>
      <c r="F5" s="20">
        <f>Output!U35</f>
        <v>13.686</v>
      </c>
      <c r="G5" s="13"/>
      <c r="H5" s="13"/>
      <c r="I5" s="20"/>
      <c r="K5" s="114">
        <f>IF(F5&lt;&gt;"",ABS(F5),"")</f>
        <v>13.686</v>
      </c>
      <c r="L5" s="114" t="str">
        <f>IF(I5&lt;&gt;"",ABS(I5),"")</f>
        <v/>
      </c>
      <c r="N5" s="199" t="s">
        <v>86</v>
      </c>
      <c r="O5" s="28">
        <f>AVERAGE(K5:K7)</f>
        <v>13.035000000000002</v>
      </c>
      <c r="P5" s="28">
        <f>AVERAGE(L5:L7)</f>
        <v>7.7922000000000002</v>
      </c>
    </row>
    <row r="6" spans="1:16">
      <c r="A6" s="205"/>
      <c r="B6" s="11" t="s">
        <v>88</v>
      </c>
      <c r="C6" s="12"/>
      <c r="D6" s="19">
        <f>Output!S43</f>
        <v>86</v>
      </c>
      <c r="E6" s="19">
        <f>Output!T43</f>
        <v>99</v>
      </c>
      <c r="F6" s="20">
        <f>Output!U43</f>
        <v>15.116</v>
      </c>
      <c r="G6" s="13"/>
      <c r="H6" s="13"/>
      <c r="I6" s="20"/>
      <c r="K6" s="114">
        <f t="shared" ref="K6:K60" si="0">IF(F6&lt;&gt;"",ABS(F6),"")</f>
        <v>15.116</v>
      </c>
      <c r="L6" s="114" t="str">
        <f t="shared" ref="L6:L60" si="1">IF(I6&lt;&gt;"",ABS(I6),"")</f>
        <v/>
      </c>
      <c r="N6" s="200"/>
      <c r="O6" s="105"/>
      <c r="P6" s="105"/>
    </row>
    <row r="7" spans="1:16">
      <c r="A7" s="206"/>
      <c r="B7" s="11" t="s">
        <v>89</v>
      </c>
      <c r="C7" s="12"/>
      <c r="D7" s="19">
        <f>Output!S51</f>
        <v>82.5</v>
      </c>
      <c r="E7" s="19">
        <f>Output!T51</f>
        <v>91</v>
      </c>
      <c r="F7" s="20">
        <f>Output!U51</f>
        <v>10.303000000000001</v>
      </c>
      <c r="G7" s="13">
        <f>-Output!S52</f>
        <v>13.86</v>
      </c>
      <c r="H7" s="13">
        <f>ABS(Output!T52)</f>
        <v>14.94</v>
      </c>
      <c r="I7" s="20">
        <f>Output!U52</f>
        <v>7.7922000000000002</v>
      </c>
      <c r="K7" s="114">
        <f t="shared" si="0"/>
        <v>10.303000000000001</v>
      </c>
      <c r="L7" s="114">
        <f t="shared" si="1"/>
        <v>7.7922000000000002</v>
      </c>
      <c r="N7" s="201"/>
      <c r="O7" s="106"/>
      <c r="P7" s="106"/>
    </row>
    <row r="8" spans="1:16" ht="12.75" customHeight="1">
      <c r="A8" s="207" t="s">
        <v>339</v>
      </c>
      <c r="B8" s="11" t="s">
        <v>92</v>
      </c>
      <c r="C8" s="12"/>
      <c r="D8" s="19">
        <f>Output!S59</f>
        <v>122.93</v>
      </c>
      <c r="E8" s="19">
        <f>Output!T59</f>
        <v>135.47999999999999</v>
      </c>
      <c r="F8" s="20">
        <f>Output!U59</f>
        <v>10.207000000000001</v>
      </c>
      <c r="G8" s="13"/>
      <c r="H8" s="13"/>
      <c r="I8" s="20"/>
      <c r="K8" s="114">
        <f t="shared" si="0"/>
        <v>10.207000000000001</v>
      </c>
      <c r="L8" s="114" t="str">
        <f t="shared" si="1"/>
        <v/>
      </c>
      <c r="N8" s="199" t="s">
        <v>107</v>
      </c>
      <c r="O8" s="28">
        <f>AVERAGE(K8:K22)</f>
        <v>12.003840000000002</v>
      </c>
      <c r="P8" s="28">
        <f>AVERAGE(L8:L22)</f>
        <v>4.6097666666666663</v>
      </c>
    </row>
    <row r="9" spans="1:16">
      <c r="A9" s="208"/>
      <c r="B9" s="11" t="s">
        <v>97</v>
      </c>
      <c r="C9" s="12"/>
      <c r="D9" s="19">
        <f>Output!S254</f>
        <v>116.8</v>
      </c>
      <c r="E9" s="19">
        <f>Output!T254</f>
        <v>133</v>
      </c>
      <c r="F9" s="20">
        <f>Output!U254</f>
        <v>13.87</v>
      </c>
      <c r="G9" s="13"/>
      <c r="H9" s="13"/>
      <c r="I9" s="20"/>
      <c r="K9" s="114">
        <f t="shared" si="0"/>
        <v>13.87</v>
      </c>
      <c r="L9" s="114" t="str">
        <f t="shared" si="1"/>
        <v/>
      </c>
      <c r="N9" s="200"/>
      <c r="O9" s="105"/>
      <c r="P9" s="105"/>
    </row>
    <row r="10" spans="1:16">
      <c r="A10" s="208"/>
      <c r="B10" s="11" t="s">
        <v>93</v>
      </c>
      <c r="C10" s="12"/>
      <c r="D10" s="19">
        <f>Output!S98</f>
        <v>229</v>
      </c>
      <c r="E10" s="19">
        <f>Output!T98</f>
        <v>234.57</v>
      </c>
      <c r="F10" s="20">
        <f>Output!U98</f>
        <v>2.4336000000000002</v>
      </c>
      <c r="G10" s="13"/>
      <c r="H10" s="13"/>
      <c r="I10" s="20"/>
      <c r="K10" s="114">
        <f t="shared" si="0"/>
        <v>2.4336000000000002</v>
      </c>
      <c r="L10" s="114" t="str">
        <f t="shared" si="1"/>
        <v/>
      </c>
      <c r="N10" s="200"/>
      <c r="O10" s="105"/>
      <c r="P10" s="105"/>
    </row>
    <row r="11" spans="1:16">
      <c r="A11" s="208"/>
      <c r="B11" s="11" t="s">
        <v>98</v>
      </c>
      <c r="C11" s="12"/>
      <c r="D11" s="19">
        <f>Output!S293</f>
        <v>218.2</v>
      </c>
      <c r="E11" s="19">
        <f>Output!T293</f>
        <v>234</v>
      </c>
      <c r="F11" s="20">
        <f>Output!U293</f>
        <v>7.2411000000000003</v>
      </c>
      <c r="G11" s="13"/>
      <c r="H11" s="13"/>
      <c r="I11" s="20"/>
      <c r="K11" s="114">
        <f t="shared" si="0"/>
        <v>7.2411000000000003</v>
      </c>
      <c r="L11" s="114" t="str">
        <f t="shared" si="1"/>
        <v/>
      </c>
      <c r="N11" s="200"/>
      <c r="O11" s="105"/>
      <c r="P11" s="105"/>
    </row>
    <row r="12" spans="1:16">
      <c r="A12" s="208"/>
      <c r="B12" s="11" t="s">
        <v>95</v>
      </c>
      <c r="C12" s="12"/>
      <c r="D12" s="19">
        <f>Output!S176</f>
        <v>204.2</v>
      </c>
      <c r="E12" s="19">
        <f>Output!T176</f>
        <v>222</v>
      </c>
      <c r="F12" s="20">
        <f>Output!U176</f>
        <v>8.7169000000000008</v>
      </c>
      <c r="G12" s="13"/>
      <c r="H12" s="13"/>
      <c r="I12" s="20"/>
      <c r="K12" s="114">
        <f t="shared" si="0"/>
        <v>8.7169000000000008</v>
      </c>
      <c r="L12" s="114" t="str">
        <f t="shared" si="1"/>
        <v/>
      </c>
      <c r="N12" s="200"/>
      <c r="O12" s="105"/>
      <c r="P12" s="105"/>
    </row>
    <row r="13" spans="1:16">
      <c r="A13" s="208"/>
      <c r="B13" s="11" t="s">
        <v>100</v>
      </c>
      <c r="C13" s="12"/>
      <c r="D13" s="19">
        <f>Output!S371</f>
        <v>198.3</v>
      </c>
      <c r="E13" s="19">
        <f>Output!T371</f>
        <v>221</v>
      </c>
      <c r="F13" s="20">
        <f>Output!U371</f>
        <v>11.446999999999999</v>
      </c>
      <c r="G13" s="13"/>
      <c r="H13" s="13"/>
      <c r="I13" s="20"/>
      <c r="K13" s="114">
        <f t="shared" si="0"/>
        <v>11.446999999999999</v>
      </c>
      <c r="L13" s="114" t="str">
        <f t="shared" si="1"/>
        <v/>
      </c>
      <c r="N13" s="200"/>
      <c r="O13" s="105"/>
      <c r="P13" s="105"/>
    </row>
    <row r="14" spans="1:16">
      <c r="A14" s="208"/>
      <c r="B14" s="11" t="s">
        <v>101</v>
      </c>
      <c r="C14" s="12"/>
      <c r="D14" s="19">
        <f>Output!S410</f>
        <v>290.24</v>
      </c>
      <c r="E14" s="19">
        <f>Output!T410</f>
        <v>311</v>
      </c>
      <c r="F14" s="20">
        <f>Output!U410</f>
        <v>7.1515000000000004</v>
      </c>
      <c r="G14" s="13"/>
      <c r="H14" s="13"/>
      <c r="I14" s="20"/>
      <c r="K14" s="114">
        <f t="shared" si="0"/>
        <v>7.1515000000000004</v>
      </c>
      <c r="L14" s="114" t="str">
        <f t="shared" si="1"/>
        <v/>
      </c>
      <c r="N14" s="200"/>
      <c r="O14" s="105"/>
      <c r="P14" s="105"/>
    </row>
    <row r="15" spans="1:16">
      <c r="A15" s="208"/>
      <c r="B15" s="11" t="s">
        <v>104</v>
      </c>
      <c r="C15" s="12"/>
      <c r="D15" s="19">
        <f>Output!S527</f>
        <v>268.45999999999998</v>
      </c>
      <c r="E15" s="19">
        <f>Output!T527</f>
        <v>290</v>
      </c>
      <c r="F15" s="20">
        <f>Output!U527</f>
        <v>8.0223999999999993</v>
      </c>
      <c r="G15" s="13"/>
      <c r="H15" s="13"/>
      <c r="I15" s="20"/>
      <c r="K15" s="114">
        <f t="shared" si="0"/>
        <v>8.0223999999999993</v>
      </c>
      <c r="L15" s="114" t="str">
        <f t="shared" si="1"/>
        <v/>
      </c>
      <c r="N15" s="200"/>
      <c r="O15" s="105"/>
      <c r="P15" s="105"/>
    </row>
    <row r="16" spans="1:16">
      <c r="A16" s="208"/>
      <c r="B16" s="11" t="s">
        <v>105</v>
      </c>
      <c r="C16" s="12"/>
      <c r="D16" s="19">
        <f>Output!S566</f>
        <v>135.30000000000001</v>
      </c>
      <c r="E16" s="19">
        <f>Output!T566</f>
        <v>143</v>
      </c>
      <c r="F16" s="20">
        <f>Output!U566</f>
        <v>5.6910999999999996</v>
      </c>
      <c r="G16" s="13"/>
      <c r="H16" s="13"/>
      <c r="I16" s="20"/>
      <c r="K16" s="114">
        <f t="shared" si="0"/>
        <v>5.6910999999999996</v>
      </c>
      <c r="L16" s="114" t="str">
        <f t="shared" si="1"/>
        <v/>
      </c>
      <c r="N16" s="200"/>
      <c r="O16" s="105"/>
      <c r="P16" s="105"/>
    </row>
    <row r="17" spans="1:16">
      <c r="A17" s="208"/>
      <c r="B17" s="11" t="s">
        <v>94</v>
      </c>
      <c r="C17" s="12"/>
      <c r="D17" s="19">
        <f>Output!S137</f>
        <v>207.2</v>
      </c>
      <c r="E17" s="19">
        <f>Output!T137</f>
        <v>243</v>
      </c>
      <c r="F17" s="20">
        <f>Output!U137</f>
        <v>17.277999999999999</v>
      </c>
      <c r="G17" s="13">
        <f>-Output!S138</f>
        <v>2.91</v>
      </c>
      <c r="H17" s="13">
        <f>-Output!T138</f>
        <v>2.81</v>
      </c>
      <c r="I17" s="20">
        <f>Output!U138</f>
        <v>-3.4363999999999999</v>
      </c>
      <c r="K17" s="114">
        <f t="shared" si="0"/>
        <v>17.277999999999999</v>
      </c>
      <c r="L17" s="114">
        <f t="shared" si="1"/>
        <v>3.4363999999999999</v>
      </c>
      <c r="N17" s="200"/>
      <c r="O17" s="105"/>
      <c r="P17" s="105"/>
    </row>
    <row r="18" spans="1:16">
      <c r="A18" s="208"/>
      <c r="B18" s="11" t="s">
        <v>99</v>
      </c>
      <c r="C18" s="12"/>
      <c r="D18" s="19">
        <f>Output!S332</f>
        <v>204.13</v>
      </c>
      <c r="E18" s="19">
        <f>Output!T332</f>
        <v>241</v>
      </c>
      <c r="F18" s="20">
        <f>Output!U332</f>
        <v>18.059999999999999</v>
      </c>
      <c r="G18" s="13">
        <f>-Output!S333</f>
        <v>2.92</v>
      </c>
      <c r="H18" s="13">
        <f>-Output!T333</f>
        <v>2.8</v>
      </c>
      <c r="I18" s="20">
        <f>Output!U333</f>
        <v>-4.1096000000000004</v>
      </c>
      <c r="K18" s="114">
        <f t="shared" si="0"/>
        <v>18.059999999999999</v>
      </c>
      <c r="L18" s="114">
        <f t="shared" si="1"/>
        <v>4.1096000000000004</v>
      </c>
      <c r="N18" s="200"/>
      <c r="O18" s="105"/>
      <c r="P18" s="105"/>
    </row>
    <row r="19" spans="1:16">
      <c r="A19" s="208"/>
      <c r="B19" s="11" t="s">
        <v>96</v>
      </c>
      <c r="C19" s="12"/>
      <c r="D19" s="19">
        <f>Output!S215</f>
        <v>175.83</v>
      </c>
      <c r="E19" s="19">
        <f>Output!T215</f>
        <v>198</v>
      </c>
      <c r="F19" s="20">
        <f>Output!U215</f>
        <v>12.606999999999999</v>
      </c>
      <c r="G19" s="13">
        <f>-Output!S216</f>
        <v>2.9483000000000001</v>
      </c>
      <c r="H19" s="13">
        <f>-Output!T216</f>
        <v>2.66</v>
      </c>
      <c r="I19" s="20">
        <f>Output!U216</f>
        <v>-9.7796000000000003</v>
      </c>
      <c r="K19" s="114">
        <f t="shared" si="0"/>
        <v>12.606999999999999</v>
      </c>
      <c r="L19" s="114">
        <f t="shared" si="1"/>
        <v>9.7796000000000003</v>
      </c>
      <c r="N19" s="200"/>
      <c r="O19" s="105"/>
      <c r="P19" s="105"/>
    </row>
    <row r="20" spans="1:16">
      <c r="A20" s="208"/>
      <c r="B20" s="11" t="s">
        <v>102</v>
      </c>
      <c r="C20" s="12"/>
      <c r="D20" s="19">
        <f>Output!S449</f>
        <v>207.7</v>
      </c>
      <c r="E20" s="19">
        <f>Output!T449</f>
        <v>242</v>
      </c>
      <c r="F20" s="20">
        <f>Output!U449</f>
        <v>16.513999999999999</v>
      </c>
      <c r="G20" s="13">
        <f>-Output!S450</f>
        <v>2.91</v>
      </c>
      <c r="H20" s="13">
        <f>-Output!T450</f>
        <v>2.81</v>
      </c>
      <c r="I20" s="20">
        <f>Output!U450</f>
        <v>-3.4363999999999999</v>
      </c>
      <c r="K20" s="114">
        <f t="shared" si="0"/>
        <v>16.513999999999999</v>
      </c>
      <c r="L20" s="114">
        <f t="shared" si="1"/>
        <v>3.4363999999999999</v>
      </c>
      <c r="N20" s="200"/>
      <c r="O20" s="105"/>
      <c r="P20" s="105"/>
    </row>
    <row r="21" spans="1:16">
      <c r="A21" s="208"/>
      <c r="B21" s="11" t="s">
        <v>103</v>
      </c>
      <c r="C21" s="12"/>
      <c r="D21" s="19">
        <f>Output!S488</f>
        <v>210.2</v>
      </c>
      <c r="E21" s="19">
        <f>Output!T488</f>
        <v>242</v>
      </c>
      <c r="F21" s="20">
        <f>Output!U488</f>
        <v>15.128</v>
      </c>
      <c r="G21" s="13">
        <f>-Output!S489</f>
        <v>2.89</v>
      </c>
      <c r="H21" s="13">
        <f>-Output!T489</f>
        <v>2.79</v>
      </c>
      <c r="I21" s="20">
        <f>Output!U489</f>
        <v>-3.4601999999999999</v>
      </c>
      <c r="K21" s="114">
        <f t="shared" si="0"/>
        <v>15.128</v>
      </c>
      <c r="L21" s="114">
        <f t="shared" si="1"/>
        <v>3.4601999999999999</v>
      </c>
      <c r="N21" s="200"/>
      <c r="O21" s="105"/>
      <c r="P21" s="105"/>
    </row>
    <row r="22" spans="1:16">
      <c r="A22" s="208"/>
      <c r="B22" s="11" t="s">
        <v>106</v>
      </c>
      <c r="C22" s="12"/>
      <c r="D22" s="19">
        <f>Output!S605</f>
        <v>193.33</v>
      </c>
      <c r="E22" s="19">
        <f>Output!T605</f>
        <v>243</v>
      </c>
      <c r="F22" s="20">
        <f>Output!U605</f>
        <v>25.69</v>
      </c>
      <c r="G22" s="13">
        <f>-Output!S606</f>
        <v>2.91</v>
      </c>
      <c r="H22" s="13">
        <f>-ABS(Output!T606)</f>
        <v>-2.81</v>
      </c>
      <c r="I22" s="20">
        <f>ABS(Output!U606)</f>
        <v>3.4363999999999999</v>
      </c>
      <c r="K22" s="114">
        <f t="shared" si="0"/>
        <v>25.69</v>
      </c>
      <c r="L22" s="114">
        <f t="shared" si="1"/>
        <v>3.4363999999999999</v>
      </c>
      <c r="N22" s="201"/>
      <c r="O22" s="106"/>
      <c r="P22" s="106"/>
    </row>
    <row r="23" spans="1:16">
      <c r="A23" s="72" t="s">
        <v>340</v>
      </c>
      <c r="B23" s="11" t="s">
        <v>92</v>
      </c>
      <c r="C23" s="12"/>
      <c r="D23" s="19">
        <f>Output!S644</f>
        <v>700.4</v>
      </c>
      <c r="E23" s="19">
        <f>Output!T644</f>
        <v>618</v>
      </c>
      <c r="F23" s="20">
        <f>Output!U644</f>
        <v>-11.765000000000001</v>
      </c>
      <c r="G23" s="13">
        <f>-Output!S645</f>
        <v>4.2</v>
      </c>
      <c r="H23" s="13">
        <f>-Output!T645</f>
        <v>5.08</v>
      </c>
      <c r="I23" s="20">
        <f>Output!U645</f>
        <v>20.952000000000002</v>
      </c>
      <c r="K23" s="114">
        <f t="shared" si="0"/>
        <v>11.765000000000001</v>
      </c>
      <c r="L23" s="114">
        <f t="shared" si="1"/>
        <v>20.952000000000002</v>
      </c>
      <c r="N23" s="14" t="s">
        <v>108</v>
      </c>
      <c r="O23" s="20">
        <f>K23</f>
        <v>11.765000000000001</v>
      </c>
      <c r="P23" s="20">
        <f>L23</f>
        <v>20.952000000000002</v>
      </c>
    </row>
    <row r="24" spans="1:16">
      <c r="A24" s="72" t="s">
        <v>340</v>
      </c>
      <c r="B24" s="11" t="s">
        <v>95</v>
      </c>
      <c r="C24" s="12"/>
      <c r="D24" s="19">
        <f>Output!S658</f>
        <v>150.30000000000001</v>
      </c>
      <c r="E24" s="19">
        <f>Output!T658</f>
        <v>176</v>
      </c>
      <c r="F24" s="20">
        <f>Output!U658</f>
        <v>17.099</v>
      </c>
      <c r="G24" s="13">
        <f>-Output!S659</f>
        <v>4.32</v>
      </c>
      <c r="H24" s="13">
        <f>-Output!T659</f>
        <v>3.44</v>
      </c>
      <c r="I24" s="20">
        <f>Output!U659</f>
        <v>-20.37</v>
      </c>
      <c r="K24" s="114">
        <f t="shared" si="0"/>
        <v>17.099</v>
      </c>
      <c r="L24" s="114">
        <f t="shared" si="1"/>
        <v>20.37</v>
      </c>
      <c r="N24" s="14" t="s">
        <v>109</v>
      </c>
      <c r="O24" s="20">
        <f>K24</f>
        <v>17.099</v>
      </c>
      <c r="P24" s="20">
        <f>L24</f>
        <v>20.37</v>
      </c>
    </row>
    <row r="25" spans="1:16" ht="12.75" customHeight="1">
      <c r="A25" s="186" t="s">
        <v>110</v>
      </c>
      <c r="B25" s="11" t="s">
        <v>95</v>
      </c>
      <c r="C25" s="12"/>
      <c r="D25" s="19">
        <f>Output!S8</f>
        <v>59</v>
      </c>
      <c r="E25" s="19">
        <f>Output!T8</f>
        <v>68.938000000000002</v>
      </c>
      <c r="F25" s="20">
        <f>Output!U8</f>
        <v>16.844999999999999</v>
      </c>
      <c r="G25" s="13"/>
      <c r="H25" s="13"/>
      <c r="I25" s="20"/>
      <c r="K25" s="114">
        <f t="shared" si="0"/>
        <v>16.844999999999999</v>
      </c>
      <c r="L25" s="114" t="str">
        <f t="shared" si="1"/>
        <v/>
      </c>
      <c r="N25" s="190" t="s">
        <v>110</v>
      </c>
      <c r="O25" s="28">
        <f>AVERAGE(K25:K27)</f>
        <v>20.468</v>
      </c>
      <c r="P25" s="28"/>
    </row>
    <row r="26" spans="1:16">
      <c r="A26" s="186"/>
      <c r="B26" s="11" t="s">
        <v>96</v>
      </c>
      <c r="C26" s="12"/>
      <c r="D26" s="19">
        <f>Output!S17</f>
        <v>44.222999999999999</v>
      </c>
      <c r="E26" s="19">
        <f>Output!T17</f>
        <v>49.21</v>
      </c>
      <c r="F26" s="20">
        <f>Output!U17</f>
        <v>11.276999999999999</v>
      </c>
      <c r="G26" s="13"/>
      <c r="H26" s="13"/>
      <c r="I26" s="20"/>
      <c r="K26" s="114">
        <f t="shared" si="0"/>
        <v>11.276999999999999</v>
      </c>
      <c r="L26" s="114" t="str">
        <f t="shared" si="1"/>
        <v/>
      </c>
      <c r="N26" s="191"/>
      <c r="O26" s="105"/>
      <c r="P26" s="105"/>
    </row>
    <row r="27" spans="1:16">
      <c r="A27" s="186"/>
      <c r="B27" s="11" t="s">
        <v>112</v>
      </c>
      <c r="C27" s="12"/>
      <c r="D27" s="19">
        <f>Output!S26</f>
        <v>66</v>
      </c>
      <c r="E27" s="19">
        <f>Output!T26</f>
        <v>87.965999999999994</v>
      </c>
      <c r="F27" s="20">
        <f>Output!U26</f>
        <v>33.281999999999996</v>
      </c>
      <c r="G27" s="13"/>
      <c r="H27" s="13"/>
      <c r="I27" s="20"/>
      <c r="K27" s="114">
        <f t="shared" si="0"/>
        <v>33.281999999999996</v>
      </c>
      <c r="L27" s="114" t="str">
        <f t="shared" si="1"/>
        <v/>
      </c>
      <c r="N27" s="202"/>
      <c r="O27" s="106"/>
      <c r="P27" s="106"/>
    </row>
    <row r="28" spans="1:16" ht="12.75" customHeight="1">
      <c r="A28" s="207" t="s">
        <v>275</v>
      </c>
      <c r="B28" s="194" t="s">
        <v>274</v>
      </c>
      <c r="C28" s="70" t="s">
        <v>113</v>
      </c>
      <c r="D28" s="13">
        <f>Output!S730</f>
        <v>244.13</v>
      </c>
      <c r="E28" s="13">
        <f>Output!T730</f>
        <v>290.8</v>
      </c>
      <c r="F28" s="20">
        <f>Output!U730</f>
        <v>19.114000000000001</v>
      </c>
      <c r="G28" s="13">
        <f>-Output!S731</f>
        <v>1.9615</v>
      </c>
      <c r="H28" s="13">
        <f>-Output!T731</f>
        <v>1.417</v>
      </c>
      <c r="I28" s="20">
        <f>Output!U731</f>
        <v>-27.759</v>
      </c>
      <c r="K28" s="114">
        <f t="shared" si="0"/>
        <v>19.114000000000001</v>
      </c>
      <c r="L28" s="114">
        <f t="shared" si="1"/>
        <v>27.759</v>
      </c>
      <c r="N28" s="203" t="s">
        <v>275</v>
      </c>
      <c r="O28" s="20">
        <f>AVERAGE(K28:K39)</f>
        <v>20.754066666666667</v>
      </c>
      <c r="P28" s="20">
        <f>AVERAGE(L28:L39)</f>
        <v>19.238166666666668</v>
      </c>
    </row>
    <row r="29" spans="1:16">
      <c r="A29" s="208"/>
      <c r="B29" s="195"/>
      <c r="C29" s="70" t="s">
        <v>269</v>
      </c>
      <c r="D29" s="13">
        <f>Output!S735</f>
        <v>57.5</v>
      </c>
      <c r="E29" s="13">
        <f>Output!T735</f>
        <v>87.372</v>
      </c>
      <c r="F29" s="20">
        <f>Output!U735</f>
        <v>51.951000000000001</v>
      </c>
      <c r="G29" s="13">
        <f>-Output!S736</f>
        <v>1.99</v>
      </c>
      <c r="H29" s="13">
        <f>-Output!T736</f>
        <v>2.2972000000000001</v>
      </c>
      <c r="I29" s="20">
        <f>Output!U736</f>
        <v>15.436</v>
      </c>
      <c r="K29" s="114">
        <f t="shared" si="0"/>
        <v>51.951000000000001</v>
      </c>
      <c r="L29" s="114">
        <f t="shared" si="1"/>
        <v>15.436</v>
      </c>
      <c r="N29" s="197"/>
      <c r="O29" s="28"/>
      <c r="P29" s="28"/>
    </row>
    <row r="30" spans="1:16">
      <c r="A30" s="208"/>
      <c r="B30" s="195"/>
      <c r="C30" s="70" t="s">
        <v>269</v>
      </c>
      <c r="D30" s="13">
        <f>Output!S737</f>
        <v>62.3</v>
      </c>
      <c r="E30" s="13">
        <f>Output!T737</f>
        <v>87.372</v>
      </c>
      <c r="F30" s="20">
        <f>Output!U737</f>
        <v>40.244</v>
      </c>
      <c r="G30" s="13">
        <f>-Output!S738</f>
        <v>1.9910000000000001</v>
      </c>
      <c r="H30" s="13">
        <f>-Output!T738</f>
        <v>2.2972000000000001</v>
      </c>
      <c r="I30" s="20">
        <f>Output!U738</f>
        <v>15.379</v>
      </c>
      <c r="K30" s="114">
        <f t="shared" si="0"/>
        <v>40.244</v>
      </c>
      <c r="L30" s="114">
        <f t="shared" si="1"/>
        <v>15.379</v>
      </c>
      <c r="N30" s="197"/>
      <c r="O30" s="105"/>
      <c r="P30" s="105"/>
    </row>
    <row r="31" spans="1:16">
      <c r="A31" s="208"/>
      <c r="B31" s="195"/>
      <c r="C31" s="70" t="s">
        <v>269</v>
      </c>
      <c r="D31" s="13">
        <f>Output!S739</f>
        <v>80.099999999999994</v>
      </c>
      <c r="E31" s="13">
        <f>Output!T739</f>
        <v>87.372</v>
      </c>
      <c r="F31" s="20">
        <f>Output!U739</f>
        <v>9.0789000000000009</v>
      </c>
      <c r="G31" s="13">
        <f>-Output!S740</f>
        <v>1.931</v>
      </c>
      <c r="H31" s="13">
        <f>-Output!T740</f>
        <v>2.2972000000000001</v>
      </c>
      <c r="I31" s="20">
        <f>Output!U740</f>
        <v>18.963000000000001</v>
      </c>
      <c r="K31" s="114">
        <f t="shared" si="0"/>
        <v>9.0789000000000009</v>
      </c>
      <c r="L31" s="114">
        <f t="shared" si="1"/>
        <v>18.963000000000001</v>
      </c>
      <c r="N31" s="197"/>
      <c r="O31" s="105"/>
      <c r="P31" s="105"/>
    </row>
    <row r="32" spans="1:16">
      <c r="A32" s="208"/>
      <c r="B32" s="195"/>
      <c r="C32" s="72" t="s">
        <v>273</v>
      </c>
      <c r="D32" s="13">
        <f>Output!S744</f>
        <v>52.3</v>
      </c>
      <c r="E32" s="13">
        <f>Output!T744</f>
        <v>43.359000000000002</v>
      </c>
      <c r="F32" s="20">
        <f>Output!U744</f>
        <v>-17.094999999999999</v>
      </c>
      <c r="G32" s="13">
        <f>-Output!S745</f>
        <v>1.9866999999999999</v>
      </c>
      <c r="H32" s="13">
        <f>-Output!T745</f>
        <v>2.4224999999999999</v>
      </c>
      <c r="I32" s="20">
        <f>Output!U745</f>
        <v>21.937000000000001</v>
      </c>
      <c r="K32" s="114">
        <f t="shared" si="0"/>
        <v>17.094999999999999</v>
      </c>
      <c r="L32" s="114">
        <f t="shared" si="1"/>
        <v>21.937000000000001</v>
      </c>
      <c r="N32" s="197"/>
      <c r="O32" s="105"/>
      <c r="P32" s="105"/>
    </row>
    <row r="33" spans="1:16">
      <c r="A33" s="208"/>
      <c r="B33" s="195"/>
      <c r="C33" s="70" t="s">
        <v>272</v>
      </c>
      <c r="D33" s="13">
        <f>Output!T748</f>
        <v>44.145000000000003</v>
      </c>
      <c r="E33" s="13">
        <f>Output!U748</f>
        <v>20.286999999999999</v>
      </c>
      <c r="F33" s="20">
        <f>Output!U748</f>
        <v>20.286999999999999</v>
      </c>
      <c r="G33" s="13">
        <f>-Output!S749</f>
        <v>2.0499999999999998</v>
      </c>
      <c r="H33" s="13">
        <f>-Output!T749</f>
        <v>2.4041999999999999</v>
      </c>
      <c r="I33" s="20">
        <f>Output!U749</f>
        <v>17.28</v>
      </c>
      <c r="K33" s="114">
        <f t="shared" si="0"/>
        <v>20.286999999999999</v>
      </c>
      <c r="L33" s="114">
        <f t="shared" si="1"/>
        <v>17.28</v>
      </c>
      <c r="N33" s="197"/>
      <c r="O33" s="105"/>
      <c r="P33" s="105"/>
    </row>
    <row r="34" spans="1:16">
      <c r="A34" s="208"/>
      <c r="B34" s="194" t="s">
        <v>276</v>
      </c>
      <c r="C34" s="70" t="s">
        <v>113</v>
      </c>
      <c r="D34" s="13">
        <f>Output!S756</f>
        <v>345.33</v>
      </c>
      <c r="E34" s="13">
        <f>Output!T756</f>
        <v>327.71</v>
      </c>
      <c r="F34" s="20">
        <f>Output!U756</f>
        <v>-5.1039000000000003</v>
      </c>
      <c r="G34" s="13">
        <f>-Output!S757</f>
        <v>1.7190000000000001</v>
      </c>
      <c r="H34" s="13">
        <f>-Output!T757</f>
        <v>2.2869000000000002</v>
      </c>
      <c r="I34" s="20">
        <f>Output!U757</f>
        <v>33.036000000000001</v>
      </c>
      <c r="K34" s="114">
        <f t="shared" si="0"/>
        <v>5.1039000000000003</v>
      </c>
      <c r="L34" s="114">
        <f t="shared" si="1"/>
        <v>33.036000000000001</v>
      </c>
      <c r="N34" s="197"/>
      <c r="O34" s="105"/>
      <c r="P34" s="105"/>
    </row>
    <row r="35" spans="1:16">
      <c r="A35" s="208"/>
      <c r="B35" s="195"/>
      <c r="C35" s="70" t="s">
        <v>269</v>
      </c>
      <c r="D35" s="13">
        <f>Output!S761</f>
        <v>83.8</v>
      </c>
      <c r="E35" s="13">
        <f>Output!T761</f>
        <v>103.64</v>
      </c>
      <c r="F35" s="20">
        <f>Output!U761</f>
        <v>23.672000000000001</v>
      </c>
      <c r="G35" s="13">
        <f>-Output!S762</f>
        <v>2.1088</v>
      </c>
      <c r="H35" s="13">
        <f>-Output!T762</f>
        <v>2.4115000000000002</v>
      </c>
      <c r="I35" s="20">
        <f>Output!U762</f>
        <v>14.355</v>
      </c>
      <c r="K35" s="114">
        <f t="shared" si="0"/>
        <v>23.672000000000001</v>
      </c>
      <c r="L35" s="114">
        <f t="shared" si="1"/>
        <v>14.355</v>
      </c>
      <c r="N35" s="197"/>
      <c r="O35" s="105"/>
      <c r="P35" s="105"/>
    </row>
    <row r="36" spans="1:16">
      <c r="A36" s="208"/>
      <c r="B36" s="195"/>
      <c r="C36" s="70" t="s">
        <v>269</v>
      </c>
      <c r="D36" s="13">
        <f>Output!S763</f>
        <v>92.9</v>
      </c>
      <c r="E36" s="13">
        <f>Output!T763</f>
        <v>103.64</v>
      </c>
      <c r="F36" s="20">
        <f>Output!U763</f>
        <v>11.557</v>
      </c>
      <c r="G36" s="13">
        <f>-Output!S764</f>
        <v>2.0699999999999998</v>
      </c>
      <c r="H36" s="13">
        <f>-Output!T764</f>
        <v>2.4115000000000002</v>
      </c>
      <c r="I36" s="20">
        <f>Output!U764</f>
        <v>16.5</v>
      </c>
      <c r="K36" s="114">
        <f t="shared" si="0"/>
        <v>11.557</v>
      </c>
      <c r="L36" s="114">
        <f t="shared" si="1"/>
        <v>16.5</v>
      </c>
      <c r="N36" s="197"/>
      <c r="O36" s="105"/>
      <c r="P36" s="105"/>
    </row>
    <row r="37" spans="1:16">
      <c r="A37" s="208"/>
      <c r="B37" s="195"/>
      <c r="C37" s="70" t="s">
        <v>269</v>
      </c>
      <c r="D37" s="13">
        <f>Output!S765</f>
        <v>116.6</v>
      </c>
      <c r="E37" s="13">
        <f>Output!T765</f>
        <v>103.64</v>
      </c>
      <c r="F37" s="20">
        <f>Output!U765</f>
        <v>-11.117000000000001</v>
      </c>
      <c r="G37" s="13">
        <f>-Output!S766</f>
        <v>2.0266999999999999</v>
      </c>
      <c r="H37" s="13">
        <f>-Output!T766</f>
        <v>2.4115000000000002</v>
      </c>
      <c r="I37" s="20">
        <f>Output!U766</f>
        <v>18.991</v>
      </c>
      <c r="K37" s="114">
        <f t="shared" si="0"/>
        <v>11.117000000000001</v>
      </c>
      <c r="L37" s="114">
        <f t="shared" si="1"/>
        <v>18.991</v>
      </c>
      <c r="N37" s="197"/>
      <c r="O37" s="105"/>
      <c r="P37" s="105"/>
    </row>
    <row r="38" spans="1:16">
      <c r="A38" s="208"/>
      <c r="B38" s="195"/>
      <c r="C38" s="72" t="s">
        <v>273</v>
      </c>
      <c r="D38" s="13">
        <f>Output!S771</f>
        <v>75.2</v>
      </c>
      <c r="E38" s="13">
        <f>Output!T771</f>
        <v>59.688000000000002</v>
      </c>
      <c r="F38" s="20">
        <f>Output!U771</f>
        <v>-20.626999999999999</v>
      </c>
      <c r="G38" s="13">
        <f>-Output!S772</f>
        <v>2.11</v>
      </c>
      <c r="H38" s="13">
        <f>-Output!T772</f>
        <v>2.4493</v>
      </c>
      <c r="I38" s="20">
        <f>Output!U772</f>
        <v>16.082000000000001</v>
      </c>
      <c r="K38" s="114">
        <f t="shared" si="0"/>
        <v>20.626999999999999</v>
      </c>
      <c r="L38" s="114">
        <f t="shared" si="1"/>
        <v>16.082000000000001</v>
      </c>
      <c r="N38" s="197"/>
      <c r="O38" s="105"/>
      <c r="P38" s="105"/>
    </row>
    <row r="39" spans="1:16">
      <c r="A39" s="208"/>
      <c r="B39" s="195"/>
      <c r="C39" s="70" t="s">
        <v>272</v>
      </c>
      <c r="D39" s="13">
        <f>Output!S775</f>
        <v>75.2</v>
      </c>
      <c r="E39" s="13">
        <f>Output!T775</f>
        <v>60.76</v>
      </c>
      <c r="F39" s="20">
        <f>Output!U775</f>
        <v>-19.202000000000002</v>
      </c>
      <c r="G39" s="13">
        <f>-Output!S776</f>
        <v>2.11</v>
      </c>
      <c r="H39" s="13">
        <f>-Output!T776</f>
        <v>2.4293999999999998</v>
      </c>
      <c r="I39" s="20">
        <f>Output!U776</f>
        <v>15.14</v>
      </c>
      <c r="K39" s="114">
        <f t="shared" si="0"/>
        <v>19.202000000000002</v>
      </c>
      <c r="L39" s="114">
        <f t="shared" si="1"/>
        <v>15.14</v>
      </c>
      <c r="N39" s="198"/>
      <c r="O39" s="106"/>
      <c r="P39" s="106"/>
    </row>
    <row r="40" spans="1:16" ht="12.75" customHeight="1">
      <c r="A40" s="190" t="s">
        <v>111</v>
      </c>
      <c r="B40" s="187" t="s">
        <v>57</v>
      </c>
      <c r="C40" s="12" t="s">
        <v>113</v>
      </c>
      <c r="D40" s="19">
        <f>Output!S681</f>
        <v>259.39</v>
      </c>
      <c r="E40" s="19">
        <f>Output!T681</f>
        <v>237.43</v>
      </c>
      <c r="F40" s="20">
        <f>Output!U681</f>
        <v>-8.4670000000000005</v>
      </c>
      <c r="G40" s="13">
        <f>-Output!S682</f>
        <v>1.27</v>
      </c>
      <c r="H40" s="13">
        <f>-Output!T682</f>
        <v>1.3187</v>
      </c>
      <c r="I40" s="20">
        <f>Output!U682</f>
        <v>3.8317999999999999</v>
      </c>
      <c r="K40" s="114">
        <f t="shared" si="0"/>
        <v>8.4670000000000005</v>
      </c>
      <c r="L40" s="114">
        <f t="shared" si="1"/>
        <v>3.8317999999999999</v>
      </c>
      <c r="N40" s="190" t="s">
        <v>111</v>
      </c>
      <c r="O40" s="28">
        <f>AVERAGE(K40:K51)</f>
        <v>12.675854545454547</v>
      </c>
      <c r="P40" s="28">
        <f>AVERAGE(L40:L51)</f>
        <v>14.699078750000002</v>
      </c>
    </row>
    <row r="41" spans="1:16">
      <c r="A41" s="191"/>
      <c r="B41" s="188"/>
      <c r="C41" s="12" t="s">
        <v>138</v>
      </c>
      <c r="D41" s="19">
        <f>Output!S683</f>
        <v>86.16</v>
      </c>
      <c r="E41" s="19">
        <f>Output!T683</f>
        <v>88.057000000000002</v>
      </c>
      <c r="F41" s="20">
        <f>Output!U683</f>
        <v>2.2017000000000002</v>
      </c>
      <c r="G41" s="13">
        <f>-Output!S684</f>
        <v>1.17</v>
      </c>
      <c r="H41" s="13">
        <f>-Output!T684</f>
        <v>1.1858</v>
      </c>
      <c r="I41" s="20">
        <f>Output!U684</f>
        <v>1.3471</v>
      </c>
      <c r="K41" s="114">
        <f t="shared" si="0"/>
        <v>2.2017000000000002</v>
      </c>
      <c r="L41" s="114">
        <f t="shared" si="1"/>
        <v>1.3471</v>
      </c>
      <c r="N41" s="197"/>
      <c r="O41" s="105"/>
      <c r="P41" s="105"/>
    </row>
    <row r="42" spans="1:16">
      <c r="A42" s="191"/>
      <c r="B42" s="188"/>
      <c r="C42" s="12" t="s">
        <v>139</v>
      </c>
      <c r="D42" s="19">
        <f>Output!S685</f>
        <v>77.28</v>
      </c>
      <c r="E42" s="19">
        <f>Output!T685</f>
        <v>88.057000000000002</v>
      </c>
      <c r="F42" s="20">
        <f>Output!U685</f>
        <v>13.946</v>
      </c>
      <c r="G42" s="13">
        <f>-Output!S686</f>
        <v>1.29</v>
      </c>
      <c r="H42" s="13">
        <f>-Output!T686</f>
        <v>1.1858</v>
      </c>
      <c r="I42" s="20">
        <f>Output!U686</f>
        <v>-8.0806000000000004</v>
      </c>
      <c r="K42" s="114">
        <f t="shared" si="0"/>
        <v>13.946</v>
      </c>
      <c r="L42" s="114">
        <f t="shared" si="1"/>
        <v>8.0806000000000004</v>
      </c>
      <c r="N42" s="197"/>
      <c r="O42" s="105"/>
      <c r="P42" s="105"/>
    </row>
    <row r="43" spans="1:16">
      <c r="A43" s="191"/>
      <c r="B43" s="189"/>
      <c r="C43" s="12" t="s">
        <v>114</v>
      </c>
      <c r="D43" s="19">
        <f>Output!S687</f>
        <v>74.3</v>
      </c>
      <c r="E43" s="19">
        <f>Output!T687</f>
        <v>88.057000000000002</v>
      </c>
      <c r="F43" s="20">
        <f>Output!U687</f>
        <v>18.515999999999998</v>
      </c>
      <c r="G43" s="13">
        <f>-Output!S688</f>
        <v>1.18</v>
      </c>
      <c r="H43" s="13">
        <f>-Output!T688</f>
        <v>1.1858</v>
      </c>
      <c r="I43" s="20">
        <f>Output!U688</f>
        <v>0.48813000000000001</v>
      </c>
      <c r="K43" s="114">
        <f t="shared" si="0"/>
        <v>18.515999999999998</v>
      </c>
      <c r="L43" s="114">
        <f t="shared" si="1"/>
        <v>0.48813000000000001</v>
      </c>
      <c r="N43" s="197"/>
      <c r="O43" s="105"/>
      <c r="P43" s="105"/>
    </row>
    <row r="44" spans="1:16">
      <c r="A44" s="191"/>
      <c r="B44" s="187" t="s">
        <v>66</v>
      </c>
      <c r="C44" s="12" t="s">
        <v>113</v>
      </c>
      <c r="D44" s="19">
        <f>Output!S693</f>
        <v>312</v>
      </c>
      <c r="E44" s="19">
        <f>Output!T693</f>
        <v>335.65</v>
      </c>
      <c r="F44" s="20">
        <f>Output!U693</f>
        <v>7.5804999999999998</v>
      </c>
      <c r="G44" s="13"/>
      <c r="H44" s="13"/>
      <c r="I44" s="20"/>
      <c r="K44" s="114">
        <f t="shared" si="0"/>
        <v>7.5804999999999998</v>
      </c>
      <c r="L44" s="114" t="str">
        <f t="shared" si="1"/>
        <v/>
      </c>
      <c r="N44" s="197"/>
      <c r="O44" s="105"/>
      <c r="P44" s="105"/>
    </row>
    <row r="45" spans="1:16">
      <c r="A45" s="191"/>
      <c r="B45" s="188"/>
      <c r="C45" s="12" t="s">
        <v>138</v>
      </c>
      <c r="D45" s="19">
        <f>Output!S695</f>
        <v>106.2</v>
      </c>
      <c r="E45" s="19">
        <f>Output!T695</f>
        <v>74.789000000000001</v>
      </c>
      <c r="F45" s="20">
        <f>Output!U695</f>
        <v>-29.577000000000002</v>
      </c>
      <c r="G45" s="13"/>
      <c r="H45" s="13"/>
      <c r="I45" s="20"/>
      <c r="K45" s="114">
        <f t="shared" si="0"/>
        <v>29.577000000000002</v>
      </c>
      <c r="L45" s="114" t="str">
        <f t="shared" si="1"/>
        <v/>
      </c>
      <c r="N45" s="197"/>
      <c r="O45" s="105"/>
      <c r="P45" s="105"/>
    </row>
    <row r="46" spans="1:16">
      <c r="A46" s="191"/>
      <c r="B46" s="188"/>
      <c r="C46" s="12" t="s">
        <v>139</v>
      </c>
      <c r="D46" s="19">
        <f>Output!S697</f>
        <v>99.33</v>
      </c>
      <c r="E46" s="19">
        <f>Output!T697</f>
        <v>74.789000000000001</v>
      </c>
      <c r="F46" s="20">
        <f>Output!U697</f>
        <v>-24.706</v>
      </c>
      <c r="G46" s="13"/>
      <c r="H46" s="13"/>
      <c r="I46" s="20"/>
      <c r="K46" s="114">
        <f t="shared" si="0"/>
        <v>24.706</v>
      </c>
      <c r="L46" s="114" t="str">
        <f t="shared" si="1"/>
        <v/>
      </c>
      <c r="N46" s="197"/>
      <c r="O46" s="105"/>
      <c r="P46" s="105"/>
    </row>
    <row r="47" spans="1:16">
      <c r="A47" s="191"/>
      <c r="B47" s="189"/>
      <c r="C47" s="12" t="s">
        <v>114</v>
      </c>
      <c r="D47" s="19"/>
      <c r="E47" s="19"/>
      <c r="F47" s="20"/>
      <c r="G47" s="13"/>
      <c r="H47" s="13"/>
      <c r="I47" s="20"/>
      <c r="K47" s="114" t="str">
        <f t="shared" si="0"/>
        <v/>
      </c>
      <c r="L47" s="114" t="str">
        <f t="shared" si="1"/>
        <v/>
      </c>
      <c r="N47" s="197"/>
      <c r="O47" s="105"/>
      <c r="P47" s="105"/>
    </row>
    <row r="48" spans="1:16">
      <c r="A48" s="191"/>
      <c r="B48" s="187" t="s">
        <v>69</v>
      </c>
      <c r="C48" s="12" t="s">
        <v>113</v>
      </c>
      <c r="D48" s="19">
        <f>Output!S705</f>
        <v>285.67</v>
      </c>
      <c r="E48" s="19">
        <f>Output!T705</f>
        <v>240.33</v>
      </c>
      <c r="F48" s="20">
        <f>Output!U705</f>
        <v>-15.872999999999999</v>
      </c>
      <c r="G48" s="13">
        <f>-Output!S706</f>
        <v>1.34</v>
      </c>
      <c r="H48" s="13">
        <f>-Output!T706</f>
        <v>1.3204</v>
      </c>
      <c r="I48" s="20">
        <f>Output!U706</f>
        <v>-1.464</v>
      </c>
      <c r="K48" s="114">
        <f t="shared" si="0"/>
        <v>15.872999999999999</v>
      </c>
      <c r="L48" s="114">
        <f t="shared" si="1"/>
        <v>1.464</v>
      </c>
      <c r="N48" s="197"/>
      <c r="O48" s="105"/>
      <c r="P48" s="105"/>
    </row>
    <row r="49" spans="1:16">
      <c r="A49" s="191"/>
      <c r="B49" s="188"/>
      <c r="C49" s="12" t="s">
        <v>138</v>
      </c>
      <c r="D49" s="19">
        <f>Output!S707</f>
        <v>67.08</v>
      </c>
      <c r="E49" s="19">
        <f>Output!T707</f>
        <v>63.776000000000003</v>
      </c>
      <c r="F49" s="20">
        <f>Output!U707</f>
        <v>-4.9253</v>
      </c>
      <c r="G49" s="13">
        <f>-Output!S708</f>
        <v>1.17</v>
      </c>
      <c r="H49" s="13">
        <f>-Output!T708</f>
        <v>1.5148999999999999</v>
      </c>
      <c r="I49" s="20">
        <f>Output!U708</f>
        <v>29.477</v>
      </c>
      <c r="K49" s="114">
        <f t="shared" si="0"/>
        <v>4.9253</v>
      </c>
      <c r="L49" s="114">
        <f t="shared" si="1"/>
        <v>29.477</v>
      </c>
      <c r="N49" s="197"/>
      <c r="O49" s="105"/>
      <c r="P49" s="105"/>
    </row>
    <row r="50" spans="1:16">
      <c r="A50" s="191"/>
      <c r="B50" s="188"/>
      <c r="C50" s="12" t="s">
        <v>139</v>
      </c>
      <c r="D50" s="19">
        <f>Output!S709</f>
        <v>67.22</v>
      </c>
      <c r="E50" s="19">
        <f>Output!T709</f>
        <v>63.776000000000003</v>
      </c>
      <c r="F50" s="20">
        <f>Output!U709</f>
        <v>-5.1233000000000004</v>
      </c>
      <c r="G50" s="13">
        <f>-Output!S710</f>
        <v>1.21</v>
      </c>
      <c r="H50" s="13">
        <f>-Output!T710</f>
        <v>1.5148999999999999</v>
      </c>
      <c r="I50" s="20">
        <f>Output!U710</f>
        <v>25.196999999999999</v>
      </c>
      <c r="K50" s="114">
        <f t="shared" si="0"/>
        <v>5.1233000000000004</v>
      </c>
      <c r="L50" s="114">
        <f t="shared" si="1"/>
        <v>25.196999999999999</v>
      </c>
      <c r="N50" s="197"/>
      <c r="O50" s="105"/>
      <c r="P50" s="105"/>
    </row>
    <row r="51" spans="1:16">
      <c r="A51" s="191"/>
      <c r="B51" s="189"/>
      <c r="C51" s="12" t="s">
        <v>115</v>
      </c>
      <c r="D51" s="19">
        <f>Output!S711</f>
        <v>36.590000000000003</v>
      </c>
      <c r="E51" s="19">
        <f>Output!T711</f>
        <v>33.472999999999999</v>
      </c>
      <c r="F51" s="20">
        <f>Output!U711</f>
        <v>-8.5185999999999993</v>
      </c>
      <c r="G51" s="13">
        <f>-Output!S712</f>
        <v>1.41</v>
      </c>
      <c r="H51" s="13">
        <f>-Output!T712</f>
        <v>2.0827</v>
      </c>
      <c r="I51" s="20">
        <f>-Output!U712</f>
        <v>-47.707000000000001</v>
      </c>
      <c r="K51" s="114">
        <f t="shared" si="0"/>
        <v>8.5185999999999993</v>
      </c>
      <c r="L51" s="114">
        <f t="shared" si="1"/>
        <v>47.707000000000001</v>
      </c>
      <c r="N51" s="197"/>
      <c r="O51" s="106"/>
      <c r="P51" s="106"/>
    </row>
    <row r="52" spans="1:16">
      <c r="A52" s="192"/>
      <c r="B52" s="194" t="s">
        <v>277</v>
      </c>
      <c r="C52" s="210" t="s">
        <v>113</v>
      </c>
      <c r="D52" s="13">
        <f>Output!S783</f>
        <v>769.85</v>
      </c>
      <c r="E52" s="13">
        <f>Output!T783</f>
        <v>727.93</v>
      </c>
      <c r="F52" s="20">
        <f>Output!U783</f>
        <v>-5.4458000000000002</v>
      </c>
      <c r="G52" s="13">
        <f>-Output!S784</f>
        <v>2.0714000000000001</v>
      </c>
      <c r="H52" s="13">
        <f>-Output!T784</f>
        <v>1.9670000000000001</v>
      </c>
      <c r="I52" s="20">
        <f>Output!U784</f>
        <v>-5.0415000000000001</v>
      </c>
      <c r="K52" s="114">
        <f t="shared" si="0"/>
        <v>5.4458000000000002</v>
      </c>
      <c r="L52" s="114">
        <f t="shared" si="1"/>
        <v>5.0415000000000001</v>
      </c>
      <c r="N52" s="197"/>
      <c r="O52" s="28">
        <f>AVERAGE(K52:K55)</f>
        <v>15.6647</v>
      </c>
      <c r="P52" s="28">
        <f>AVERAGE(L52:L55)</f>
        <v>15.391625000000001</v>
      </c>
    </row>
    <row r="53" spans="1:16">
      <c r="A53" s="192"/>
      <c r="B53" s="195"/>
      <c r="C53" s="195"/>
      <c r="D53" s="13">
        <f>Output!S785</f>
        <v>895.67</v>
      </c>
      <c r="E53" s="13">
        <f>Output!T785</f>
        <v>727.93</v>
      </c>
      <c r="F53" s="20">
        <f>Output!U785</f>
        <v>-18.728000000000002</v>
      </c>
      <c r="G53" s="13">
        <f>-Output!S786</f>
        <v>2.2284999999999999</v>
      </c>
      <c r="H53" s="13">
        <f>-Output!T786</f>
        <v>1.9670000000000001</v>
      </c>
      <c r="I53" s="20">
        <f>Output!U786</f>
        <v>-11.734</v>
      </c>
      <c r="K53" s="114">
        <f t="shared" si="0"/>
        <v>18.728000000000002</v>
      </c>
      <c r="L53" s="114">
        <f t="shared" si="1"/>
        <v>11.734</v>
      </c>
      <c r="N53" s="197"/>
      <c r="O53" s="105"/>
      <c r="P53" s="105"/>
    </row>
    <row r="54" spans="1:16">
      <c r="A54" s="192"/>
      <c r="B54" s="194" t="s">
        <v>278</v>
      </c>
      <c r="C54" s="210" t="s">
        <v>113</v>
      </c>
      <c r="D54" s="13">
        <f>Output!S796</f>
        <v>563.91999999999996</v>
      </c>
      <c r="E54" s="13">
        <f>Output!T796</f>
        <v>609.34</v>
      </c>
      <c r="F54" s="20">
        <f>Output!U796</f>
        <v>8.0549999999999997</v>
      </c>
      <c r="G54" s="13">
        <f>-Output!S797</f>
        <v>2.2334999999999998</v>
      </c>
      <c r="H54" s="13">
        <f>-Output!T797</f>
        <v>1.8161</v>
      </c>
      <c r="I54" s="20">
        <f>Output!U797</f>
        <v>-18.689</v>
      </c>
      <c r="K54" s="114">
        <f t="shared" si="0"/>
        <v>8.0549999999999997</v>
      </c>
      <c r="L54" s="114">
        <f t="shared" si="1"/>
        <v>18.689</v>
      </c>
      <c r="N54" s="197"/>
      <c r="O54" s="105"/>
      <c r="P54" s="105"/>
    </row>
    <row r="55" spans="1:16">
      <c r="A55" s="192"/>
      <c r="B55" s="195"/>
      <c r="C55" s="195"/>
      <c r="D55" s="13">
        <f>Output!S798</f>
        <v>875.87</v>
      </c>
      <c r="E55" s="13">
        <f>Output!T798</f>
        <v>609.34</v>
      </c>
      <c r="F55" s="20">
        <f>Output!U798</f>
        <v>-30.43</v>
      </c>
      <c r="G55" s="13">
        <f>-Output!S799</f>
        <v>1.4401999999999999</v>
      </c>
      <c r="H55" s="13">
        <f>-Output!T799</f>
        <v>1.8161</v>
      </c>
      <c r="I55" s="20">
        <f>Output!U799</f>
        <v>26.102</v>
      </c>
      <c r="K55" s="114">
        <f t="shared" si="0"/>
        <v>30.43</v>
      </c>
      <c r="L55" s="114">
        <f t="shared" si="1"/>
        <v>26.102</v>
      </c>
      <c r="N55" s="197"/>
      <c r="O55" s="106"/>
      <c r="P55" s="106"/>
    </row>
    <row r="56" spans="1:16">
      <c r="A56" s="192"/>
      <c r="B56" s="71" t="s">
        <v>279</v>
      </c>
      <c r="C56" s="73" t="s">
        <v>113</v>
      </c>
      <c r="D56" s="13">
        <f>Output!S809</f>
        <v>777</v>
      </c>
      <c r="E56" s="13">
        <f>Output!T809</f>
        <v>589.37</v>
      </c>
      <c r="F56" s="20">
        <f>Output!U809</f>
        <v>-24.148</v>
      </c>
      <c r="G56" s="13">
        <f>-Output!S810</f>
        <v>2.2311999999999999</v>
      </c>
      <c r="H56" s="13">
        <f>-Output!T810</f>
        <v>1.7108000000000001</v>
      </c>
      <c r="I56" s="20">
        <f>Output!U810</f>
        <v>-23.323</v>
      </c>
      <c r="K56" s="114">
        <f t="shared" si="0"/>
        <v>24.148</v>
      </c>
      <c r="L56" s="114">
        <f t="shared" si="1"/>
        <v>23.323</v>
      </c>
      <c r="N56" s="197"/>
      <c r="O56" s="28">
        <f>AVERAGE(K56:K57)</f>
        <v>38.226500000000001</v>
      </c>
      <c r="P56" s="28">
        <f>AVERAGE(L56:L57)</f>
        <v>22.683500000000002</v>
      </c>
    </row>
    <row r="57" spans="1:16">
      <c r="A57" s="193"/>
      <c r="B57" s="71" t="s">
        <v>280</v>
      </c>
      <c r="C57" s="73" t="s">
        <v>113</v>
      </c>
      <c r="D57" s="13">
        <f>Output!S818</f>
        <v>783.38</v>
      </c>
      <c r="E57" s="13">
        <f>Output!T818</f>
        <v>1193.0999999999999</v>
      </c>
      <c r="F57" s="20">
        <f>Output!U818</f>
        <v>52.305</v>
      </c>
      <c r="G57" s="13">
        <f>-Output!S819</f>
        <v>2.3296999999999999</v>
      </c>
      <c r="H57" s="13">
        <f>-Output!T819</f>
        <v>1.8162</v>
      </c>
      <c r="I57" s="20">
        <f>Output!U819</f>
        <v>-22.044</v>
      </c>
      <c r="K57" s="114">
        <f t="shared" si="0"/>
        <v>52.305</v>
      </c>
      <c r="L57" s="114">
        <f t="shared" si="1"/>
        <v>22.044</v>
      </c>
      <c r="N57" s="198"/>
      <c r="O57" s="106"/>
      <c r="P57" s="106"/>
    </row>
    <row r="58" spans="1:16" ht="12.75" customHeight="1">
      <c r="A58" s="180" t="s">
        <v>271</v>
      </c>
      <c r="B58" s="183" t="s">
        <v>97</v>
      </c>
      <c r="C58" s="70" t="s">
        <v>113</v>
      </c>
      <c r="D58" s="13">
        <f>Output!S717</f>
        <v>154.54</v>
      </c>
      <c r="E58" s="13">
        <f>Output!T717</f>
        <v>166.63</v>
      </c>
      <c r="F58" s="20">
        <f>Output!U717</f>
        <v>7.8258000000000001</v>
      </c>
      <c r="G58" s="13"/>
      <c r="H58" s="13"/>
      <c r="I58" s="20"/>
      <c r="K58" s="114">
        <f t="shared" si="0"/>
        <v>7.8258000000000001</v>
      </c>
      <c r="L58" s="114" t="str">
        <f t="shared" si="1"/>
        <v/>
      </c>
      <c r="N58" s="180" t="s">
        <v>271</v>
      </c>
      <c r="O58" s="28">
        <f>AVERAGE(K58:K59)</f>
        <v>8.1892999999999994</v>
      </c>
      <c r="P58" s="28"/>
    </row>
    <row r="59" spans="1:16">
      <c r="A59" s="181"/>
      <c r="B59" s="184"/>
      <c r="C59" s="70" t="s">
        <v>269</v>
      </c>
      <c r="D59" s="13">
        <f>Output!S719</f>
        <v>424.02</v>
      </c>
      <c r="E59" s="13">
        <f>Output!T719</f>
        <v>387.76</v>
      </c>
      <c r="F59" s="20">
        <f>Output!U719</f>
        <v>-8.5527999999999995</v>
      </c>
      <c r="G59" s="13"/>
      <c r="H59" s="13"/>
      <c r="I59" s="20"/>
      <c r="K59" s="114">
        <f t="shared" si="0"/>
        <v>8.5527999999999995</v>
      </c>
      <c r="L59" s="114" t="str">
        <f t="shared" si="1"/>
        <v/>
      </c>
      <c r="N59" s="197"/>
      <c r="O59" s="105"/>
      <c r="P59" s="105"/>
    </row>
    <row r="60" spans="1:16">
      <c r="A60" s="182"/>
      <c r="B60" s="185"/>
      <c r="C60" s="70" t="s">
        <v>270</v>
      </c>
      <c r="D60" s="13">
        <f>Output!S721</f>
        <v>0.58199999999999996</v>
      </c>
      <c r="E60" s="13">
        <f>Output!T721</f>
        <v>2.2803</v>
      </c>
      <c r="F60" s="20">
        <f>Output!U721</f>
        <v>291.8</v>
      </c>
      <c r="G60" s="13"/>
      <c r="H60" s="13"/>
      <c r="I60" s="20"/>
      <c r="K60" s="114">
        <f t="shared" si="0"/>
        <v>291.8</v>
      </c>
      <c r="L60" s="114" t="str">
        <f t="shared" si="1"/>
        <v/>
      </c>
      <c r="N60" s="198"/>
      <c r="O60" s="106"/>
      <c r="P60" s="106"/>
    </row>
    <row r="62" spans="1:16">
      <c r="A62" s="127" t="s">
        <v>318</v>
      </c>
      <c r="B62" s="116"/>
      <c r="C62" s="117"/>
      <c r="D62" s="118"/>
      <c r="E62" s="118"/>
      <c r="F62" s="121">
        <f>AVERAGE(F5:F59)</f>
        <v>5.8258296296296299</v>
      </c>
      <c r="G62" s="118"/>
      <c r="H62" s="118"/>
      <c r="I62" s="121">
        <f>AVERAGE(I5:I59)</f>
        <v>3.1796665714285717</v>
      </c>
      <c r="J62" s="117"/>
      <c r="K62" s="121">
        <f>AVERAGE(K5:K59)</f>
        <v>15.803781481481474</v>
      </c>
      <c r="L62" s="121">
        <f>AVERAGE(L5:L59)</f>
        <v>15.204483714285711</v>
      </c>
      <c r="N62"/>
    </row>
    <row r="63" spans="1:16">
      <c r="A63" s="127" t="s">
        <v>317</v>
      </c>
      <c r="B63" s="116"/>
      <c r="C63" s="117"/>
      <c r="D63" s="118"/>
      <c r="E63" s="118"/>
      <c r="F63" s="121">
        <f>STDEV(F5:F59)</f>
        <v>18.304313052131356</v>
      </c>
      <c r="G63" s="118"/>
      <c r="H63" s="118"/>
      <c r="I63" s="121">
        <f>STDEV(I5:I59)</f>
        <v>18.479874649073363</v>
      </c>
      <c r="J63" s="117"/>
      <c r="K63" s="121">
        <f>STDEV(K5:K59)</f>
        <v>10.731104199846008</v>
      </c>
      <c r="L63" s="121">
        <f>STDEV(L5:L59)</f>
        <v>10.674164089888782</v>
      </c>
      <c r="N63"/>
    </row>
    <row r="64" spans="1:16">
      <c r="A64" s="127" t="s">
        <v>327</v>
      </c>
      <c r="B64" s="116"/>
      <c r="C64" s="117"/>
      <c r="D64" s="118"/>
      <c r="E64" s="118"/>
      <c r="F64" s="121">
        <f>MEDIAN(F5:F60)</f>
        <v>8.7169000000000008</v>
      </c>
      <c r="G64" s="118"/>
      <c r="H64" s="118"/>
      <c r="I64" s="121">
        <f>MEDIAN(I5:I60)</f>
        <v>3.4363999999999999</v>
      </c>
      <c r="J64" s="117"/>
      <c r="K64" s="121">
        <f>MEDIAN(K5:K60)</f>
        <v>13.87</v>
      </c>
      <c r="L64" s="121">
        <f>MEDIAN(L5:L60)</f>
        <v>15.436</v>
      </c>
      <c r="N64"/>
    </row>
    <row r="65" spans="1:12" s="4" customFormat="1">
      <c r="A65" s="127" t="s">
        <v>330</v>
      </c>
      <c r="B65" s="116"/>
      <c r="C65" s="117"/>
      <c r="D65" s="118"/>
      <c r="E65" s="118"/>
      <c r="F65" s="119"/>
      <c r="G65" s="118"/>
      <c r="H65" s="118"/>
      <c r="I65" s="119"/>
      <c r="J65" s="117"/>
      <c r="K65" s="120">
        <f>PERCENTRANK(K5:K60,14)</f>
        <v>0.51900000000000002</v>
      </c>
      <c r="L65" s="120">
        <f>PERCENTRANK(L5:L60,13)</f>
        <v>0.39600000000000002</v>
      </c>
    </row>
    <row r="66" spans="1:12">
      <c r="A66" s="127" t="s">
        <v>332</v>
      </c>
      <c r="B66" s="116"/>
      <c r="C66" s="117"/>
      <c r="D66" s="118"/>
      <c r="E66" s="118"/>
      <c r="F66" s="119"/>
      <c r="G66" s="118"/>
      <c r="H66" s="118"/>
      <c r="I66" s="119"/>
      <c r="J66" s="117"/>
      <c r="K66" s="121">
        <f>PERCENTILE(K5:K60,0.9)</f>
        <v>30.088800000000003</v>
      </c>
      <c r="L66" s="121">
        <f>PERCENTILE(L5:L60,0.9)</f>
        <v>27.096200000000003</v>
      </c>
    </row>
  </sheetData>
  <mergeCells count="30">
    <mergeCell ref="C54:C55"/>
    <mergeCell ref="B54:B55"/>
    <mergeCell ref="B34:B39"/>
    <mergeCell ref="A28:A39"/>
    <mergeCell ref="B52:B53"/>
    <mergeCell ref="C52:C53"/>
    <mergeCell ref="B48:B51"/>
    <mergeCell ref="G2:I2"/>
    <mergeCell ref="A5:A7"/>
    <mergeCell ref="A8:A22"/>
    <mergeCell ref="A3:A4"/>
    <mergeCell ref="B3:B4"/>
    <mergeCell ref="D2:F2"/>
    <mergeCell ref="C3:C4"/>
    <mergeCell ref="O1:P1"/>
    <mergeCell ref="N3:N4"/>
    <mergeCell ref="A58:A60"/>
    <mergeCell ref="B58:B60"/>
    <mergeCell ref="A25:A27"/>
    <mergeCell ref="B40:B43"/>
    <mergeCell ref="B44:B47"/>
    <mergeCell ref="A40:A57"/>
    <mergeCell ref="B28:B33"/>
    <mergeCell ref="K1:L1"/>
    <mergeCell ref="N58:N60"/>
    <mergeCell ref="N8:N22"/>
    <mergeCell ref="N5:N7"/>
    <mergeCell ref="N25:N27"/>
    <mergeCell ref="N28:N39"/>
    <mergeCell ref="N40:N57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workbookViewId="0">
      <selection activeCell="H29" sqref="H29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8" max="8" width="11.28515625" style="64" bestFit="1" customWidth="1"/>
    <col min="10" max="10" width="6.28515625" style="4" bestFit="1" customWidth="1"/>
    <col min="11" max="11" width="11.5703125" customWidth="1"/>
  </cols>
  <sheetData>
    <row r="1" spans="1:11">
      <c r="H1" s="139" t="s">
        <v>313</v>
      </c>
      <c r="K1" s="138" t="s">
        <v>315</v>
      </c>
    </row>
    <row r="2" spans="1:11" s="6" customFormat="1" ht="25.5">
      <c r="D2" s="204" t="s">
        <v>343</v>
      </c>
      <c r="E2" s="204"/>
      <c r="F2" s="204"/>
      <c r="H2" s="112" t="s">
        <v>344</v>
      </c>
      <c r="I2" s="103"/>
      <c r="K2" s="102" t="s">
        <v>8</v>
      </c>
    </row>
    <row r="3" spans="1:11" s="15" customFormat="1" ht="25.5">
      <c r="A3" s="178" t="s">
        <v>85</v>
      </c>
      <c r="B3" s="178" t="s">
        <v>0</v>
      </c>
      <c r="C3" s="209" t="s">
        <v>116</v>
      </c>
      <c r="D3" s="37" t="s">
        <v>136</v>
      </c>
      <c r="E3" s="37" t="s">
        <v>137</v>
      </c>
      <c r="F3" s="39" t="s">
        <v>84</v>
      </c>
      <c r="H3" s="113" t="str">
        <f>F3</f>
        <v>Relative Difference</v>
      </c>
      <c r="J3" s="178" t="s">
        <v>85</v>
      </c>
      <c r="K3" s="39" t="str">
        <f>H3</f>
        <v>Relative Difference</v>
      </c>
    </row>
    <row r="4" spans="1:11" s="6" customFormat="1">
      <c r="A4" s="179"/>
      <c r="B4" s="179"/>
      <c r="C4" s="179"/>
      <c r="D4" s="38" t="s">
        <v>90</v>
      </c>
      <c r="E4" s="38" t="s">
        <v>90</v>
      </c>
      <c r="F4" s="149" t="s">
        <v>91</v>
      </c>
      <c r="H4" s="151" t="str">
        <f>F4</f>
        <v>(%)</v>
      </c>
      <c r="J4" s="179"/>
      <c r="K4" s="45" t="str">
        <f>H4</f>
        <v>(%)</v>
      </c>
    </row>
    <row r="5" spans="1:11" ht="12.75" customHeight="1">
      <c r="A5" s="178" t="s">
        <v>338</v>
      </c>
      <c r="B5" s="187" t="s">
        <v>87</v>
      </c>
      <c r="C5" s="152" t="s">
        <v>349</v>
      </c>
      <c r="D5" s="19">
        <f>Output!S37</f>
        <v>166</v>
      </c>
      <c r="E5" s="19">
        <f>Output!T37</f>
        <v>174</v>
      </c>
      <c r="F5" s="150">
        <f>Output!U37</f>
        <v>4.8193000000000001</v>
      </c>
      <c r="H5" s="114">
        <f>IF(F5&lt;&gt;"",ABS(F5),"")</f>
        <v>4.8193000000000001</v>
      </c>
      <c r="J5" s="178" t="s">
        <v>338</v>
      </c>
      <c r="K5" s="213">
        <f>AVERAGE(H5:H10)</f>
        <v>16.32565</v>
      </c>
    </row>
    <row r="6" spans="1:11">
      <c r="A6" s="205"/>
      <c r="B6" s="189"/>
      <c r="C6" s="152" t="s">
        <v>350</v>
      </c>
      <c r="D6" s="19">
        <f>Output!S38</f>
        <v>77</v>
      </c>
      <c r="E6" s="19">
        <f>Output!T38</f>
        <v>105</v>
      </c>
      <c r="F6" s="150">
        <f>Output!U38</f>
        <v>36.363999999999997</v>
      </c>
      <c r="H6" s="114">
        <f t="shared" ref="H6:H22" si="0">IF(F6&lt;&gt;"",ABS(F6),"")</f>
        <v>36.363999999999997</v>
      </c>
      <c r="J6" s="205"/>
      <c r="K6" s="214"/>
    </row>
    <row r="7" spans="1:11">
      <c r="A7" s="205"/>
      <c r="B7" s="187" t="s">
        <v>88</v>
      </c>
      <c r="C7" s="152" t="s">
        <v>349</v>
      </c>
      <c r="D7" s="19">
        <f>Output!S45</f>
        <v>288</v>
      </c>
      <c r="E7" s="19">
        <f>Output!T45</f>
        <v>244</v>
      </c>
      <c r="F7" s="150">
        <f>Output!U45</f>
        <v>-15.278</v>
      </c>
      <c r="H7" s="114">
        <f t="shared" si="0"/>
        <v>15.278</v>
      </c>
      <c r="J7" s="205"/>
      <c r="K7" s="214"/>
    </row>
    <row r="8" spans="1:11" ht="12.75" customHeight="1">
      <c r="A8" s="188"/>
      <c r="B8" s="189"/>
      <c r="C8" s="152" t="s">
        <v>350</v>
      </c>
      <c r="D8" s="19">
        <f>Output!S46</f>
        <v>128</v>
      </c>
      <c r="E8" s="19">
        <f>Output!T46</f>
        <v>161</v>
      </c>
      <c r="F8" s="150">
        <f>Output!U46</f>
        <v>25.780999999999999</v>
      </c>
      <c r="H8" s="114">
        <f t="shared" si="0"/>
        <v>25.780999999999999</v>
      </c>
      <c r="J8" s="188"/>
      <c r="K8" s="214"/>
    </row>
    <row r="9" spans="1:11">
      <c r="A9" s="188"/>
      <c r="B9" s="187" t="s">
        <v>89</v>
      </c>
      <c r="C9" s="152" t="s">
        <v>349</v>
      </c>
      <c r="D9" s="19">
        <f>Output!S53</f>
        <v>252</v>
      </c>
      <c r="E9" s="19">
        <f>Output!T53</f>
        <v>238</v>
      </c>
      <c r="F9" s="150">
        <f>Output!U53</f>
        <v>-5.5556000000000001</v>
      </c>
      <c r="H9" s="114">
        <f t="shared" si="0"/>
        <v>5.5556000000000001</v>
      </c>
      <c r="J9" s="188"/>
      <c r="K9" s="214"/>
    </row>
    <row r="10" spans="1:11">
      <c r="A10" s="189"/>
      <c r="B10" s="189"/>
      <c r="C10" s="152" t="s">
        <v>350</v>
      </c>
      <c r="D10" s="19">
        <f>Output!S54</f>
        <v>128</v>
      </c>
      <c r="E10" s="19">
        <f>Output!T54</f>
        <v>141</v>
      </c>
      <c r="F10" s="150">
        <f>Output!U54</f>
        <v>10.156000000000001</v>
      </c>
      <c r="H10" s="114">
        <f t="shared" si="0"/>
        <v>10.156000000000001</v>
      </c>
      <c r="J10" s="189"/>
      <c r="K10" s="215"/>
    </row>
    <row r="11" spans="1:11">
      <c r="A11" s="186" t="s">
        <v>110</v>
      </c>
      <c r="B11" s="11" t="s">
        <v>95</v>
      </c>
      <c r="C11" s="152" t="s">
        <v>351</v>
      </c>
      <c r="D11" s="19">
        <f>Output!S12</f>
        <v>114.2</v>
      </c>
      <c r="E11" s="19">
        <f>Output!T12</f>
        <v>137</v>
      </c>
      <c r="F11" s="150">
        <f>Output!U12</f>
        <v>19.968</v>
      </c>
      <c r="H11" s="114">
        <f t="shared" si="0"/>
        <v>19.968</v>
      </c>
      <c r="J11" s="186" t="s">
        <v>110</v>
      </c>
      <c r="K11" s="213">
        <f>AVERAGE(H11:H13)</f>
        <v>19.939500000000002</v>
      </c>
    </row>
    <row r="12" spans="1:11">
      <c r="A12" s="186"/>
      <c r="B12" s="11" t="s">
        <v>96</v>
      </c>
      <c r="C12" s="152" t="s">
        <v>351</v>
      </c>
      <c r="D12" s="19">
        <f>Output!S21</f>
        <v>93.402000000000001</v>
      </c>
      <c r="E12" s="19">
        <f>Output!T21</f>
        <v>112</v>
      </c>
      <c r="F12" s="150">
        <f>Output!U21</f>
        <v>19.911000000000001</v>
      </c>
      <c r="H12" s="114">
        <f t="shared" si="0"/>
        <v>19.911000000000001</v>
      </c>
      <c r="J12" s="186"/>
      <c r="K12" s="214"/>
    </row>
    <row r="13" spans="1:11">
      <c r="A13" s="186"/>
      <c r="B13" s="11" t="s">
        <v>112</v>
      </c>
      <c r="C13" s="152" t="s">
        <v>352</v>
      </c>
      <c r="D13" s="19">
        <f>Output!S30</f>
        <v>79</v>
      </c>
      <c r="E13" s="19">
        <f>Output!T30</f>
        <v>186</v>
      </c>
      <c r="F13" s="150">
        <f>Output!U30</f>
        <v>135.44</v>
      </c>
      <c r="H13" s="114"/>
      <c r="J13" s="186"/>
      <c r="K13" s="215"/>
    </row>
    <row r="14" spans="1:11">
      <c r="A14" s="180" t="s">
        <v>396</v>
      </c>
      <c r="B14" s="152" t="s">
        <v>96</v>
      </c>
      <c r="C14" s="152" t="s">
        <v>399</v>
      </c>
      <c r="D14" s="19">
        <v>32</v>
      </c>
      <c r="E14" s="19">
        <v>42.561999999999998</v>
      </c>
      <c r="F14" s="150">
        <f>(E14-D14)/E14*100</f>
        <v>24.81556317842206</v>
      </c>
      <c r="H14" s="57">
        <f t="shared" si="0"/>
        <v>24.81556317842206</v>
      </c>
      <c r="J14" s="190" t="str">
        <f>A14</f>
        <v>NIST High Bay</v>
      </c>
      <c r="K14" s="213">
        <f>AVERAGE(H14:H22)</f>
        <v>13.470043255632524</v>
      </c>
    </row>
    <row r="15" spans="1:11">
      <c r="A15" s="211"/>
      <c r="B15" s="152" t="s">
        <v>397</v>
      </c>
      <c r="C15" s="152" t="s">
        <v>399</v>
      </c>
      <c r="D15" s="19">
        <v>29</v>
      </c>
      <c r="E15" s="19">
        <v>38.369799999999998</v>
      </c>
      <c r="F15" s="150">
        <f t="shared" ref="F15:F22" si="1">(E15-D15)/E15*100</f>
        <v>24.419725930288923</v>
      </c>
      <c r="H15" s="57">
        <f t="shared" si="0"/>
        <v>24.419725930288923</v>
      </c>
      <c r="J15" s="191"/>
      <c r="K15" s="214"/>
    </row>
    <row r="16" spans="1:11">
      <c r="A16" s="211"/>
      <c r="B16" s="152" t="s">
        <v>97</v>
      </c>
      <c r="C16" s="152" t="s">
        <v>399</v>
      </c>
      <c r="D16" s="19">
        <v>46</v>
      </c>
      <c r="E16" s="19">
        <v>51.804200000000002</v>
      </c>
      <c r="F16" s="150">
        <f t="shared" si="1"/>
        <v>11.204110863597935</v>
      </c>
      <c r="H16" s="57">
        <f t="shared" si="0"/>
        <v>11.204110863597935</v>
      </c>
      <c r="J16" s="191"/>
      <c r="K16" s="214"/>
    </row>
    <row r="17" spans="1:11">
      <c r="A17" s="211"/>
      <c r="B17" s="152" t="s">
        <v>102</v>
      </c>
      <c r="C17" s="152" t="s">
        <v>399</v>
      </c>
      <c r="D17" s="19">
        <v>79</v>
      </c>
      <c r="E17" s="19">
        <v>90.232500000000002</v>
      </c>
      <c r="F17" s="150">
        <f t="shared" si="1"/>
        <v>12.448397196132216</v>
      </c>
      <c r="H17" s="57">
        <f t="shared" si="0"/>
        <v>12.448397196132216</v>
      </c>
      <c r="J17" s="191"/>
      <c r="K17" s="214"/>
    </row>
    <row r="18" spans="1:11">
      <c r="A18" s="211"/>
      <c r="B18" s="152" t="s">
        <v>103</v>
      </c>
      <c r="C18" s="152" t="s">
        <v>399</v>
      </c>
      <c r="D18" s="19">
        <v>127</v>
      </c>
      <c r="E18" s="19">
        <v>144.8501</v>
      </c>
      <c r="F18" s="150">
        <f t="shared" si="1"/>
        <v>12.32315338408465</v>
      </c>
      <c r="H18" s="57">
        <f t="shared" si="0"/>
        <v>12.32315338408465</v>
      </c>
      <c r="J18" s="191"/>
      <c r="K18" s="214"/>
    </row>
    <row r="19" spans="1:11">
      <c r="A19" s="211"/>
      <c r="B19" s="152" t="s">
        <v>105</v>
      </c>
      <c r="C19" s="152" t="s">
        <v>399</v>
      </c>
      <c r="D19" s="19">
        <v>119</v>
      </c>
      <c r="E19" s="19">
        <v>131.7518</v>
      </c>
      <c r="F19" s="150">
        <f t="shared" si="1"/>
        <v>9.6786533466715472</v>
      </c>
      <c r="H19" s="57">
        <f t="shared" si="0"/>
        <v>9.6786533466715472</v>
      </c>
      <c r="J19" s="191"/>
      <c r="K19" s="214"/>
    </row>
    <row r="20" spans="1:11">
      <c r="A20" s="211"/>
      <c r="B20" s="152" t="s">
        <v>106</v>
      </c>
      <c r="C20" s="152" t="s">
        <v>399</v>
      </c>
      <c r="D20" s="19">
        <v>55</v>
      </c>
      <c r="E20" s="19">
        <v>64.456199999999995</v>
      </c>
      <c r="F20" s="150">
        <f t="shared" si="1"/>
        <v>14.67073764820141</v>
      </c>
      <c r="H20" s="57">
        <f t="shared" si="0"/>
        <v>14.67073764820141</v>
      </c>
      <c r="J20" s="191"/>
      <c r="K20" s="214"/>
    </row>
    <row r="21" spans="1:11">
      <c r="A21" s="211"/>
      <c r="B21" s="152" t="s">
        <v>398</v>
      </c>
      <c r="C21" s="152" t="s">
        <v>399</v>
      </c>
      <c r="D21" s="19">
        <v>130</v>
      </c>
      <c r="E21" s="19">
        <v>140.40729999999999</v>
      </c>
      <c r="F21" s="150">
        <f t="shared" si="1"/>
        <v>7.4122214443266072</v>
      </c>
      <c r="H21" s="57">
        <f t="shared" si="0"/>
        <v>7.4122214443266072</v>
      </c>
      <c r="J21" s="191"/>
      <c r="K21" s="214"/>
    </row>
    <row r="22" spans="1:11">
      <c r="A22" s="212"/>
      <c r="B22" s="152" t="s">
        <v>112</v>
      </c>
      <c r="C22" s="152" t="s">
        <v>399</v>
      </c>
      <c r="D22" s="19">
        <v>234</v>
      </c>
      <c r="E22" s="19">
        <v>244.40639999999999</v>
      </c>
      <c r="F22" s="150">
        <f t="shared" si="1"/>
        <v>4.2578263089673563</v>
      </c>
      <c r="H22" s="57">
        <f t="shared" si="0"/>
        <v>4.2578263089673563</v>
      </c>
      <c r="J22" s="202"/>
      <c r="K22" s="215"/>
    </row>
    <row r="23" spans="1:11">
      <c r="A23" s="153"/>
      <c r="J23"/>
    </row>
    <row r="24" spans="1:11" s="4" customFormat="1">
      <c r="A24" s="127" t="s">
        <v>318</v>
      </c>
      <c r="B24" s="116"/>
      <c r="C24" s="117"/>
      <c r="D24" s="118"/>
      <c r="E24" s="118"/>
      <c r="F24" s="121">
        <f>AVERAGE(F5:F12,F14:F22)</f>
        <v>12.788005252981927</v>
      </c>
      <c r="G24" s="117"/>
      <c r="H24" s="121">
        <f>AVERAGE(H5:H12,H14:H22)</f>
        <v>15.239017017687805</v>
      </c>
    </row>
    <row r="25" spans="1:11">
      <c r="A25" s="127" t="s">
        <v>317</v>
      </c>
      <c r="B25" s="116"/>
      <c r="C25" s="117"/>
      <c r="D25" s="118"/>
      <c r="E25" s="118"/>
      <c r="F25" s="121">
        <f>STDEV(F5:F12,F14:F22)</f>
        <v>12.296407025927065</v>
      </c>
      <c r="G25" s="117"/>
      <c r="H25" s="121">
        <f>STDEV(H5:H12,H14:H22)</f>
        <v>8.8438483902648652</v>
      </c>
    </row>
    <row r="26" spans="1:11">
      <c r="A26" s="127" t="s">
        <v>327</v>
      </c>
      <c r="B26" s="116"/>
      <c r="C26" s="117"/>
      <c r="D26" s="118"/>
      <c r="E26" s="118"/>
      <c r="F26" s="121">
        <f>MEDIAN(F5:F12,F14:F22)</f>
        <v>12.32315338408465</v>
      </c>
      <c r="G26" s="117"/>
      <c r="H26" s="121">
        <f>MEDIAN(H5:H12,H14:H22)</f>
        <v>12.448397196132216</v>
      </c>
    </row>
    <row r="27" spans="1:11">
      <c r="A27" s="127" t="s">
        <v>330</v>
      </c>
      <c r="B27" s="116"/>
      <c r="C27" s="117"/>
      <c r="D27" s="118"/>
      <c r="E27" s="118"/>
      <c r="F27" s="119"/>
      <c r="G27" s="117"/>
      <c r="H27" s="120">
        <f>PERCENTRANK(H5:H22,14)</f>
        <v>0.54300000000000004</v>
      </c>
    </row>
    <row r="28" spans="1:11">
      <c r="A28" s="127" t="s">
        <v>332</v>
      </c>
      <c r="B28" s="116"/>
      <c r="C28" s="117"/>
      <c r="D28" s="118"/>
      <c r="E28" s="118"/>
      <c r="F28" s="119"/>
      <c r="G28" s="117"/>
      <c r="H28" s="121">
        <f>PERCENTILE(H5:H22,0.9)</f>
        <v>25.201737907053236</v>
      </c>
    </row>
  </sheetData>
  <mergeCells count="17">
    <mergeCell ref="K5:K10"/>
    <mergeCell ref="A14:A22"/>
    <mergeCell ref="J14:J22"/>
    <mergeCell ref="K14:K22"/>
    <mergeCell ref="D2:F2"/>
    <mergeCell ref="A3:A4"/>
    <mergeCell ref="B3:B4"/>
    <mergeCell ref="C3:C4"/>
    <mergeCell ref="J3:J4"/>
    <mergeCell ref="K11:K13"/>
    <mergeCell ref="A11:A13"/>
    <mergeCell ref="B5:B6"/>
    <mergeCell ref="B7:B8"/>
    <mergeCell ref="B9:B10"/>
    <mergeCell ref="A5:A10"/>
    <mergeCell ref="J5:J10"/>
    <mergeCell ref="J11:J13"/>
  </mergeCells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31" sqref="H31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12" max="12" width="13.85546875" customWidth="1"/>
  </cols>
  <sheetData>
    <row r="1" spans="1:16">
      <c r="J1" s="61" t="s">
        <v>222</v>
      </c>
    </row>
    <row r="3" spans="1:16" ht="25.5">
      <c r="A3" s="6"/>
      <c r="B3" s="6"/>
      <c r="C3" s="6"/>
      <c r="D3" s="204" t="s">
        <v>219</v>
      </c>
      <c r="E3" s="204"/>
      <c r="F3" s="204"/>
      <c r="H3" s="102" t="s">
        <v>313</v>
      </c>
      <c r="I3" s="103"/>
      <c r="J3" s="108"/>
      <c r="K3" s="6"/>
      <c r="L3" s="6"/>
      <c r="M3" s="216"/>
      <c r="N3" s="217"/>
      <c r="O3" s="218"/>
    </row>
    <row r="4" spans="1:16" ht="25.5">
      <c r="A4" s="178" t="s">
        <v>85</v>
      </c>
      <c r="B4" s="178" t="s">
        <v>0</v>
      </c>
      <c r="C4" s="209" t="s">
        <v>116</v>
      </c>
      <c r="D4" s="37" t="s">
        <v>136</v>
      </c>
      <c r="E4" s="37" t="s">
        <v>137</v>
      </c>
      <c r="F4" s="39" t="s">
        <v>84</v>
      </c>
      <c r="H4" s="39" t="s">
        <v>84</v>
      </c>
      <c r="J4" s="178" t="s">
        <v>85</v>
      </c>
      <c r="K4" s="178" t="s">
        <v>0</v>
      </c>
      <c r="L4" s="209" t="s">
        <v>116</v>
      </c>
      <c r="M4" s="37" t="s">
        <v>223</v>
      </c>
      <c r="N4" s="37" t="s">
        <v>224</v>
      </c>
      <c r="O4" s="39" t="s">
        <v>225</v>
      </c>
    </row>
    <row r="5" spans="1:16">
      <c r="A5" s="179"/>
      <c r="B5" s="179"/>
      <c r="C5" s="179"/>
      <c r="D5" s="38" t="s">
        <v>90</v>
      </c>
      <c r="E5" s="38" t="s">
        <v>90</v>
      </c>
      <c r="F5" s="40" t="s">
        <v>91</v>
      </c>
      <c r="H5" s="40" t="s">
        <v>91</v>
      </c>
      <c r="J5" s="179"/>
      <c r="K5" s="179"/>
      <c r="L5" s="179"/>
      <c r="M5" s="38" t="s">
        <v>90</v>
      </c>
      <c r="N5" s="38" t="s">
        <v>90</v>
      </c>
      <c r="O5" s="62" t="s">
        <v>90</v>
      </c>
    </row>
    <row r="6" spans="1:16">
      <c r="A6" s="207" t="s">
        <v>339</v>
      </c>
      <c r="B6" s="11" t="s">
        <v>92</v>
      </c>
      <c r="C6" s="12"/>
      <c r="D6" s="19">
        <f>Output!S61</f>
        <v>154.57</v>
      </c>
      <c r="E6" s="19">
        <f>Output!T61</f>
        <v>135.47999999999999</v>
      </c>
      <c r="F6" s="20">
        <f>Output!U61</f>
        <v>-12.348000000000001</v>
      </c>
      <c r="H6" s="40">
        <f>ABS(F6)</f>
        <v>12.348000000000001</v>
      </c>
      <c r="I6" s="58"/>
      <c r="J6" s="208" t="s">
        <v>107</v>
      </c>
      <c r="K6" s="11" t="s">
        <v>92</v>
      </c>
      <c r="L6" s="12"/>
      <c r="M6" s="19">
        <f>D6</f>
        <v>154.57</v>
      </c>
      <c r="N6" s="19">
        <f>'HGT &amp; HGL'!D8</f>
        <v>122.93</v>
      </c>
      <c r="O6" s="20">
        <f>M6-N6</f>
        <v>31.639999999999986</v>
      </c>
      <c r="P6" s="58"/>
    </row>
    <row r="7" spans="1:16">
      <c r="A7" s="208"/>
      <c r="B7" s="11" t="s">
        <v>97</v>
      </c>
      <c r="C7" s="12"/>
      <c r="D7" s="19">
        <f>Output!S256</f>
        <v>139.07</v>
      </c>
      <c r="E7" s="19">
        <f>Output!T256</f>
        <v>133</v>
      </c>
      <c r="F7" s="20">
        <f>Output!U256</f>
        <v>-4.3624999999999998</v>
      </c>
      <c r="H7" s="40">
        <f t="shared" ref="H7:H26" si="0">ABS(F7)</f>
        <v>4.3624999999999998</v>
      </c>
      <c r="J7" s="208"/>
      <c r="K7" s="11" t="s">
        <v>97</v>
      </c>
      <c r="L7" s="12"/>
      <c r="M7" s="19">
        <f t="shared" ref="M7:M20" si="1">D7</f>
        <v>139.07</v>
      </c>
      <c r="N7" s="19">
        <f>'HGT &amp; HGL'!D9</f>
        <v>116.8</v>
      </c>
      <c r="O7" s="20">
        <f t="shared" ref="O7:O26" si="2">M7-N7</f>
        <v>22.269999999999996</v>
      </c>
    </row>
    <row r="8" spans="1:16">
      <c r="A8" s="208"/>
      <c r="B8" s="11" t="s">
        <v>93</v>
      </c>
      <c r="C8" s="12"/>
      <c r="D8" s="19">
        <f>Output!S100</f>
        <v>270.45999999999998</v>
      </c>
      <c r="E8" s="19">
        <f>Output!T100</f>
        <v>234.57</v>
      </c>
      <c r="F8" s="20">
        <f>Output!U100</f>
        <v>-13.27</v>
      </c>
      <c r="H8" s="40">
        <f t="shared" si="0"/>
        <v>13.27</v>
      </c>
      <c r="J8" s="208"/>
      <c r="K8" s="11" t="s">
        <v>93</v>
      </c>
      <c r="L8" s="12"/>
      <c r="M8" s="19">
        <f t="shared" si="1"/>
        <v>270.45999999999998</v>
      </c>
      <c r="N8" s="19">
        <f>'HGT &amp; HGL'!D10</f>
        <v>229</v>
      </c>
      <c r="O8" s="20">
        <f t="shared" si="2"/>
        <v>41.45999999999998</v>
      </c>
    </row>
    <row r="9" spans="1:16">
      <c r="A9" s="208"/>
      <c r="B9" s="11" t="s">
        <v>98</v>
      </c>
      <c r="C9" s="12"/>
      <c r="D9" s="19">
        <f>Output!S295</f>
        <v>247.24</v>
      </c>
      <c r="E9" s="19">
        <f>Output!T295</f>
        <v>234</v>
      </c>
      <c r="F9" s="20">
        <f>Output!U295</f>
        <v>-5.3555999999999999</v>
      </c>
      <c r="H9" s="40">
        <f t="shared" si="0"/>
        <v>5.3555999999999999</v>
      </c>
      <c r="J9" s="208"/>
      <c r="K9" s="11" t="s">
        <v>98</v>
      </c>
      <c r="L9" s="12"/>
      <c r="M9" s="19">
        <f t="shared" si="1"/>
        <v>247.24</v>
      </c>
      <c r="N9" s="19">
        <f>'HGT &amp; HGL'!D11</f>
        <v>218.2</v>
      </c>
      <c r="O9" s="20">
        <f t="shared" si="2"/>
        <v>29.04000000000002</v>
      </c>
    </row>
    <row r="10" spans="1:16">
      <c r="A10" s="208"/>
      <c r="B10" s="11" t="s">
        <v>95</v>
      </c>
      <c r="C10" s="12"/>
      <c r="D10" s="19">
        <f>Output!S178</f>
        <v>227.7</v>
      </c>
      <c r="E10" s="19">
        <f>Output!T178</f>
        <v>222</v>
      </c>
      <c r="F10" s="20">
        <f>Output!U178</f>
        <v>-2.5032999999999999</v>
      </c>
      <c r="H10" s="40">
        <f t="shared" si="0"/>
        <v>2.5032999999999999</v>
      </c>
      <c r="J10" s="208"/>
      <c r="K10" s="11" t="s">
        <v>95</v>
      </c>
      <c r="L10" s="12"/>
      <c r="M10" s="19">
        <f t="shared" si="1"/>
        <v>227.7</v>
      </c>
      <c r="N10" s="19">
        <f>'HGT &amp; HGL'!D12</f>
        <v>204.2</v>
      </c>
      <c r="O10" s="20">
        <f t="shared" si="2"/>
        <v>23.5</v>
      </c>
    </row>
    <row r="11" spans="1:16">
      <c r="A11" s="208"/>
      <c r="B11" s="11" t="s">
        <v>100</v>
      </c>
      <c r="C11" s="12"/>
      <c r="D11" s="19">
        <f>Output!S373</f>
        <v>217</v>
      </c>
      <c r="E11" s="19">
        <f>Output!T373</f>
        <v>221</v>
      </c>
      <c r="F11" s="20">
        <f>Output!U373</f>
        <v>1.8433999999999999</v>
      </c>
      <c r="H11" s="40">
        <f t="shared" si="0"/>
        <v>1.8433999999999999</v>
      </c>
      <c r="J11" s="208"/>
      <c r="K11" s="11" t="s">
        <v>100</v>
      </c>
      <c r="L11" s="12"/>
      <c r="M11" s="19">
        <f t="shared" si="1"/>
        <v>217</v>
      </c>
      <c r="N11" s="19">
        <f>'HGT &amp; HGL'!D13</f>
        <v>198.3</v>
      </c>
      <c r="O11" s="20">
        <f t="shared" si="2"/>
        <v>18.699999999999989</v>
      </c>
    </row>
    <row r="12" spans="1:16">
      <c r="A12" s="208"/>
      <c r="B12" s="11" t="s">
        <v>101</v>
      </c>
      <c r="C12" s="12"/>
      <c r="D12" s="19">
        <f>Output!S412</f>
        <v>330.05</v>
      </c>
      <c r="E12" s="19">
        <f>Output!T412</f>
        <v>311</v>
      </c>
      <c r="F12" s="20">
        <f>Output!U412</f>
        <v>-5.7716000000000003</v>
      </c>
      <c r="H12" s="40">
        <f t="shared" si="0"/>
        <v>5.7716000000000003</v>
      </c>
      <c r="J12" s="208"/>
      <c r="K12" s="11" t="s">
        <v>101</v>
      </c>
      <c r="L12" s="12"/>
      <c r="M12" s="19">
        <f t="shared" si="1"/>
        <v>330.05</v>
      </c>
      <c r="N12" s="19">
        <f>'HGT &amp; HGL'!D14</f>
        <v>290.24</v>
      </c>
      <c r="O12" s="20">
        <f t="shared" si="2"/>
        <v>39.81</v>
      </c>
    </row>
    <row r="13" spans="1:16">
      <c r="A13" s="208"/>
      <c r="B13" s="11" t="s">
        <v>104</v>
      </c>
      <c r="C13" s="12"/>
      <c r="D13" s="19">
        <f>Output!S529</f>
        <v>277.3</v>
      </c>
      <c r="E13" s="19">
        <f>Output!T529</f>
        <v>290</v>
      </c>
      <c r="F13" s="20">
        <f>Output!U529</f>
        <v>4.5799000000000003</v>
      </c>
      <c r="H13" s="40">
        <f t="shared" si="0"/>
        <v>4.5799000000000003</v>
      </c>
      <c r="J13" s="208"/>
      <c r="K13" s="11" t="s">
        <v>104</v>
      </c>
      <c r="L13" s="12"/>
      <c r="M13" s="19">
        <f t="shared" si="1"/>
        <v>277.3</v>
      </c>
      <c r="N13" s="19">
        <f>'HGT &amp; HGL'!D15</f>
        <v>268.45999999999998</v>
      </c>
      <c r="O13" s="20">
        <f t="shared" si="2"/>
        <v>8.8400000000000318</v>
      </c>
    </row>
    <row r="14" spans="1:16">
      <c r="A14" s="208"/>
      <c r="B14" s="11" t="s">
        <v>105</v>
      </c>
      <c r="C14" s="12"/>
      <c r="D14" s="19">
        <f>Output!S568</f>
        <v>155.4</v>
      </c>
      <c r="E14" s="19">
        <f>Output!T568</f>
        <v>143</v>
      </c>
      <c r="F14" s="20">
        <f>Output!U568</f>
        <v>-7.9794</v>
      </c>
      <c r="H14" s="40">
        <f t="shared" si="0"/>
        <v>7.9794</v>
      </c>
      <c r="J14" s="208"/>
      <c r="K14" s="11" t="s">
        <v>105</v>
      </c>
      <c r="L14" s="12"/>
      <c r="M14" s="19">
        <f t="shared" si="1"/>
        <v>155.4</v>
      </c>
      <c r="N14" s="19">
        <f>'HGT &amp; HGL'!D16</f>
        <v>135.30000000000001</v>
      </c>
      <c r="O14" s="20">
        <f t="shared" si="2"/>
        <v>20.099999999999994</v>
      </c>
    </row>
    <row r="15" spans="1:16">
      <c r="A15" s="208"/>
      <c r="B15" s="11" t="s">
        <v>94</v>
      </c>
      <c r="C15" s="12"/>
      <c r="D15" s="19">
        <f>Output!S139</f>
        <v>240.4</v>
      </c>
      <c r="E15" s="19">
        <f>Output!T139</f>
        <v>243</v>
      </c>
      <c r="F15" s="20">
        <f>Output!U139</f>
        <v>1.0813999999999999</v>
      </c>
      <c r="H15" s="40">
        <f t="shared" si="0"/>
        <v>1.0813999999999999</v>
      </c>
      <c r="J15" s="208"/>
      <c r="K15" s="11" t="s">
        <v>94</v>
      </c>
      <c r="L15" s="12"/>
      <c r="M15" s="19">
        <f t="shared" si="1"/>
        <v>240.4</v>
      </c>
      <c r="N15" s="19">
        <f>'HGT &amp; HGL'!D17</f>
        <v>207.2</v>
      </c>
      <c r="O15" s="20">
        <f t="shared" si="2"/>
        <v>33.200000000000017</v>
      </c>
    </row>
    <row r="16" spans="1:16">
      <c r="A16" s="208"/>
      <c r="B16" s="11" t="s">
        <v>99</v>
      </c>
      <c r="C16" s="12"/>
      <c r="D16" s="19">
        <f>Output!S334</f>
        <v>234.1</v>
      </c>
      <c r="E16" s="19">
        <f>Output!T334</f>
        <v>241</v>
      </c>
      <c r="F16" s="20">
        <f>Output!U334</f>
        <v>2.9476</v>
      </c>
      <c r="H16" s="40">
        <f t="shared" si="0"/>
        <v>2.9476</v>
      </c>
      <c r="J16" s="208"/>
      <c r="K16" s="11" t="s">
        <v>99</v>
      </c>
      <c r="L16" s="12"/>
      <c r="M16" s="19">
        <f t="shared" si="1"/>
        <v>234.1</v>
      </c>
      <c r="N16" s="19">
        <f>'HGT &amp; HGL'!D18</f>
        <v>204.13</v>
      </c>
      <c r="O16" s="20">
        <f t="shared" si="2"/>
        <v>29.97</v>
      </c>
    </row>
    <row r="17" spans="1:16">
      <c r="A17" s="208"/>
      <c r="B17" s="11" t="s">
        <v>96</v>
      </c>
      <c r="C17" s="12"/>
      <c r="D17" s="19">
        <f>Output!S217</f>
        <v>207.07</v>
      </c>
      <c r="E17" s="19">
        <f>Output!T217</f>
        <v>198</v>
      </c>
      <c r="F17" s="20">
        <f>Output!U217</f>
        <v>-4.3787000000000003</v>
      </c>
      <c r="H17" s="40">
        <f t="shared" si="0"/>
        <v>4.3787000000000003</v>
      </c>
      <c r="J17" s="208"/>
      <c r="K17" s="11" t="s">
        <v>96</v>
      </c>
      <c r="L17" s="12"/>
      <c r="M17" s="19">
        <f t="shared" si="1"/>
        <v>207.07</v>
      </c>
      <c r="N17" s="19">
        <f>'HGT &amp; HGL'!D19</f>
        <v>175.83</v>
      </c>
      <c r="O17" s="20">
        <f t="shared" si="2"/>
        <v>31.239999999999981</v>
      </c>
    </row>
    <row r="18" spans="1:16">
      <c r="A18" s="208"/>
      <c r="B18" s="11" t="s">
        <v>102</v>
      </c>
      <c r="C18" s="12"/>
      <c r="D18" s="19">
        <f>Output!S451</f>
        <v>240.8</v>
      </c>
      <c r="E18" s="19">
        <f>Output!T451</f>
        <v>242</v>
      </c>
      <c r="F18" s="20">
        <f>Output!U451</f>
        <v>0.49847999999999998</v>
      </c>
      <c r="H18" s="40">
        <f t="shared" si="0"/>
        <v>0.49847999999999998</v>
      </c>
      <c r="J18" s="208"/>
      <c r="K18" s="11" t="s">
        <v>102</v>
      </c>
      <c r="L18" s="12"/>
      <c r="M18" s="19">
        <f t="shared" si="1"/>
        <v>240.8</v>
      </c>
      <c r="N18" s="19">
        <f>'HGT &amp; HGL'!D20</f>
        <v>207.7</v>
      </c>
      <c r="O18" s="20">
        <f t="shared" si="2"/>
        <v>33.100000000000023</v>
      </c>
    </row>
    <row r="19" spans="1:16">
      <c r="A19" s="208"/>
      <c r="B19" s="11" t="s">
        <v>103</v>
      </c>
      <c r="C19" s="12"/>
      <c r="D19" s="19">
        <f>Output!S490</f>
        <v>243.8</v>
      </c>
      <c r="E19" s="19">
        <f>Output!T490</f>
        <v>242</v>
      </c>
      <c r="F19" s="20">
        <f>Output!U490</f>
        <v>-0.73828000000000005</v>
      </c>
      <c r="H19" s="40">
        <f t="shared" si="0"/>
        <v>0.73828000000000005</v>
      </c>
      <c r="J19" s="208"/>
      <c r="K19" s="11" t="s">
        <v>103</v>
      </c>
      <c r="L19" s="12"/>
      <c r="M19" s="19">
        <f t="shared" si="1"/>
        <v>243.8</v>
      </c>
      <c r="N19" s="19">
        <f>'HGT &amp; HGL'!D21</f>
        <v>210.2</v>
      </c>
      <c r="O19" s="20">
        <f t="shared" si="2"/>
        <v>33.600000000000023</v>
      </c>
    </row>
    <row r="20" spans="1:16">
      <c r="A20" s="208"/>
      <c r="B20" s="11" t="s">
        <v>106</v>
      </c>
      <c r="C20" s="12"/>
      <c r="D20" s="19">
        <f>Output!S607</f>
        <v>234.7</v>
      </c>
      <c r="E20" s="19">
        <f>Output!T607</f>
        <v>243</v>
      </c>
      <c r="F20" s="20">
        <f>Output!U607</f>
        <v>3.5366</v>
      </c>
      <c r="H20" s="40">
        <f t="shared" si="0"/>
        <v>3.5366</v>
      </c>
      <c r="J20" s="208"/>
      <c r="K20" s="11" t="s">
        <v>106</v>
      </c>
      <c r="L20" s="12"/>
      <c r="M20" s="19">
        <f t="shared" si="1"/>
        <v>234.7</v>
      </c>
      <c r="N20" s="19">
        <f>'HGT &amp; HGL'!D22</f>
        <v>193.33</v>
      </c>
      <c r="O20" s="20">
        <f t="shared" si="2"/>
        <v>41.369999999999976</v>
      </c>
    </row>
    <row r="21" spans="1:16">
      <c r="A21" s="190" t="s">
        <v>110</v>
      </c>
      <c r="B21" s="187" t="s">
        <v>95</v>
      </c>
      <c r="C21" s="11" t="s">
        <v>220</v>
      </c>
      <c r="D21" s="19">
        <f>Output!S10</f>
        <v>82.18</v>
      </c>
      <c r="E21" s="19">
        <f>Output!T10</f>
        <v>133.49</v>
      </c>
      <c r="F21" s="20">
        <f>Output!U10</f>
        <v>62.436</v>
      </c>
      <c r="H21" s="40">
        <f t="shared" si="0"/>
        <v>62.436</v>
      </c>
      <c r="J21" s="190" t="s">
        <v>110</v>
      </c>
      <c r="K21" s="187" t="s">
        <v>95</v>
      </c>
      <c r="L21" s="11" t="s">
        <v>220</v>
      </c>
      <c r="M21" s="19">
        <f t="shared" ref="M21:M26" si="3">D21</f>
        <v>82.18</v>
      </c>
      <c r="N21" s="19">
        <f>'HGT &amp; HGL'!D25</f>
        <v>59</v>
      </c>
      <c r="O21" s="20">
        <f t="shared" si="2"/>
        <v>23.180000000000007</v>
      </c>
      <c r="P21" s="58"/>
    </row>
    <row r="22" spans="1:16">
      <c r="A22" s="191"/>
      <c r="B22" s="189"/>
      <c r="C22" s="11" t="s">
        <v>221</v>
      </c>
      <c r="D22" s="19">
        <f>Output!S11</f>
        <v>65.78</v>
      </c>
      <c r="E22" s="19">
        <f>Output!T11</f>
        <v>102.45</v>
      </c>
      <c r="F22" s="20">
        <f>Output!U11</f>
        <v>55.746000000000002</v>
      </c>
      <c r="H22" s="40">
        <f t="shared" si="0"/>
        <v>55.746000000000002</v>
      </c>
      <c r="J22" s="191"/>
      <c r="K22" s="189"/>
      <c r="L22" s="11" t="s">
        <v>221</v>
      </c>
      <c r="M22" s="19">
        <f t="shared" si="3"/>
        <v>65.78</v>
      </c>
      <c r="N22" s="19">
        <f>'HGT &amp; HGL'!D25</f>
        <v>59</v>
      </c>
      <c r="O22" s="20">
        <f t="shared" si="2"/>
        <v>6.7800000000000011</v>
      </c>
    </row>
    <row r="23" spans="1:16">
      <c r="A23" s="191"/>
      <c r="B23" s="187" t="s">
        <v>96</v>
      </c>
      <c r="C23" s="11" t="s">
        <v>220</v>
      </c>
      <c r="D23" s="19">
        <f>Output!S19</f>
        <v>70.418999999999997</v>
      </c>
      <c r="E23" s="19">
        <f>Output!T19</f>
        <v>101</v>
      </c>
      <c r="F23" s="20">
        <f>Output!U19</f>
        <v>43.427</v>
      </c>
      <c r="H23" s="40">
        <f t="shared" si="0"/>
        <v>43.427</v>
      </c>
      <c r="J23" s="191"/>
      <c r="K23" s="187" t="s">
        <v>96</v>
      </c>
      <c r="L23" s="11" t="s">
        <v>220</v>
      </c>
      <c r="M23" s="19">
        <f t="shared" si="3"/>
        <v>70.418999999999997</v>
      </c>
      <c r="N23" s="19">
        <f>'HGT &amp; HGL'!D26</f>
        <v>44.222999999999999</v>
      </c>
      <c r="O23" s="20">
        <f t="shared" si="2"/>
        <v>26.195999999999998</v>
      </c>
    </row>
    <row r="24" spans="1:16">
      <c r="A24" s="219"/>
      <c r="B24" s="189"/>
      <c r="C24" s="11" t="s">
        <v>221</v>
      </c>
      <c r="D24" s="19">
        <f>Output!S20</f>
        <v>52.56</v>
      </c>
      <c r="E24" s="19">
        <f>Output!T20</f>
        <v>75</v>
      </c>
      <c r="F24" s="20">
        <f>Output!U20</f>
        <v>42.694000000000003</v>
      </c>
      <c r="H24" s="40">
        <f t="shared" si="0"/>
        <v>42.694000000000003</v>
      </c>
      <c r="J24" s="219"/>
      <c r="K24" s="189"/>
      <c r="L24" s="11" t="s">
        <v>221</v>
      </c>
      <c r="M24" s="19">
        <f t="shared" si="3"/>
        <v>52.56</v>
      </c>
      <c r="N24" s="19">
        <f>'HGT &amp; HGL'!D26</f>
        <v>44.222999999999999</v>
      </c>
      <c r="O24" s="20">
        <f t="shared" si="2"/>
        <v>8.3370000000000033</v>
      </c>
    </row>
    <row r="25" spans="1:16">
      <c r="A25" s="219"/>
      <c r="B25" s="187" t="s">
        <v>112</v>
      </c>
      <c r="C25" s="11" t="s">
        <v>220</v>
      </c>
      <c r="D25" s="19">
        <f>Output!S28</f>
        <v>74.832999999999998</v>
      </c>
      <c r="E25" s="19">
        <f>Output!T28</f>
        <v>159</v>
      </c>
      <c r="F25" s="20">
        <f>Output!U28</f>
        <v>112.47</v>
      </c>
      <c r="H25" s="40">
        <f t="shared" si="0"/>
        <v>112.47</v>
      </c>
      <c r="J25" s="219"/>
      <c r="K25" s="187" t="s">
        <v>112</v>
      </c>
      <c r="L25" s="11" t="s">
        <v>220</v>
      </c>
      <c r="M25" s="19">
        <f t="shared" si="3"/>
        <v>74.832999999999998</v>
      </c>
      <c r="N25" s="19">
        <f>'HGT &amp; HGL'!D27</f>
        <v>66</v>
      </c>
      <c r="O25" s="20">
        <f t="shared" si="2"/>
        <v>8.8329999999999984</v>
      </c>
    </row>
    <row r="26" spans="1:16">
      <c r="A26" s="220"/>
      <c r="B26" s="189"/>
      <c r="C26" s="11" t="s">
        <v>221</v>
      </c>
      <c r="D26" s="19">
        <f>Output!S29</f>
        <v>76.900000000000006</v>
      </c>
      <c r="E26" s="19">
        <f>Output!T29</f>
        <v>124.3</v>
      </c>
      <c r="F26" s="20">
        <f>Output!U29</f>
        <v>61.643999999999998</v>
      </c>
      <c r="H26" s="40">
        <f t="shared" si="0"/>
        <v>61.643999999999998</v>
      </c>
      <c r="J26" s="220"/>
      <c r="K26" s="189"/>
      <c r="L26" s="11" t="s">
        <v>221</v>
      </c>
      <c r="M26" s="19">
        <f t="shared" si="3"/>
        <v>76.900000000000006</v>
      </c>
      <c r="N26" s="19">
        <f>'HGT &amp; HGL'!D27</f>
        <v>66</v>
      </c>
      <c r="O26" s="20">
        <f t="shared" si="2"/>
        <v>10.900000000000006</v>
      </c>
    </row>
    <row r="28" spans="1:16">
      <c r="A28" s="127" t="s">
        <v>318</v>
      </c>
      <c r="B28" s="116"/>
      <c r="C28" s="117"/>
      <c r="D28" s="118"/>
      <c r="E28" s="118"/>
      <c r="F28" s="122">
        <f>AVERAGE(F6:F26)</f>
        <v>16.009380952380951</v>
      </c>
      <c r="G28" s="117"/>
      <c r="H28" s="122">
        <f>AVERAGE(H6:H26)</f>
        <v>21.410083809523808</v>
      </c>
    </row>
    <row r="29" spans="1:16">
      <c r="A29" s="127" t="s">
        <v>317</v>
      </c>
      <c r="B29" s="116"/>
      <c r="C29" s="117"/>
      <c r="D29" s="118"/>
      <c r="E29" s="118"/>
      <c r="F29" s="122">
        <f>STDEV(F6:F26)</f>
        <v>33.412545847765905</v>
      </c>
      <c r="G29" s="117"/>
      <c r="H29" s="122">
        <f>STDEV(H6:H26)</f>
        <v>30.069955757600717</v>
      </c>
    </row>
    <row r="30" spans="1:16">
      <c r="A30" s="127" t="s">
        <v>327</v>
      </c>
      <c r="B30" s="116"/>
      <c r="C30" s="117"/>
      <c r="D30" s="118"/>
      <c r="E30" s="118"/>
      <c r="F30" s="119"/>
      <c r="G30" s="117"/>
      <c r="H30" s="122">
        <f>MEDIAN(H6:H26)</f>
        <v>5.3555999999999999</v>
      </c>
    </row>
    <row r="31" spans="1:16">
      <c r="A31" s="127" t="s">
        <v>330</v>
      </c>
      <c r="B31" s="116"/>
      <c r="C31" s="117"/>
      <c r="D31" s="118"/>
      <c r="E31" s="118"/>
      <c r="F31" s="119"/>
      <c r="G31" s="117"/>
      <c r="H31" s="117">
        <f>PERCENTRANK(H6:H26,16)</f>
        <v>0.70399999999999996</v>
      </c>
    </row>
    <row r="32" spans="1:16">
      <c r="A32" s="127" t="s">
        <v>332</v>
      </c>
      <c r="H32" s="58">
        <f>PERCENTILE(H6:H26,0.9)</f>
        <v>61.643999999999998</v>
      </c>
    </row>
    <row r="33" spans="1:8">
      <c r="A33" s="127" t="s">
        <v>333</v>
      </c>
      <c r="H33" s="58">
        <f>PERCENTILE(H6:H20,0.9)</f>
        <v>10.600559999999998</v>
      </c>
    </row>
  </sheetData>
  <mergeCells count="18">
    <mergeCell ref="K21:K22"/>
    <mergeCell ref="K23:K24"/>
    <mergeCell ref="K25:K26"/>
    <mergeCell ref="D3:F3"/>
    <mergeCell ref="C4:C5"/>
    <mergeCell ref="J6:J20"/>
    <mergeCell ref="J21:J26"/>
    <mergeCell ref="A21:A26"/>
    <mergeCell ref="B21:B22"/>
    <mergeCell ref="B23:B24"/>
    <mergeCell ref="B25:B26"/>
    <mergeCell ref="A6:A20"/>
    <mergeCell ref="A4:A5"/>
    <mergeCell ref="B4:B5"/>
    <mergeCell ref="M3:O3"/>
    <mergeCell ref="J4:J5"/>
    <mergeCell ref="K4:K5"/>
    <mergeCell ref="L4:L5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F30" sqref="F3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4" width="9.140625" style="18"/>
    <col min="5" max="5" width="9.140625" style="8"/>
    <col min="6" max="6" width="9.140625" style="10"/>
    <col min="7" max="7" width="9.140625" style="18"/>
    <col min="8" max="8" width="9.140625" style="8"/>
    <col min="9" max="9" width="9.140625" style="10"/>
  </cols>
  <sheetData>
    <row r="1" spans="1:15">
      <c r="K1" s="222" t="s">
        <v>316</v>
      </c>
      <c r="L1" s="222"/>
      <c r="N1" s="107" t="s">
        <v>321</v>
      </c>
    </row>
    <row r="2" spans="1:15" s="15" customFormat="1" ht="25.5" customHeight="1">
      <c r="C2" s="6"/>
      <c r="D2" s="221" t="s">
        <v>140</v>
      </c>
      <c r="E2" s="221"/>
      <c r="F2" s="221"/>
      <c r="G2" s="221" t="s">
        <v>141</v>
      </c>
      <c r="H2" s="221"/>
      <c r="I2" s="221"/>
      <c r="K2" s="104" t="s">
        <v>319</v>
      </c>
      <c r="L2" s="104" t="s">
        <v>320</v>
      </c>
      <c r="M2" s="110"/>
      <c r="N2" s="110"/>
    </row>
    <row r="3" spans="1:15" s="15" customFormat="1" ht="25.5">
      <c r="A3" s="178" t="s">
        <v>85</v>
      </c>
      <c r="B3" s="178" t="s">
        <v>0</v>
      </c>
      <c r="C3" s="209" t="s">
        <v>116</v>
      </c>
      <c r="D3" s="41" t="s">
        <v>136</v>
      </c>
      <c r="E3" s="42" t="s">
        <v>137</v>
      </c>
      <c r="F3" s="39" t="s">
        <v>84</v>
      </c>
      <c r="G3" s="41" t="s">
        <v>136</v>
      </c>
      <c r="H3" s="42" t="s">
        <v>137</v>
      </c>
      <c r="I3" s="39" t="s">
        <v>84</v>
      </c>
      <c r="K3" s="109" t="str">
        <f>F3</f>
        <v>Relative Difference</v>
      </c>
      <c r="L3" s="109" t="str">
        <f>I3</f>
        <v>Relative Difference</v>
      </c>
    </row>
    <row r="4" spans="1:15" s="16" customFormat="1" ht="25.5">
      <c r="A4" s="179"/>
      <c r="B4" s="179"/>
      <c r="C4" s="179"/>
      <c r="D4" s="43" t="s">
        <v>117</v>
      </c>
      <c r="E4" s="44" t="s">
        <v>117</v>
      </c>
      <c r="F4" s="45" t="s">
        <v>91</v>
      </c>
      <c r="G4" s="43" t="s">
        <v>117</v>
      </c>
      <c r="H4" s="44" t="s">
        <v>117</v>
      </c>
      <c r="I4" s="45" t="s">
        <v>91</v>
      </c>
      <c r="K4" s="45" t="str">
        <f>F4</f>
        <v>(%)</v>
      </c>
      <c r="L4" s="45" t="str">
        <f>I4</f>
        <v>(%)</v>
      </c>
    </row>
    <row r="5" spans="1:15">
      <c r="A5" s="207" t="s">
        <v>339</v>
      </c>
      <c r="B5" s="11" t="s">
        <v>92</v>
      </c>
      <c r="C5" s="12"/>
      <c r="D5" s="17">
        <f>-Output!S62</f>
        <v>6.5000000000000002E-2</v>
      </c>
      <c r="E5" s="17">
        <f>-Output!T62</f>
        <v>7.6110999999999998E-2</v>
      </c>
      <c r="F5" s="20">
        <f>Output!U62</f>
        <v>17.094000000000001</v>
      </c>
      <c r="G5" s="17">
        <f>Output!S63</f>
        <v>3.8399999999999997E-2</v>
      </c>
      <c r="H5" s="17">
        <f>Output!T63</f>
        <v>4.4428000000000002E-2</v>
      </c>
      <c r="I5" s="20">
        <f>Output!U63</f>
        <v>15.696999999999999</v>
      </c>
      <c r="K5" s="20">
        <f>IF(F5&lt;&gt;"",ABS(F5),"")</f>
        <v>17.094000000000001</v>
      </c>
      <c r="L5" s="20">
        <f>IF(I5&lt;&gt;"",ABS(I5),"")</f>
        <v>15.696999999999999</v>
      </c>
      <c r="N5" s="58">
        <f>AVERAGE(K5:K19)</f>
        <v>15.033086666666666</v>
      </c>
      <c r="O5" s="58">
        <f>AVERAGE(L5:L19)</f>
        <v>14.273771333333331</v>
      </c>
    </row>
    <row r="6" spans="1:15">
      <c r="A6" s="208"/>
      <c r="B6" s="11" t="s">
        <v>97</v>
      </c>
      <c r="C6" s="12"/>
      <c r="D6" s="17">
        <f>-Output!S257</f>
        <v>6.4000000000000001E-2</v>
      </c>
      <c r="E6" s="17">
        <f>-Output!T257</f>
        <v>7.2999999999999995E-2</v>
      </c>
      <c r="F6" s="20">
        <f>Output!U257</f>
        <v>14.061999999999999</v>
      </c>
      <c r="G6" s="17">
        <f>Output!S258</f>
        <v>3.7983000000000003E-2</v>
      </c>
      <c r="H6" s="17">
        <f>Output!T258</f>
        <v>4.2599999999999999E-2</v>
      </c>
      <c r="I6" s="20">
        <f>Output!U258</f>
        <v>12.154</v>
      </c>
      <c r="K6" s="20">
        <f t="shared" ref="K6:K34" si="0">IF(F6&lt;&gt;"",ABS(F6),"")</f>
        <v>14.061999999999999</v>
      </c>
      <c r="L6" s="20">
        <f t="shared" ref="L6:L34" si="1">IF(I6&lt;&gt;"",ABS(I6),"")</f>
        <v>12.154</v>
      </c>
    </row>
    <row r="7" spans="1:15">
      <c r="A7" s="208"/>
      <c r="B7" s="11" t="s">
        <v>93</v>
      </c>
      <c r="C7" s="12"/>
      <c r="D7" s="17">
        <f>-Output!S101</f>
        <v>9.2332999999999998E-2</v>
      </c>
      <c r="E7" s="17">
        <f>-Output!T101</f>
        <v>0.10048</v>
      </c>
      <c r="F7" s="20">
        <f>Output!U101</f>
        <v>8.8263999999999996</v>
      </c>
      <c r="G7" s="17">
        <f>Output!S102</f>
        <v>5.4550000000000001E-2</v>
      </c>
      <c r="H7" s="17">
        <f>Output!T102</f>
        <v>5.8653999999999998E-2</v>
      </c>
      <c r="I7" s="20">
        <f>Output!U102</f>
        <v>7.5225</v>
      </c>
      <c r="K7" s="20">
        <f t="shared" si="0"/>
        <v>8.8263999999999996</v>
      </c>
      <c r="L7" s="20">
        <f t="shared" si="1"/>
        <v>7.5225</v>
      </c>
    </row>
    <row r="8" spans="1:15">
      <c r="A8" s="208"/>
      <c r="B8" s="11" t="s">
        <v>98</v>
      </c>
      <c r="C8" s="12"/>
      <c r="D8" s="17">
        <f>-Output!S296</f>
        <v>9.5833000000000002E-2</v>
      </c>
      <c r="E8" s="17">
        <f>-Output!T296</f>
        <v>9.8000000000000004E-2</v>
      </c>
      <c r="F8" s="20">
        <f>Output!U296</f>
        <v>2.2608999999999999</v>
      </c>
      <c r="G8" s="17">
        <f>Output!S297</f>
        <v>5.7817E-2</v>
      </c>
      <c r="H8" s="17">
        <f>Output!T297</f>
        <v>5.74E-2</v>
      </c>
      <c r="I8" s="20">
        <f>Output!U297</f>
        <v>-0.72067000000000003</v>
      </c>
      <c r="K8" s="20">
        <f t="shared" si="0"/>
        <v>2.2608999999999999</v>
      </c>
      <c r="L8" s="20">
        <f t="shared" si="1"/>
        <v>0.72067000000000003</v>
      </c>
    </row>
    <row r="9" spans="1:15">
      <c r="A9" s="208"/>
      <c r="B9" s="11" t="s">
        <v>95</v>
      </c>
      <c r="C9" s="12"/>
      <c r="D9" s="17">
        <f>-Output!S179</f>
        <v>7.8E-2</v>
      </c>
      <c r="E9" s="17">
        <f>-Output!T179</f>
        <v>0.06</v>
      </c>
      <c r="F9" s="20">
        <f>Output!U179</f>
        <v>-23.077000000000002</v>
      </c>
      <c r="G9" s="17">
        <f>Output!S180</f>
        <v>4.7350000000000003E-2</v>
      </c>
      <c r="H9" s="17">
        <f>Output!T180</f>
        <v>3.5000000000000003E-2</v>
      </c>
      <c r="I9" s="20">
        <f>Output!U180</f>
        <v>-26.082000000000001</v>
      </c>
      <c r="K9" s="20">
        <f t="shared" si="0"/>
        <v>23.077000000000002</v>
      </c>
      <c r="L9" s="20">
        <f t="shared" si="1"/>
        <v>26.082000000000001</v>
      </c>
    </row>
    <row r="10" spans="1:15">
      <c r="A10" s="208"/>
      <c r="B10" s="11" t="s">
        <v>100</v>
      </c>
      <c r="C10" s="12"/>
      <c r="D10" s="17">
        <f>-Output!S374</f>
        <v>7.8833E-2</v>
      </c>
      <c r="E10" s="17">
        <f>-Output!T374</f>
        <v>0.06</v>
      </c>
      <c r="F10" s="20">
        <f>Output!U374</f>
        <v>-23.89</v>
      </c>
      <c r="G10" s="17">
        <f>Output!S375</f>
        <v>4.6433000000000002E-2</v>
      </c>
      <c r="H10" s="17">
        <f>Output!T375</f>
        <v>3.4700000000000002E-2</v>
      </c>
      <c r="I10" s="20">
        <f>Output!U375</f>
        <v>-25.268999999999998</v>
      </c>
      <c r="K10" s="20">
        <f t="shared" si="0"/>
        <v>23.89</v>
      </c>
      <c r="L10" s="20">
        <f t="shared" si="1"/>
        <v>25.268999999999998</v>
      </c>
    </row>
    <row r="11" spans="1:15">
      <c r="A11" s="208"/>
      <c r="B11" s="11" t="s">
        <v>101</v>
      </c>
      <c r="C11" s="12"/>
      <c r="D11" s="17">
        <f>-Output!S413</f>
        <v>0.1008</v>
      </c>
      <c r="E11" s="17">
        <f>-Output!T413</f>
        <v>0.10970000000000001</v>
      </c>
      <c r="F11" s="20">
        <f>Output!U413</f>
        <v>8.8252000000000006</v>
      </c>
      <c r="G11" s="17">
        <f>Output!S414</f>
        <v>5.9988E-2</v>
      </c>
      <c r="H11" s="17">
        <f>Output!T414</f>
        <v>6.4399999999999999E-2</v>
      </c>
      <c r="I11" s="20">
        <f>Output!U414</f>
        <v>7.3544999999999998</v>
      </c>
      <c r="K11" s="20">
        <f t="shared" si="0"/>
        <v>8.8252000000000006</v>
      </c>
      <c r="L11" s="20">
        <f t="shared" si="1"/>
        <v>7.3544999999999998</v>
      </c>
    </row>
    <row r="12" spans="1:15">
      <c r="A12" s="208"/>
      <c r="B12" s="11" t="s">
        <v>104</v>
      </c>
      <c r="C12" s="12"/>
      <c r="D12" s="17">
        <f>-Output!S530</f>
        <v>9.0940999999999994E-2</v>
      </c>
      <c r="E12" s="17">
        <f>-Output!T530</f>
        <v>7.4999999999999997E-2</v>
      </c>
      <c r="F12" s="20">
        <f>Output!U530</f>
        <v>-17.529</v>
      </c>
      <c r="G12" s="17">
        <f>Output!S531</f>
        <v>5.518E-2</v>
      </c>
      <c r="H12" s="17">
        <f>Output!T531</f>
        <v>4.3817000000000002E-2</v>
      </c>
      <c r="I12" s="20">
        <f>Output!U531</f>
        <v>-20.594000000000001</v>
      </c>
      <c r="K12" s="20">
        <f t="shared" si="0"/>
        <v>17.529</v>
      </c>
      <c r="L12" s="20">
        <f t="shared" si="1"/>
        <v>20.594000000000001</v>
      </c>
    </row>
    <row r="13" spans="1:15">
      <c r="A13" s="208"/>
      <c r="B13" s="11" t="s">
        <v>105</v>
      </c>
      <c r="C13" s="12"/>
      <c r="D13" s="17">
        <f>-Output!S569</f>
        <v>3.2960999999999997E-2</v>
      </c>
      <c r="E13" s="17">
        <f>-Output!T569</f>
        <v>3.1E-2</v>
      </c>
      <c r="F13" s="20">
        <f>Output!U569</f>
        <v>-5.9488000000000003</v>
      </c>
      <c r="G13" s="17">
        <f>Output!S570</f>
        <v>2.1576000000000001E-2</v>
      </c>
      <c r="H13" s="17">
        <f>Output!T570</f>
        <v>1.66E-2</v>
      </c>
      <c r="I13" s="20">
        <f>Output!U570</f>
        <v>-23.064</v>
      </c>
      <c r="K13" s="20">
        <f t="shared" si="0"/>
        <v>5.9488000000000003</v>
      </c>
      <c r="L13" s="20">
        <f t="shared" si="1"/>
        <v>23.064</v>
      </c>
    </row>
    <row r="14" spans="1:15">
      <c r="A14" s="208"/>
      <c r="B14" s="11" t="s">
        <v>94</v>
      </c>
      <c r="C14" s="12"/>
      <c r="D14" s="17">
        <f>-Output!S140</f>
        <v>5.1999999999999998E-2</v>
      </c>
      <c r="E14" s="17">
        <f>-Output!T140</f>
        <v>4.3999999999999997E-2</v>
      </c>
      <c r="F14" s="20">
        <f>Output!U140</f>
        <v>-15.385</v>
      </c>
      <c r="G14" s="17">
        <f>Output!S141</f>
        <v>3.1099999999999999E-2</v>
      </c>
      <c r="H14" s="17">
        <f>Output!T141</f>
        <v>2.7300000000000001E-2</v>
      </c>
      <c r="I14" s="20">
        <f>Output!U141</f>
        <v>-12.218999999999999</v>
      </c>
      <c r="K14" s="20">
        <f t="shared" si="0"/>
        <v>15.385</v>
      </c>
      <c r="L14" s="20">
        <f t="shared" si="1"/>
        <v>12.218999999999999</v>
      </c>
    </row>
    <row r="15" spans="1:15">
      <c r="A15" s="208"/>
      <c r="B15" s="11" t="s">
        <v>99</v>
      </c>
      <c r="C15" s="12"/>
      <c r="D15" s="17">
        <f>-Output!S335</f>
        <v>5.3832999999999999E-2</v>
      </c>
      <c r="E15" s="17">
        <f>-Output!T335</f>
        <v>4.2000000000000003E-2</v>
      </c>
      <c r="F15" s="20">
        <f>Output!U335</f>
        <v>-21.981999999999999</v>
      </c>
      <c r="G15" s="17">
        <f>Output!S336</f>
        <v>3.1300000000000001E-2</v>
      </c>
      <c r="H15" s="17">
        <f>Output!T336</f>
        <v>2.69E-2</v>
      </c>
      <c r="I15" s="20">
        <f>Output!U336</f>
        <v>-14.058</v>
      </c>
      <c r="K15" s="20">
        <f t="shared" si="0"/>
        <v>21.981999999999999</v>
      </c>
      <c r="L15" s="20">
        <f t="shared" si="1"/>
        <v>14.058</v>
      </c>
    </row>
    <row r="16" spans="1:15">
      <c r="A16" s="208"/>
      <c r="B16" s="11" t="s">
        <v>96</v>
      </c>
      <c r="C16" s="12"/>
      <c r="D16" s="17">
        <f>-Output!S218</f>
        <v>0.03</v>
      </c>
      <c r="E16" s="17">
        <f>-Output!T218</f>
        <v>2.5999999999999999E-2</v>
      </c>
      <c r="F16" s="20">
        <f>Output!U218</f>
        <v>-13.333</v>
      </c>
      <c r="G16" s="17">
        <f>Output!S219</f>
        <v>1.7500000000000002E-2</v>
      </c>
      <c r="H16" s="17">
        <f>Output!T219</f>
        <v>1.61E-2</v>
      </c>
      <c r="I16" s="20">
        <f>Output!U219</f>
        <v>-7.9999000000000002</v>
      </c>
      <c r="K16" s="20">
        <f t="shared" si="0"/>
        <v>13.333</v>
      </c>
      <c r="L16" s="20">
        <f t="shared" si="1"/>
        <v>7.9999000000000002</v>
      </c>
    </row>
    <row r="17" spans="1:15">
      <c r="A17" s="208"/>
      <c r="B17" s="11" t="s">
        <v>102</v>
      </c>
      <c r="C17" s="12"/>
      <c r="D17" s="17">
        <f>-Output!S452</f>
        <v>5.5E-2</v>
      </c>
      <c r="E17" s="17">
        <f>-Output!T452</f>
        <v>4.2000000000000003E-2</v>
      </c>
      <c r="F17" s="20">
        <f>Output!U452</f>
        <v>-23.635999999999999</v>
      </c>
      <c r="G17" s="17">
        <f>Output!S453</f>
        <v>3.2199999999999999E-2</v>
      </c>
      <c r="H17" s="17">
        <f>Output!T453</f>
        <v>2.7099999999999999E-2</v>
      </c>
      <c r="I17" s="20">
        <f>Output!U453</f>
        <v>-15.837999999999999</v>
      </c>
      <c r="K17" s="20">
        <f t="shared" si="0"/>
        <v>23.635999999999999</v>
      </c>
      <c r="L17" s="20">
        <f t="shared" si="1"/>
        <v>15.837999999999999</v>
      </c>
    </row>
    <row r="18" spans="1:15">
      <c r="A18" s="208"/>
      <c r="B18" s="11" t="s">
        <v>103</v>
      </c>
      <c r="C18" s="12"/>
      <c r="D18" s="17">
        <f>-Output!S491</f>
        <v>5.0999999999999997E-2</v>
      </c>
      <c r="E18" s="17">
        <f>-Output!T491</f>
        <v>4.2000000000000003E-2</v>
      </c>
      <c r="F18" s="20">
        <f>Output!U491</f>
        <v>-17.646999999999998</v>
      </c>
      <c r="G18" s="17">
        <f>Output!S492</f>
        <v>3.1199999999999999E-2</v>
      </c>
      <c r="H18" s="17">
        <f>Output!T492</f>
        <v>2.6700000000000002E-2</v>
      </c>
      <c r="I18" s="20">
        <f>Output!U492</f>
        <v>-14.423</v>
      </c>
      <c r="K18" s="20">
        <f t="shared" si="0"/>
        <v>17.646999999999998</v>
      </c>
      <c r="L18" s="20">
        <f t="shared" si="1"/>
        <v>14.423</v>
      </c>
    </row>
    <row r="19" spans="1:15">
      <c r="A19" s="208"/>
      <c r="B19" s="11" t="s">
        <v>106</v>
      </c>
      <c r="C19" s="12"/>
      <c r="D19" s="17">
        <f>-Output!S608</f>
        <v>0.05</v>
      </c>
      <c r="E19" s="17">
        <f>-Output!T608</f>
        <v>4.3999999999999997E-2</v>
      </c>
      <c r="F19" s="20">
        <f>Output!U608</f>
        <v>-12</v>
      </c>
      <c r="G19" s="17">
        <f>Output!S609</f>
        <v>3.0599999999999999E-2</v>
      </c>
      <c r="H19" s="17">
        <f>Output!T609</f>
        <v>2.7199999999999998E-2</v>
      </c>
      <c r="I19" s="20">
        <f>Output!U609</f>
        <v>-11.111000000000001</v>
      </c>
      <c r="K19" s="20">
        <f t="shared" si="0"/>
        <v>12</v>
      </c>
      <c r="L19" s="20">
        <f t="shared" si="1"/>
        <v>11.111000000000001</v>
      </c>
    </row>
    <row r="20" spans="1:15">
      <c r="A20" s="72" t="s">
        <v>340</v>
      </c>
      <c r="B20" s="11" t="s">
        <v>95</v>
      </c>
      <c r="C20" s="12"/>
      <c r="D20" s="17">
        <f>-Output!S660</f>
        <v>2.3833E-2</v>
      </c>
      <c r="E20" s="17">
        <f>-Output!T660</f>
        <v>0.02</v>
      </c>
      <c r="F20" s="20">
        <f>Output!U660</f>
        <v>-16.084</v>
      </c>
      <c r="G20" s="17">
        <f>Output!S661</f>
        <v>1.2909E-2</v>
      </c>
      <c r="H20" s="17">
        <f>Output!T661</f>
        <v>1.17E-2</v>
      </c>
      <c r="I20" s="20">
        <f>Output!U661</f>
        <v>-9.3656000000000006</v>
      </c>
      <c r="K20" s="20">
        <f t="shared" si="0"/>
        <v>16.084</v>
      </c>
      <c r="L20" s="20">
        <f t="shared" si="1"/>
        <v>9.3656000000000006</v>
      </c>
      <c r="N20" s="58">
        <f>K20</f>
        <v>16.084</v>
      </c>
      <c r="O20" s="58">
        <f>L20</f>
        <v>9.3656000000000006</v>
      </c>
    </row>
    <row r="21" spans="1:15">
      <c r="A21" s="180" t="s">
        <v>275</v>
      </c>
      <c r="B21" s="194" t="s">
        <v>281</v>
      </c>
      <c r="C21" s="70" t="s">
        <v>113</v>
      </c>
      <c r="D21" s="17">
        <f>ABS(Output!S732/100)</f>
        <v>3.1E-2</v>
      </c>
      <c r="E21" s="17">
        <f>ABS(Output!T732/100)</f>
        <v>4.8272000000000002E-2</v>
      </c>
      <c r="F21" s="20">
        <f>Output!U732</f>
        <v>55.716000000000001</v>
      </c>
      <c r="G21" s="17">
        <f>Output!S733/100</f>
        <v>2.2917E-2</v>
      </c>
      <c r="H21" s="17">
        <f>Output!T733/100</f>
        <v>2.5145000000000001E-2</v>
      </c>
      <c r="I21" s="20">
        <f>Output!U733</f>
        <v>9.7246000000000006</v>
      </c>
      <c r="K21" s="20">
        <f t="shared" si="0"/>
        <v>55.716000000000001</v>
      </c>
      <c r="L21" s="20">
        <f t="shared" si="1"/>
        <v>9.7246000000000006</v>
      </c>
      <c r="N21" s="58">
        <f>AVERAGE(K21:K29)</f>
        <v>34.53</v>
      </c>
      <c r="O21" s="58">
        <f>AVERAGE(L21:L29)</f>
        <v>16.76393333333333</v>
      </c>
    </row>
    <row r="22" spans="1:15">
      <c r="A22" s="191"/>
      <c r="B22" s="195"/>
      <c r="C22" s="70" t="s">
        <v>269</v>
      </c>
      <c r="D22" s="17">
        <f>ABS(Output!S741/100)</f>
        <v>3.7000000000000005E-2</v>
      </c>
      <c r="E22" s="17">
        <f>ABS(Output!T741/100)</f>
        <v>3.1678999999999999E-2</v>
      </c>
      <c r="F22" s="20">
        <f>Output!U741</f>
        <v>-14.381</v>
      </c>
      <c r="G22" s="17">
        <f>Output!S742/100</f>
        <v>2.0499999999999997E-2</v>
      </c>
      <c r="H22" s="17">
        <f>Output!T742/100</f>
        <v>1.6479999999999998E-2</v>
      </c>
      <c r="I22" s="20">
        <f>Output!U742</f>
        <v>-19.611000000000001</v>
      </c>
      <c r="K22" s="20">
        <f t="shared" si="0"/>
        <v>14.381</v>
      </c>
      <c r="L22" s="20">
        <f t="shared" si="1"/>
        <v>19.611000000000001</v>
      </c>
    </row>
    <row r="23" spans="1:15">
      <c r="A23" s="191"/>
      <c r="B23" s="195"/>
      <c r="C23" s="72" t="s">
        <v>273</v>
      </c>
      <c r="D23" s="17"/>
      <c r="E23" s="56"/>
      <c r="F23" s="20"/>
      <c r="G23" s="17">
        <f>Output!S746/100</f>
        <v>1.8200000000000001E-2</v>
      </c>
      <c r="H23" s="17">
        <f>Output!T746/100</f>
        <v>1.4857E-2</v>
      </c>
      <c r="I23" s="20">
        <f>Output!U746</f>
        <v>-18.367999999999999</v>
      </c>
      <c r="K23" s="20" t="str">
        <f t="shared" si="0"/>
        <v/>
      </c>
      <c r="L23" s="20">
        <f t="shared" si="1"/>
        <v>18.367999999999999</v>
      </c>
    </row>
    <row r="24" spans="1:15">
      <c r="A24" s="191"/>
      <c r="B24" s="195"/>
      <c r="C24" s="70" t="s">
        <v>272</v>
      </c>
      <c r="D24" s="17"/>
      <c r="E24" s="56"/>
      <c r="F24" s="20"/>
      <c r="G24" s="17">
        <f>Output!S750/100</f>
        <v>1.9400000000000001E-2</v>
      </c>
      <c r="H24" s="17">
        <f>Output!T750/100</f>
        <v>1.4966E-2</v>
      </c>
      <c r="I24" s="20">
        <f>Output!U750</f>
        <v>-22.856000000000002</v>
      </c>
      <c r="K24" s="20" t="str">
        <f t="shared" si="0"/>
        <v/>
      </c>
      <c r="L24" s="20">
        <f t="shared" si="1"/>
        <v>22.856000000000002</v>
      </c>
    </row>
    <row r="25" spans="1:15">
      <c r="A25" s="181"/>
      <c r="B25" s="194" t="s">
        <v>282</v>
      </c>
      <c r="C25" s="70" t="s">
        <v>113</v>
      </c>
      <c r="D25" s="17">
        <f>ABS(Output!S758/100)</f>
        <v>0.06</v>
      </c>
      <c r="E25" s="17">
        <f>ABS(Output!T758/100)</f>
        <v>8.7408E-2</v>
      </c>
      <c r="F25" s="20">
        <f>Output!U758</f>
        <v>45.68</v>
      </c>
      <c r="G25" s="17">
        <f>Output!S759/100</f>
        <v>3.4099999999999998E-2</v>
      </c>
      <c r="H25" s="17">
        <f>Output!T759/100</f>
        <v>4.5008999999999993E-2</v>
      </c>
      <c r="I25" s="20">
        <f>Output!U759</f>
        <v>31.991</v>
      </c>
      <c r="K25" s="20">
        <f t="shared" si="0"/>
        <v>45.68</v>
      </c>
      <c r="L25" s="20">
        <f t="shared" si="1"/>
        <v>31.991</v>
      </c>
    </row>
    <row r="26" spans="1:15">
      <c r="A26" s="181"/>
      <c r="B26" s="195"/>
      <c r="C26" s="70" t="s">
        <v>269</v>
      </c>
      <c r="D26" s="17">
        <f>ABS(Output!S767/100)</f>
        <v>4.5999999999999999E-2</v>
      </c>
      <c r="E26" s="17">
        <f>ABS(Output!T767/100)</f>
        <v>5.6277999999999995E-2</v>
      </c>
      <c r="F26" s="20">
        <f>Output!U767</f>
        <v>22.343</v>
      </c>
      <c r="G26" s="17">
        <f>Output!S768/100</f>
        <v>3.1E-2</v>
      </c>
      <c r="H26" s="17">
        <f>Output!T768/100</f>
        <v>2.8982000000000001E-2</v>
      </c>
      <c r="I26" s="20">
        <f>Output!U768</f>
        <v>-6.5087999999999999</v>
      </c>
      <c r="K26" s="20">
        <f t="shared" si="0"/>
        <v>22.343</v>
      </c>
      <c r="L26" s="20">
        <f t="shared" si="1"/>
        <v>6.5087999999999999</v>
      </c>
    </row>
    <row r="27" spans="1:15">
      <c r="A27" s="181"/>
      <c r="B27" s="195"/>
      <c r="C27" s="70" t="s">
        <v>269</v>
      </c>
      <c r="D27" s="17"/>
      <c r="E27" s="17"/>
      <c r="F27" s="20"/>
      <c r="G27" s="17">
        <f>Output!S769/100</f>
        <v>3.2799999999999996E-2</v>
      </c>
      <c r="H27" s="17">
        <f>Output!T769/100</f>
        <v>2.8982000000000001E-2</v>
      </c>
      <c r="I27" s="20">
        <f>Output!U769</f>
        <v>-11.638999999999999</v>
      </c>
      <c r="K27" s="20" t="str">
        <f t="shared" si="0"/>
        <v/>
      </c>
      <c r="L27" s="20">
        <f t="shared" si="1"/>
        <v>11.638999999999999</v>
      </c>
    </row>
    <row r="28" spans="1:15">
      <c r="A28" s="181"/>
      <c r="B28" s="195"/>
      <c r="C28" s="72" t="s">
        <v>273</v>
      </c>
      <c r="D28" s="17"/>
      <c r="E28" s="56"/>
      <c r="F28" s="20"/>
      <c r="G28" s="17">
        <f>Output!S773/100</f>
        <v>2.87E-2</v>
      </c>
      <c r="H28" s="17">
        <f>Output!T773/100</f>
        <v>2.4275999999999999E-2</v>
      </c>
      <c r="I28" s="20">
        <f>Output!U773</f>
        <v>-15.414999999999999</v>
      </c>
      <c r="K28" s="20" t="str">
        <f t="shared" si="0"/>
        <v/>
      </c>
      <c r="L28" s="20">
        <f t="shared" si="1"/>
        <v>15.414999999999999</v>
      </c>
    </row>
    <row r="29" spans="1:15">
      <c r="A29" s="182"/>
      <c r="B29" s="195"/>
      <c r="C29" s="70" t="s">
        <v>272</v>
      </c>
      <c r="D29" s="17"/>
      <c r="E29" s="56"/>
      <c r="F29" s="20"/>
      <c r="G29" s="17">
        <f>Output!S777/100</f>
        <v>2.8799999999999999E-2</v>
      </c>
      <c r="H29" s="17">
        <f>Output!T777/100</f>
        <v>2.4548999999999998E-2</v>
      </c>
      <c r="I29" s="20">
        <f>Output!U777</f>
        <v>-14.762</v>
      </c>
      <c r="K29" s="20" t="str">
        <f t="shared" si="0"/>
        <v/>
      </c>
      <c r="L29" s="20">
        <f t="shared" si="1"/>
        <v>14.762</v>
      </c>
    </row>
    <row r="30" spans="1:15">
      <c r="A30" s="180" t="s">
        <v>111</v>
      </c>
      <c r="B30" s="227" t="s">
        <v>277</v>
      </c>
      <c r="C30" s="225" t="s">
        <v>113</v>
      </c>
      <c r="D30" s="17">
        <f>ABS(Output!S787/100)</f>
        <v>0.20899999999999999</v>
      </c>
      <c r="E30" s="17">
        <f>ABS(Output!T787/100)</f>
        <v>0.13910999999999998</v>
      </c>
      <c r="F30" s="20">
        <f>Output!U787</f>
        <v>-33.442</v>
      </c>
      <c r="G30" s="17">
        <f>Output!S788/100</f>
        <v>0.16911000000000001</v>
      </c>
      <c r="H30" s="17">
        <f>Output!T788/100</f>
        <v>5.3876999999999994E-2</v>
      </c>
      <c r="I30" s="20">
        <f>Output!U788</f>
        <v>-68.141000000000005</v>
      </c>
      <c r="K30" s="20">
        <f t="shared" si="0"/>
        <v>33.442</v>
      </c>
      <c r="L30" s="20">
        <f t="shared" si="1"/>
        <v>68.141000000000005</v>
      </c>
      <c r="N30" s="58">
        <f>AVERAGE(K30:K33)</f>
        <v>23.043524999999999</v>
      </c>
      <c r="O30" s="58">
        <f>AVERAGE(L30:L33)</f>
        <v>62.222500000000004</v>
      </c>
    </row>
    <row r="31" spans="1:15">
      <c r="A31" s="181"/>
      <c r="B31" s="228"/>
      <c r="C31" s="226"/>
      <c r="D31" s="17">
        <f>ABS(Output!S789/100)</f>
        <v>0.19531999999999999</v>
      </c>
      <c r="E31" s="17">
        <f>ABS(Output!T789/100)</f>
        <v>0.13910999999999998</v>
      </c>
      <c r="F31" s="20">
        <f>Output!U789</f>
        <v>-28.779</v>
      </c>
      <c r="G31" s="17">
        <f>Output!S790/100</f>
        <v>0.16152999999999998</v>
      </c>
      <c r="H31" s="17">
        <f>Output!T790/100</f>
        <v>5.3876999999999994E-2</v>
      </c>
      <c r="I31" s="20">
        <f>Output!U790</f>
        <v>-66.646000000000001</v>
      </c>
      <c r="K31" s="20">
        <f t="shared" si="0"/>
        <v>28.779</v>
      </c>
      <c r="L31" s="20">
        <f t="shared" si="1"/>
        <v>66.646000000000001</v>
      </c>
    </row>
    <row r="32" spans="1:15">
      <c r="A32" s="181"/>
      <c r="B32" s="227" t="s">
        <v>278</v>
      </c>
      <c r="C32" s="225" t="s">
        <v>113</v>
      </c>
      <c r="D32" s="17">
        <f>ABS(Output!S800/100)</f>
        <v>0.14029</v>
      </c>
      <c r="E32" s="17">
        <f>ABS(Output!T800/100)</f>
        <v>0.10093000000000001</v>
      </c>
      <c r="F32" s="20">
        <f>Output!U800</f>
        <v>-28.053000000000001</v>
      </c>
      <c r="G32" s="17">
        <f>Output!S801/100</f>
        <v>0.10602</v>
      </c>
      <c r="H32" s="17">
        <f>Output!T801/100</f>
        <v>3.9470999999999999E-2</v>
      </c>
      <c r="I32" s="20">
        <f>Output!U801</f>
        <v>-62.77</v>
      </c>
      <c r="K32" s="20">
        <f t="shared" si="0"/>
        <v>28.053000000000001</v>
      </c>
      <c r="L32" s="20">
        <f t="shared" si="1"/>
        <v>62.77</v>
      </c>
    </row>
    <row r="33" spans="1:15">
      <c r="A33" s="182"/>
      <c r="B33" s="228"/>
      <c r="C33" s="226"/>
      <c r="D33" s="17">
        <f>ABS(Output!S802/100)</f>
        <v>9.9049999999999999E-2</v>
      </c>
      <c r="E33" s="17">
        <f>ABS(Output!T802/100)</f>
        <v>0.10093000000000001</v>
      </c>
      <c r="F33" s="20">
        <f>Output!U802</f>
        <v>1.9000999999999999</v>
      </c>
      <c r="G33" s="17">
        <f>Output!S803/100</f>
        <v>8.1104000000000009E-2</v>
      </c>
      <c r="H33" s="17">
        <f>Output!T803/100</f>
        <v>3.9470999999999999E-2</v>
      </c>
      <c r="I33" s="20">
        <f>Output!U803</f>
        <v>-51.332999999999998</v>
      </c>
      <c r="K33" s="20">
        <f t="shared" si="0"/>
        <v>1.9000999999999999</v>
      </c>
      <c r="L33" s="20">
        <f t="shared" si="1"/>
        <v>51.332999999999998</v>
      </c>
    </row>
    <row r="34" spans="1:15">
      <c r="A34" s="223" t="s">
        <v>271</v>
      </c>
      <c r="B34" s="224"/>
      <c r="C34" s="12"/>
      <c r="D34" s="17">
        <f>ABS(Output!S723/100)</f>
        <v>0.1103</v>
      </c>
      <c r="E34" s="17">
        <f>ABS(Output!T723/100)</f>
        <v>8.379099999999999E-2</v>
      </c>
      <c r="F34" s="20">
        <f>Output!U723</f>
        <v>-24.033999999999999</v>
      </c>
      <c r="G34" s="17">
        <f>Output!S724/100</f>
        <v>4.0300000000000002E-2</v>
      </c>
      <c r="H34" s="17">
        <f>Output!T724/100</f>
        <v>2.8656999999999998E-2</v>
      </c>
      <c r="I34" s="20">
        <f>Output!U724</f>
        <v>-28.89</v>
      </c>
      <c r="K34" s="20">
        <f t="shared" si="0"/>
        <v>24.033999999999999</v>
      </c>
      <c r="L34" s="20">
        <f t="shared" si="1"/>
        <v>28.89</v>
      </c>
      <c r="N34" s="58">
        <f>K34</f>
        <v>24.033999999999999</v>
      </c>
      <c r="O34" s="58">
        <f>L34</f>
        <v>28.89</v>
      </c>
    </row>
    <row r="36" spans="1:15">
      <c r="A36" s="127" t="s">
        <v>318</v>
      </c>
      <c r="B36" s="116"/>
      <c r="C36" s="117"/>
      <c r="D36" s="123"/>
      <c r="E36" s="124"/>
      <c r="F36" s="122">
        <f>AVERAGE(F5:F33)</f>
        <v>-4.9357999999999995</v>
      </c>
      <c r="G36" s="123"/>
      <c r="H36" s="124"/>
      <c r="I36" s="122">
        <f>AVERAGE(I5:I33)</f>
        <v>-15.667254137931035</v>
      </c>
      <c r="J36" s="117"/>
      <c r="K36" s="122">
        <f>AVERAGE(K5:K33)</f>
        <v>19.661433333333331</v>
      </c>
      <c r="L36" s="122">
        <f>AVERAGE(L5:L33)</f>
        <v>21.490950689655172</v>
      </c>
    </row>
    <row r="37" spans="1:15">
      <c r="A37" s="127" t="s">
        <v>317</v>
      </c>
      <c r="B37" s="116"/>
      <c r="C37" s="117"/>
      <c r="D37" s="123"/>
      <c r="E37" s="124"/>
      <c r="F37" s="119"/>
      <c r="G37" s="123"/>
      <c r="H37" s="124"/>
      <c r="I37" s="119"/>
      <c r="J37" s="117"/>
      <c r="K37" s="122">
        <f>STDEV(K5:K34)</f>
        <v>12.318671971911858</v>
      </c>
      <c r="L37" s="122">
        <f>STDEV(L5:L34)</f>
        <v>17.787878968991038</v>
      </c>
    </row>
    <row r="38" spans="1:15">
      <c r="A38" s="127" t="s">
        <v>327</v>
      </c>
      <c r="B38" s="116"/>
      <c r="C38" s="117"/>
      <c r="D38" s="123"/>
      <c r="E38" s="124"/>
      <c r="F38" s="119"/>
      <c r="G38" s="123"/>
      <c r="H38" s="124"/>
      <c r="I38" s="119"/>
      <c r="J38" s="117"/>
      <c r="K38" s="122">
        <f>MEDIAN(K5:K34)</f>
        <v>17.529</v>
      </c>
      <c r="L38" s="122">
        <f>MEDIAN(L5:L34)</f>
        <v>15.555999999999999</v>
      </c>
    </row>
    <row r="39" spans="1:15">
      <c r="A39" s="127" t="s">
        <v>330</v>
      </c>
      <c r="B39" s="116"/>
      <c r="C39" s="117"/>
      <c r="D39" s="123"/>
      <c r="E39" s="124"/>
      <c r="F39" s="119"/>
      <c r="G39" s="123"/>
      <c r="H39" s="124"/>
      <c r="I39" s="119"/>
      <c r="J39" s="117"/>
      <c r="K39" s="137">
        <f>PERCENTRANK(K5:K34,9)</f>
        <v>0.16800000000000001</v>
      </c>
      <c r="L39" s="117">
        <f>PERCENTRANK(L5:L34,9)</f>
        <v>0.16300000000000001</v>
      </c>
    </row>
    <row r="40" spans="1:15">
      <c r="A40" s="127" t="s">
        <v>332</v>
      </c>
      <c r="B40" s="116"/>
      <c r="C40" s="117"/>
      <c r="D40" s="123"/>
      <c r="E40" s="124"/>
      <c r="F40" s="119"/>
      <c r="G40" s="123"/>
      <c r="H40" s="124"/>
      <c r="I40" s="119"/>
      <c r="J40" s="117"/>
      <c r="K40" s="122">
        <f>PERCENTILE(K5:K34,0.9)</f>
        <v>31.576800000000006</v>
      </c>
      <c r="L40" s="122">
        <f>PERCENTILE(L5:L34,0.9)</f>
        <v>52.476700000000015</v>
      </c>
    </row>
  </sheetData>
  <mergeCells count="16">
    <mergeCell ref="A34:B34"/>
    <mergeCell ref="C3:C4"/>
    <mergeCell ref="C32:C33"/>
    <mergeCell ref="B32:B33"/>
    <mergeCell ref="C30:C31"/>
    <mergeCell ref="B30:B31"/>
    <mergeCell ref="A30:A33"/>
    <mergeCell ref="B21:B24"/>
    <mergeCell ref="B25:B29"/>
    <mergeCell ref="A21:A29"/>
    <mergeCell ref="D2:F2"/>
    <mergeCell ref="K1:L1"/>
    <mergeCell ref="G2:I2"/>
    <mergeCell ref="A5:A19"/>
    <mergeCell ref="A3:A4"/>
    <mergeCell ref="B3:B4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A20" sqref="A2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5" s="6" customFormat="1">
      <c r="C2" s="204" t="s">
        <v>13</v>
      </c>
      <c r="D2" s="204"/>
      <c r="E2" s="204"/>
    </row>
    <row r="3" spans="1:5" s="15" customFormat="1" ht="25.5">
      <c r="A3" s="178" t="s">
        <v>85</v>
      </c>
      <c r="B3" s="178" t="s">
        <v>0</v>
      </c>
      <c r="C3" s="41" t="s">
        <v>136</v>
      </c>
      <c r="D3" s="42" t="s">
        <v>137</v>
      </c>
      <c r="E3" s="39" t="s">
        <v>84</v>
      </c>
    </row>
    <row r="4" spans="1:5" s="16" customFormat="1" ht="14.25">
      <c r="A4" s="179"/>
      <c r="B4" s="179"/>
      <c r="C4" s="47" t="s">
        <v>118</v>
      </c>
      <c r="D4" s="47" t="s">
        <v>118</v>
      </c>
      <c r="E4" s="40" t="s">
        <v>91</v>
      </c>
    </row>
    <row r="5" spans="1:5">
      <c r="A5" s="207" t="s">
        <v>339</v>
      </c>
      <c r="B5" s="11" t="s">
        <v>92</v>
      </c>
      <c r="C5" s="19">
        <f>Output!S64</f>
        <v>41.466999999999999</v>
      </c>
      <c r="D5" s="19">
        <f>Output!T64</f>
        <v>320.45</v>
      </c>
      <c r="E5" s="20">
        <f>Output!U64</f>
        <v>672.79</v>
      </c>
    </row>
    <row r="6" spans="1:5">
      <c r="A6" s="208"/>
      <c r="B6" s="11" t="s">
        <v>97</v>
      </c>
      <c r="C6" s="19">
        <f>Output!S259</f>
        <v>55.05</v>
      </c>
      <c r="D6" s="19">
        <f>Output!T259</f>
        <v>307</v>
      </c>
      <c r="E6" s="20">
        <f>Output!U259</f>
        <v>457.67</v>
      </c>
    </row>
    <row r="7" spans="1:5">
      <c r="A7" s="208"/>
      <c r="B7" s="11" t="s">
        <v>93</v>
      </c>
      <c r="C7" s="19">
        <f>Output!S103</f>
        <v>128</v>
      </c>
      <c r="D7" s="19">
        <f>Output!T103</f>
        <v>419.47</v>
      </c>
      <c r="E7" s="20">
        <f>Output!U103</f>
        <v>227.71</v>
      </c>
    </row>
    <row r="8" spans="1:5">
      <c r="A8" s="208"/>
      <c r="B8" s="11" t="s">
        <v>98</v>
      </c>
      <c r="C8" s="19">
        <f>Output!S298</f>
        <v>99.5</v>
      </c>
      <c r="D8" s="19">
        <f>Output!T298</f>
        <v>411</v>
      </c>
      <c r="E8" s="20">
        <f>Output!U298</f>
        <v>313.07</v>
      </c>
    </row>
    <row r="9" spans="1:5">
      <c r="A9" s="208"/>
      <c r="B9" s="11" t="s">
        <v>95</v>
      </c>
      <c r="C9" s="19">
        <f>Output!S181</f>
        <v>79.891999999999996</v>
      </c>
      <c r="D9" s="19">
        <f>Output!T181</f>
        <v>177</v>
      </c>
      <c r="E9" s="20">
        <f>Output!U181</f>
        <v>121.55</v>
      </c>
    </row>
    <row r="10" spans="1:5">
      <c r="A10" s="208"/>
      <c r="B10" s="11" t="s">
        <v>100</v>
      </c>
      <c r="C10" s="19">
        <f>Output!S376</f>
        <v>70.683999999999997</v>
      </c>
      <c r="D10" s="19">
        <f>Output!T376</f>
        <v>177</v>
      </c>
      <c r="E10" s="20">
        <f>Output!U376</f>
        <v>150.41</v>
      </c>
    </row>
    <row r="11" spans="1:5">
      <c r="A11" s="208"/>
      <c r="B11" s="11" t="s">
        <v>101</v>
      </c>
      <c r="C11" s="19">
        <f>Output!S415</f>
        <v>223.73</v>
      </c>
      <c r="D11" s="19">
        <f>Output!T415</f>
        <v>480</v>
      </c>
      <c r="E11" s="20">
        <f>Output!U415</f>
        <v>114.55</v>
      </c>
    </row>
    <row r="12" spans="1:5">
      <c r="A12" s="208"/>
      <c r="B12" s="11" t="s">
        <v>104</v>
      </c>
      <c r="C12" s="19">
        <f>Output!S532</f>
        <v>139</v>
      </c>
      <c r="D12" s="19">
        <f>Output!T532</f>
        <v>205</v>
      </c>
      <c r="E12" s="20">
        <f>Output!U532</f>
        <v>47.481999999999999</v>
      </c>
    </row>
    <row r="13" spans="1:5">
      <c r="A13" s="208"/>
      <c r="B13" s="11" t="s">
        <v>105</v>
      </c>
      <c r="C13" s="19">
        <f>Output!S571</f>
        <v>352.84</v>
      </c>
      <c r="D13" s="19">
        <f>Output!T571</f>
        <v>1590</v>
      </c>
      <c r="E13" s="20">
        <f>Output!U571</f>
        <v>350.63</v>
      </c>
    </row>
    <row r="14" spans="1:5">
      <c r="A14" s="208"/>
      <c r="B14" s="11" t="s">
        <v>94</v>
      </c>
      <c r="C14" s="19">
        <f>Output!S142</f>
        <v>117.5</v>
      </c>
      <c r="D14" s="19">
        <f>Output!T142</f>
        <v>140</v>
      </c>
      <c r="E14" s="20">
        <f>Output!U142</f>
        <v>19.149000000000001</v>
      </c>
    </row>
    <row r="15" spans="1:5">
      <c r="A15" s="208"/>
      <c r="B15" s="11" t="s">
        <v>99</v>
      </c>
      <c r="C15" s="19">
        <f>Output!S337</f>
        <v>116</v>
      </c>
      <c r="D15" s="19">
        <f>Output!T337</f>
        <v>139</v>
      </c>
      <c r="E15" s="20">
        <f>Output!U337</f>
        <v>19.827999999999999</v>
      </c>
    </row>
    <row r="16" spans="1:5">
      <c r="A16" s="208"/>
      <c r="B16" s="11" t="s">
        <v>96</v>
      </c>
      <c r="C16" s="19">
        <f>Output!S220</f>
        <v>87.033000000000001</v>
      </c>
      <c r="D16" s="19">
        <f>Output!T220</f>
        <v>90.6</v>
      </c>
      <c r="E16" s="20">
        <f>Output!U220</f>
        <v>4.0982000000000003</v>
      </c>
    </row>
    <row r="17" spans="1:5">
      <c r="A17" s="208"/>
      <c r="B17" s="11" t="s">
        <v>102</v>
      </c>
      <c r="C17" s="19">
        <f>Output!S454</f>
        <v>91.3</v>
      </c>
      <c r="D17" s="19">
        <f>Output!T454</f>
        <v>139</v>
      </c>
      <c r="E17" s="20">
        <f>Output!U454</f>
        <v>52.246000000000002</v>
      </c>
    </row>
    <row r="18" spans="1:5">
      <c r="A18" s="208"/>
      <c r="B18" s="11" t="s">
        <v>103</v>
      </c>
      <c r="C18" s="19">
        <f>Output!S493</f>
        <v>124</v>
      </c>
      <c r="D18" s="19">
        <f>Output!T493</f>
        <v>140</v>
      </c>
      <c r="E18" s="20">
        <f>Output!U493</f>
        <v>12.904</v>
      </c>
    </row>
    <row r="19" spans="1:5">
      <c r="A19" s="208"/>
      <c r="B19" s="11" t="s">
        <v>106</v>
      </c>
      <c r="C19" s="19">
        <f>Output!S610</f>
        <v>109.5</v>
      </c>
      <c r="D19" s="19">
        <f>Output!T610</f>
        <v>140</v>
      </c>
      <c r="E19" s="20">
        <f>Output!U610</f>
        <v>27.853999999999999</v>
      </c>
    </row>
    <row r="21" spans="1:5">
      <c r="A21" s="115" t="s">
        <v>318</v>
      </c>
      <c r="B21" s="116"/>
      <c r="C21" s="123"/>
      <c r="D21" s="124"/>
      <c r="E21" s="119">
        <f>AVERAGE(E5:E19)</f>
        <v>172.79607999999999</v>
      </c>
    </row>
    <row r="22" spans="1:5">
      <c r="A22" s="115"/>
      <c r="B22" s="115" t="s">
        <v>322</v>
      </c>
      <c r="C22" s="123"/>
      <c r="D22" s="124"/>
      <c r="E22" s="119">
        <f>AVERAGE(E5:E13)</f>
        <v>272.87355555555558</v>
      </c>
    </row>
    <row r="23" spans="1:5">
      <c r="A23" s="115"/>
      <c r="B23" s="115" t="s">
        <v>323</v>
      </c>
      <c r="C23" s="123"/>
      <c r="D23" s="124"/>
      <c r="E23" s="119">
        <f>AVERAGE(E14:E19)</f>
        <v>22.679866666666669</v>
      </c>
    </row>
    <row r="24" spans="1:5">
      <c r="A24" s="115" t="s">
        <v>327</v>
      </c>
      <c r="B24" s="116"/>
      <c r="C24" s="123"/>
      <c r="D24" s="124"/>
      <c r="E24" s="119">
        <f>MEDIAN(E5:E19)</f>
        <v>114.55</v>
      </c>
    </row>
    <row r="25" spans="1:5">
      <c r="A25" s="115"/>
      <c r="B25" s="116"/>
      <c r="C25" s="123"/>
      <c r="D25" s="124"/>
      <c r="E25" s="119">
        <f>MEDIAN(E5:E13)</f>
        <v>227.71</v>
      </c>
    </row>
    <row r="26" spans="1:5">
      <c r="A26" s="115"/>
      <c r="B26" s="116"/>
      <c r="C26" s="123"/>
      <c r="D26" s="124"/>
      <c r="E26" s="119">
        <f>MEDIAN(E14:E19)</f>
        <v>19.488500000000002</v>
      </c>
    </row>
    <row r="27" spans="1:5">
      <c r="A27" s="115" t="s">
        <v>329</v>
      </c>
      <c r="B27" s="116"/>
      <c r="C27" s="123"/>
      <c r="D27" s="124"/>
      <c r="E27" s="125">
        <v>0</v>
      </c>
    </row>
    <row r="28" spans="1:5">
      <c r="A28" s="115" t="s">
        <v>328</v>
      </c>
      <c r="B28" s="116"/>
      <c r="C28" s="123"/>
      <c r="D28" s="124"/>
      <c r="E28" s="125">
        <f>PERCENTRANK(E14:E19,30)</f>
        <v>0.81699999999999995</v>
      </c>
    </row>
    <row r="29" spans="1:5">
      <c r="A29" s="115" t="s">
        <v>334</v>
      </c>
      <c r="B29" s="116"/>
      <c r="C29" s="123"/>
      <c r="D29" s="124"/>
      <c r="E29" s="119">
        <f>PERCENTILE(E5:E13,0.9)</f>
        <v>500.69399999999985</v>
      </c>
    </row>
    <row r="30" spans="1:5">
      <c r="A30" s="115" t="s">
        <v>335</v>
      </c>
      <c r="B30" s="116"/>
      <c r="C30" s="123"/>
      <c r="D30" s="124"/>
      <c r="E30" s="119">
        <f>PERCENTILE(E14:E19,0.9)</f>
        <v>40.049999999999997</v>
      </c>
    </row>
  </sheetData>
  <mergeCells count="4">
    <mergeCell ref="C2:E2"/>
    <mergeCell ref="A5:A19"/>
    <mergeCell ref="A3:A4"/>
    <mergeCell ref="B3:B4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CompareList</vt:lpstr>
      <vt:lpstr>Output</vt:lpstr>
      <vt:lpstr>Mod vs Exp</vt:lpstr>
      <vt:lpstr>Rel Diffs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2009-03-20T17:33:07Z</cp:lastPrinted>
  <dcterms:created xsi:type="dcterms:W3CDTF">2005-09-21T17:32:36Z</dcterms:created>
  <dcterms:modified xsi:type="dcterms:W3CDTF">2009-04-03T15:28:56Z</dcterms:modified>
</cp:coreProperties>
</file>