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acoc\Documents\Visual Studio 2010\Projects\cfast\Verification\Analytical\"/>
    </mc:Choice>
  </mc:AlternateContent>
  <bookViews>
    <workbookView xWindow="840" yWindow="6000" windowWidth="19635" windowHeight="10995" activeTab="1"/>
  </bookViews>
  <sheets>
    <sheet name="Sheet1" sheetId="1" r:id="rId1"/>
    <sheet name="sealed_test_hand_calc" sheetId="2" r:id="rId2"/>
    <sheet name="Sheet3" sheetId="3" r:id="rId3"/>
  </sheets>
  <definedNames>
    <definedName name="cp">Sheet1!$G$4</definedName>
    <definedName name="cv">Sheet1!$H$4</definedName>
    <definedName name="dx">Sheet1!$A$4</definedName>
    <definedName name="dy">Sheet1!$B$4</definedName>
    <definedName name="dz">Sheet1!$C$4</definedName>
    <definedName name="E0">Sheet1!$N$4</definedName>
    <definedName name="gamma">Sheet1!$F$4</definedName>
    <definedName name="lamr">Sheet1!$E$4</definedName>
    <definedName name="M0">Sheet1!$M$4</definedName>
    <definedName name="mfire">Sheet1!$G$6</definedName>
    <definedName name="P0">Sheet1!$J$4</definedName>
    <definedName name="qconv">Sheet1!$E$6</definedName>
    <definedName name="qfire">Sheet1!$D$4</definedName>
    <definedName name="qrad">Sheet1!$D$6</definedName>
    <definedName name="Rgas">Sheet1!$I$4</definedName>
    <definedName name="rho0">Sheet1!$L$4</definedName>
    <definedName name="T0">Sheet1!$K$4</definedName>
    <definedName name="Volume">Sheet1!$A$6</definedName>
  </definedNames>
  <calcPr calcId="152511"/>
</workbook>
</file>

<file path=xl/calcChain.xml><?xml version="1.0" encoding="utf-8"?>
<calcChain xmlns="http://schemas.openxmlformats.org/spreadsheetml/2006/main">
  <c r="E11" i="1" l="1"/>
  <c r="M4" i="1"/>
  <c r="N4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2" i="1"/>
  <c r="A6" i="1"/>
  <c r="H4" i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2" i="2"/>
  <c r="L11" i="1" l="1"/>
  <c r="M11" i="1" s="1"/>
  <c r="G6" i="1"/>
  <c r="A12" i="1"/>
  <c r="A13" i="1" s="1"/>
  <c r="A14" i="1" s="1"/>
  <c r="I4" i="1"/>
  <c r="L4" i="1" s="1"/>
  <c r="D6" i="1"/>
  <c r="E6" i="1"/>
  <c r="A15" i="1" l="1"/>
  <c r="D11" i="1" l="1"/>
  <c r="D13" i="1"/>
  <c r="D14" i="1"/>
  <c r="D12" i="1"/>
  <c r="L14" i="1"/>
  <c r="M14" i="1" s="1"/>
  <c r="L13" i="1"/>
  <c r="M13" i="1" s="1"/>
  <c r="L12" i="1"/>
  <c r="M12" i="1" s="1"/>
  <c r="D15" i="1"/>
  <c r="B11" i="1"/>
  <c r="A16" i="1"/>
  <c r="L15" i="1"/>
  <c r="M15" i="1" s="1"/>
  <c r="B12" i="1" l="1"/>
  <c r="E12" i="1" s="1"/>
  <c r="B13" i="1" s="1"/>
  <c r="B2" i="2"/>
  <c r="H11" i="1"/>
  <c r="I11" i="1" s="1"/>
  <c r="D16" i="1"/>
  <c r="A17" i="1"/>
  <c r="L16" i="1"/>
  <c r="M16" i="1" s="1"/>
  <c r="B3" i="2" l="1"/>
  <c r="E13" i="1"/>
  <c r="B14" i="1" s="1"/>
  <c r="H12" i="1"/>
  <c r="I12" i="1" s="1"/>
  <c r="D17" i="1"/>
  <c r="L17" i="1"/>
  <c r="M17" i="1" s="1"/>
  <c r="A18" i="1"/>
  <c r="B4" i="2" l="1"/>
  <c r="E14" i="1"/>
  <c r="B15" i="1" s="1"/>
  <c r="H13" i="1"/>
  <c r="I13" i="1" s="1"/>
  <c r="D18" i="1"/>
  <c r="L18" i="1"/>
  <c r="M18" i="1" s="1"/>
  <c r="A19" i="1"/>
  <c r="H14" i="1" l="1"/>
  <c r="I14" i="1" s="1"/>
  <c r="E15" i="1"/>
  <c r="B16" i="1" s="1"/>
  <c r="B5" i="2"/>
  <c r="D19" i="1"/>
  <c r="A20" i="1"/>
  <c r="B6" i="2" l="1"/>
  <c r="E16" i="1"/>
  <c r="B17" i="1" s="1"/>
  <c r="H15" i="1"/>
  <c r="I15" i="1" s="1"/>
  <c r="L19" i="1"/>
  <c r="M19" i="1" s="1"/>
  <c r="D20" i="1"/>
  <c r="A21" i="1"/>
  <c r="H16" i="1" l="1"/>
  <c r="I16" i="1" s="1"/>
  <c r="E17" i="1"/>
  <c r="B18" i="1" s="1"/>
  <c r="B7" i="2"/>
  <c r="L20" i="1"/>
  <c r="M20" i="1" s="1"/>
  <c r="D21" i="1"/>
  <c r="A22" i="1"/>
  <c r="H17" i="1" l="1"/>
  <c r="I17" i="1" s="1"/>
  <c r="E18" i="1"/>
  <c r="B19" i="1" s="1"/>
  <c r="B8" i="2"/>
  <c r="L21" i="1"/>
  <c r="M21" i="1" s="1"/>
  <c r="D22" i="1"/>
  <c r="A23" i="1"/>
  <c r="H18" i="1" l="1"/>
  <c r="I18" i="1" s="1"/>
  <c r="E19" i="1"/>
  <c r="B20" i="1" s="1"/>
  <c r="B9" i="2"/>
  <c r="L22" i="1"/>
  <c r="M22" i="1" s="1"/>
  <c r="D23" i="1"/>
  <c r="A24" i="1"/>
  <c r="H19" i="1" l="1"/>
  <c r="I19" i="1" s="1"/>
  <c r="E20" i="1"/>
  <c r="B21" i="1" s="1"/>
  <c r="B10" i="2"/>
  <c r="L23" i="1"/>
  <c r="M23" i="1" s="1"/>
  <c r="D24" i="1"/>
  <c r="A25" i="1"/>
  <c r="L24" i="1"/>
  <c r="M24" i="1" s="1"/>
  <c r="H20" i="1" l="1"/>
  <c r="I20" i="1" s="1"/>
  <c r="E21" i="1"/>
  <c r="B22" i="1" s="1"/>
  <c r="B11" i="2"/>
  <c r="D25" i="1"/>
  <c r="A26" i="1"/>
  <c r="H21" i="1" l="1"/>
  <c r="I21" i="1" s="1"/>
  <c r="E22" i="1"/>
  <c r="B23" i="1" s="1"/>
  <c r="B12" i="2"/>
  <c r="L25" i="1"/>
  <c r="M25" i="1" s="1"/>
  <c r="D26" i="1"/>
  <c r="L26" i="1"/>
  <c r="M26" i="1" s="1"/>
  <c r="A27" i="1"/>
  <c r="H22" i="1" l="1"/>
  <c r="I22" i="1" s="1"/>
  <c r="E23" i="1"/>
  <c r="B24" i="1" s="1"/>
  <c r="B13" i="2"/>
  <c r="D27" i="1"/>
  <c r="L27" i="1"/>
  <c r="M27" i="1" s="1"/>
  <c r="A28" i="1"/>
  <c r="H23" i="1" l="1"/>
  <c r="I23" i="1" s="1"/>
  <c r="E24" i="1"/>
  <c r="B25" i="1" s="1"/>
  <c r="B14" i="2"/>
  <c r="D28" i="1"/>
  <c r="A29" i="1"/>
  <c r="L28" i="1"/>
  <c r="M28" i="1" s="1"/>
  <c r="H24" i="1" l="1"/>
  <c r="I24" i="1" s="1"/>
  <c r="E25" i="1"/>
  <c r="B26" i="1" s="1"/>
  <c r="B15" i="2"/>
  <c r="D29" i="1"/>
  <c r="A30" i="1"/>
  <c r="L29" i="1"/>
  <c r="M29" i="1" s="1"/>
  <c r="H25" i="1" l="1"/>
  <c r="I25" i="1" s="1"/>
  <c r="E26" i="1"/>
  <c r="B27" i="1" s="1"/>
  <c r="B16" i="2"/>
  <c r="D30" i="1"/>
  <c r="A31" i="1"/>
  <c r="H26" i="1" l="1"/>
  <c r="I26" i="1" s="1"/>
  <c r="E27" i="1"/>
  <c r="B28" i="1" s="1"/>
  <c r="B17" i="2"/>
  <c r="L30" i="1"/>
  <c r="M30" i="1" s="1"/>
  <c r="D31" i="1"/>
  <c r="A32" i="1"/>
  <c r="H27" i="1" l="1"/>
  <c r="I27" i="1" s="1"/>
  <c r="E28" i="1"/>
  <c r="B29" i="1" s="1"/>
  <c r="B18" i="2"/>
  <c r="L31" i="1"/>
  <c r="M31" i="1" s="1"/>
  <c r="D32" i="1"/>
  <c r="A33" i="1"/>
  <c r="L32" i="1"/>
  <c r="M32" i="1" s="1"/>
  <c r="H28" i="1" l="1"/>
  <c r="I28" i="1" s="1"/>
  <c r="E29" i="1"/>
  <c r="B30" i="1" s="1"/>
  <c r="B19" i="2"/>
  <c r="D33" i="1"/>
  <c r="A34" i="1"/>
  <c r="H29" i="1" l="1"/>
  <c r="I29" i="1" s="1"/>
  <c r="E30" i="1"/>
  <c r="B31" i="1" s="1"/>
  <c r="B20" i="2"/>
  <c r="L33" i="1"/>
  <c r="M33" i="1" s="1"/>
  <c r="D34" i="1"/>
  <c r="A35" i="1"/>
  <c r="H30" i="1" l="1"/>
  <c r="I30" i="1" s="1"/>
  <c r="E31" i="1"/>
  <c r="B32" i="1" s="1"/>
  <c r="B21" i="2"/>
  <c r="L34" i="1"/>
  <c r="M34" i="1" s="1"/>
  <c r="L35" i="1"/>
  <c r="M35" i="1" s="1"/>
  <c r="D35" i="1"/>
  <c r="A36" i="1"/>
  <c r="H31" i="1" l="1"/>
  <c r="I31" i="1" s="1"/>
  <c r="E32" i="1"/>
  <c r="B33" i="1" s="1"/>
  <c r="B22" i="2"/>
  <c r="D36" i="1"/>
  <c r="A37" i="1"/>
  <c r="L36" i="1"/>
  <c r="M36" i="1" s="1"/>
  <c r="H32" i="1" l="1"/>
  <c r="I32" i="1" s="1"/>
  <c r="E33" i="1"/>
  <c r="B34" i="1" s="1"/>
  <c r="B23" i="2"/>
  <c r="D37" i="1"/>
  <c r="A38" i="1"/>
  <c r="H33" i="1" l="1"/>
  <c r="I33" i="1" s="1"/>
  <c r="E34" i="1"/>
  <c r="B35" i="1" s="1"/>
  <c r="B24" i="2"/>
  <c r="L37" i="1"/>
  <c r="M37" i="1" s="1"/>
  <c r="D38" i="1"/>
  <c r="L38" i="1"/>
  <c r="M38" i="1" s="1"/>
  <c r="A39" i="1"/>
  <c r="H34" i="1" l="1"/>
  <c r="I34" i="1" s="1"/>
  <c r="E35" i="1"/>
  <c r="B36" i="1" s="1"/>
  <c r="B25" i="2"/>
  <c r="D39" i="1"/>
  <c r="A40" i="1"/>
  <c r="L39" i="1"/>
  <c r="M39" i="1" s="1"/>
  <c r="H35" i="1" l="1"/>
  <c r="I35" i="1" s="1"/>
  <c r="E36" i="1"/>
  <c r="B37" i="1" s="1"/>
  <c r="B26" i="2"/>
  <c r="L40" i="1"/>
  <c r="M40" i="1" s="1"/>
  <c r="D40" i="1"/>
  <c r="A41" i="1"/>
  <c r="H36" i="1" l="1"/>
  <c r="I36" i="1" s="1"/>
  <c r="E37" i="1"/>
  <c r="B38" i="1" s="1"/>
  <c r="B27" i="2"/>
  <c r="D41" i="1"/>
  <c r="H37" i="1"/>
  <c r="I37" i="1" s="1"/>
  <c r="L41" i="1"/>
  <c r="M41" i="1" s="1"/>
  <c r="A42" i="1"/>
  <c r="E38" i="1" l="1"/>
  <c r="B39" i="1" s="1"/>
  <c r="B28" i="2"/>
  <c r="D42" i="1"/>
  <c r="A43" i="1"/>
  <c r="L42" i="1"/>
  <c r="M42" i="1" s="1"/>
  <c r="H38" i="1" l="1"/>
  <c r="I38" i="1" s="1"/>
  <c r="E39" i="1"/>
  <c r="B40" i="1" s="1"/>
  <c r="B29" i="2"/>
  <c r="L43" i="1"/>
  <c r="M43" i="1" s="1"/>
  <c r="D43" i="1"/>
  <c r="A44" i="1"/>
  <c r="H39" i="1" l="1"/>
  <c r="I39" i="1" s="1"/>
  <c r="E40" i="1"/>
  <c r="B41" i="1" s="1"/>
  <c r="B30" i="2"/>
  <c r="D44" i="1"/>
  <c r="H40" i="1"/>
  <c r="I40" i="1" s="1"/>
  <c r="A45" i="1"/>
  <c r="L44" i="1"/>
  <c r="M44" i="1" s="1"/>
  <c r="E41" i="1" l="1"/>
  <c r="B42" i="1" s="1"/>
  <c r="B31" i="2"/>
  <c r="D45" i="1"/>
  <c r="A46" i="1"/>
  <c r="H41" i="1" l="1"/>
  <c r="I41" i="1" s="1"/>
  <c r="E42" i="1"/>
  <c r="B43" i="1" s="1"/>
  <c r="B32" i="2"/>
  <c r="L45" i="1"/>
  <c r="M45" i="1" s="1"/>
  <c r="D46" i="1"/>
  <c r="A47" i="1"/>
  <c r="H42" i="1" l="1"/>
  <c r="I42" i="1" s="1"/>
  <c r="E43" i="1"/>
  <c r="B44" i="1" s="1"/>
  <c r="B33" i="2"/>
  <c r="L46" i="1"/>
  <c r="M46" i="1" s="1"/>
  <c r="D47" i="1"/>
  <c r="H43" i="1"/>
  <c r="I43" i="1" s="1"/>
  <c r="A48" i="1"/>
  <c r="L47" i="1"/>
  <c r="M47" i="1" s="1"/>
  <c r="E44" i="1" l="1"/>
  <c r="B45" i="1" s="1"/>
  <c r="B34" i="2"/>
  <c r="L48" i="1"/>
  <c r="M48" i="1" s="1"/>
  <c r="D48" i="1"/>
  <c r="A49" i="1"/>
  <c r="H44" i="1" l="1"/>
  <c r="I44" i="1" s="1"/>
  <c r="E45" i="1"/>
  <c r="B46" i="1" s="1"/>
  <c r="B35" i="2"/>
  <c r="D49" i="1"/>
  <c r="L49" i="1"/>
  <c r="M49" i="1" s="1"/>
  <c r="A50" i="1"/>
  <c r="H45" i="1" l="1"/>
  <c r="I45" i="1" s="1"/>
  <c r="E46" i="1"/>
  <c r="B47" i="1" s="1"/>
  <c r="B36" i="2"/>
  <c r="D50" i="1"/>
  <c r="A51" i="1"/>
  <c r="L50" i="1"/>
  <c r="M50" i="1" s="1"/>
  <c r="H46" i="1" l="1"/>
  <c r="I46" i="1" s="1"/>
  <c r="E47" i="1"/>
  <c r="B48" i="1" s="1"/>
  <c r="B37" i="2"/>
  <c r="D51" i="1"/>
  <c r="A52" i="1"/>
  <c r="H47" i="1" l="1"/>
  <c r="I47" i="1" s="1"/>
  <c r="E48" i="1"/>
  <c r="B49" i="1" s="1"/>
  <c r="B38" i="2"/>
  <c r="L51" i="1"/>
  <c r="M51" i="1" s="1"/>
  <c r="D52" i="1"/>
  <c r="A53" i="1"/>
  <c r="L52" i="1"/>
  <c r="M52" i="1" s="1"/>
  <c r="E49" i="1" l="1"/>
  <c r="B50" i="1" s="1"/>
  <c r="H48" i="1"/>
  <c r="I48" i="1" s="1"/>
  <c r="B39" i="2"/>
  <c r="D53" i="1"/>
  <c r="L53" i="1"/>
  <c r="M53" i="1" s="1"/>
  <c r="A54" i="1"/>
  <c r="H49" i="1" l="1"/>
  <c r="I49" i="1" s="1"/>
  <c r="E50" i="1"/>
  <c r="B51" i="1" s="1"/>
  <c r="B40" i="2"/>
  <c r="D54" i="1"/>
  <c r="L54" i="1"/>
  <c r="M54" i="1" s="1"/>
  <c r="A55" i="1"/>
  <c r="H50" i="1" l="1"/>
  <c r="I50" i="1" s="1"/>
  <c r="E51" i="1"/>
  <c r="B52" i="1" s="1"/>
  <c r="B41" i="2"/>
  <c r="D55" i="1"/>
  <c r="A56" i="1"/>
  <c r="L55" i="1"/>
  <c r="M55" i="1" s="1"/>
  <c r="H51" i="1" l="1"/>
  <c r="I51" i="1" s="1"/>
  <c r="E52" i="1"/>
  <c r="B53" i="1" s="1"/>
  <c r="B42" i="2"/>
  <c r="D56" i="1"/>
  <c r="A57" i="1"/>
  <c r="H52" i="1" l="1"/>
  <c r="I52" i="1" s="1"/>
  <c r="E53" i="1"/>
  <c r="B54" i="1" s="1"/>
  <c r="B43" i="2"/>
  <c r="L56" i="1"/>
  <c r="M56" i="1" s="1"/>
  <c r="D57" i="1"/>
  <c r="L57" i="1"/>
  <c r="M57" i="1" s="1"/>
  <c r="A58" i="1"/>
  <c r="H53" i="1" l="1"/>
  <c r="I53" i="1" s="1"/>
  <c r="E54" i="1"/>
  <c r="B55" i="1" s="1"/>
  <c r="B44" i="2"/>
  <c r="D58" i="1"/>
  <c r="A59" i="1"/>
  <c r="L58" i="1"/>
  <c r="M58" i="1" s="1"/>
  <c r="H54" i="1" l="1"/>
  <c r="I54" i="1" s="1"/>
  <c r="E55" i="1"/>
  <c r="B56" i="1" s="1"/>
  <c r="B45" i="2"/>
  <c r="D59" i="1"/>
  <c r="A60" i="1"/>
  <c r="H55" i="1" l="1"/>
  <c r="I55" i="1" s="1"/>
  <c r="E56" i="1"/>
  <c r="B57" i="1" s="1"/>
  <c r="B46" i="2"/>
  <c r="L59" i="1"/>
  <c r="M59" i="1" s="1"/>
  <c r="D60" i="1"/>
  <c r="A61" i="1"/>
  <c r="E57" i="1" l="1"/>
  <c r="B58" i="1" s="1"/>
  <c r="H56" i="1"/>
  <c r="I56" i="1" s="1"/>
  <c r="B47" i="2"/>
  <c r="L60" i="1"/>
  <c r="M60" i="1" s="1"/>
  <c r="D61" i="1"/>
  <c r="L61" i="1"/>
  <c r="M61" i="1" s="1"/>
  <c r="A62" i="1"/>
  <c r="H57" i="1" l="1"/>
  <c r="I57" i="1" s="1"/>
  <c r="E58" i="1"/>
  <c r="B59" i="1" s="1"/>
  <c r="B48" i="2"/>
  <c r="D62" i="1"/>
  <c r="A63" i="1"/>
  <c r="H58" i="1" l="1"/>
  <c r="I58" i="1" s="1"/>
  <c r="E59" i="1"/>
  <c r="B60" i="1" s="1"/>
  <c r="B49" i="2"/>
  <c r="L62" i="1"/>
  <c r="M62" i="1" s="1"/>
  <c r="D63" i="1"/>
  <c r="A64" i="1"/>
  <c r="H59" i="1" l="1"/>
  <c r="I59" i="1" s="1"/>
  <c r="E60" i="1"/>
  <c r="B61" i="1" s="1"/>
  <c r="B50" i="2"/>
  <c r="L63" i="1"/>
  <c r="M63" i="1" s="1"/>
  <c r="D64" i="1"/>
  <c r="A65" i="1"/>
  <c r="H60" i="1" l="1"/>
  <c r="I60" i="1" s="1"/>
  <c r="E61" i="1"/>
  <c r="B62" i="1" s="1"/>
  <c r="B51" i="2"/>
  <c r="L64" i="1"/>
  <c r="M64" i="1" s="1"/>
  <c r="D65" i="1"/>
  <c r="L65" i="1"/>
  <c r="M65" i="1" s="1"/>
  <c r="A66" i="1"/>
  <c r="H61" i="1" l="1"/>
  <c r="I61" i="1" s="1"/>
  <c r="E62" i="1"/>
  <c r="B63" i="1" s="1"/>
  <c r="B52" i="2"/>
  <c r="D66" i="1"/>
  <c r="A67" i="1"/>
  <c r="H62" i="1" l="1"/>
  <c r="I62" i="1" s="1"/>
  <c r="E63" i="1"/>
  <c r="B64" i="1" s="1"/>
  <c r="B53" i="2"/>
  <c r="L66" i="1"/>
  <c r="M66" i="1" s="1"/>
  <c r="D67" i="1"/>
  <c r="L67" i="1"/>
  <c r="M67" i="1" s="1"/>
  <c r="A68" i="1"/>
  <c r="H63" i="1" l="1"/>
  <c r="I63" i="1" s="1"/>
  <c r="E64" i="1"/>
  <c r="B65" i="1" s="1"/>
  <c r="B54" i="2"/>
  <c r="D68" i="1"/>
  <c r="A69" i="1"/>
  <c r="H64" i="1" l="1"/>
  <c r="I64" i="1" s="1"/>
  <c r="E65" i="1"/>
  <c r="B66" i="1" s="1"/>
  <c r="B55" i="2"/>
  <c r="L68" i="1"/>
  <c r="M68" i="1" s="1"/>
  <c r="D69" i="1"/>
  <c r="L69" i="1"/>
  <c r="M69" i="1" s="1"/>
  <c r="A70" i="1"/>
  <c r="H65" i="1" l="1"/>
  <c r="I65" i="1" s="1"/>
  <c r="E66" i="1"/>
  <c r="B67" i="1" s="1"/>
  <c r="B56" i="2"/>
  <c r="D70" i="1"/>
  <c r="L70" i="1"/>
  <c r="M70" i="1" s="1"/>
  <c r="A71" i="1"/>
  <c r="E67" i="1" l="1"/>
  <c r="B68" i="1" s="1"/>
  <c r="H66" i="1"/>
  <c r="I66" i="1" s="1"/>
  <c r="B57" i="2"/>
  <c r="A72" i="1"/>
  <c r="D71" i="1"/>
  <c r="H67" i="1" l="1"/>
  <c r="I67" i="1" s="1"/>
  <c r="E68" i="1"/>
  <c r="B69" i="1" s="1"/>
  <c r="B58" i="2"/>
  <c r="L71" i="1"/>
  <c r="M71" i="1" s="1"/>
  <c r="A73" i="1"/>
  <c r="D72" i="1"/>
  <c r="H68" i="1" l="1"/>
  <c r="I68" i="1" s="1"/>
  <c r="E69" i="1"/>
  <c r="B70" i="1" s="1"/>
  <c r="B59" i="2"/>
  <c r="L72" i="1"/>
  <c r="M72" i="1" s="1"/>
  <c r="A74" i="1"/>
  <c r="D73" i="1"/>
  <c r="H69" i="1" l="1"/>
  <c r="I69" i="1" s="1"/>
  <c r="E70" i="1"/>
  <c r="B71" i="1" s="1"/>
  <c r="B60" i="2"/>
  <c r="L73" i="1"/>
  <c r="M73" i="1" s="1"/>
  <c r="D74" i="1"/>
  <c r="A75" i="1"/>
  <c r="H70" i="1" l="1"/>
  <c r="I70" i="1" s="1"/>
  <c r="E71" i="1"/>
  <c r="B72" i="1" s="1"/>
  <c r="B61" i="2"/>
  <c r="D75" i="1"/>
  <c r="A76" i="1"/>
  <c r="L74" i="1"/>
  <c r="M74" i="1" s="1"/>
  <c r="H71" i="1" l="1"/>
  <c r="I71" i="1" s="1"/>
  <c r="E72" i="1"/>
  <c r="B73" i="1" s="1"/>
  <c r="B62" i="2"/>
  <c r="L75" i="1"/>
  <c r="M75" i="1" s="1"/>
  <c r="A77" i="1"/>
  <c r="D76" i="1"/>
  <c r="E73" i="1" l="1"/>
  <c r="B74" i="1" s="1"/>
  <c r="B63" i="2"/>
  <c r="H72" i="1"/>
  <c r="I72" i="1" s="1"/>
  <c r="A78" i="1"/>
  <c r="D77" i="1"/>
  <c r="L76" i="1"/>
  <c r="M76" i="1" s="1"/>
  <c r="E74" i="1" l="1"/>
  <c r="B75" i="1" s="1"/>
  <c r="B64" i="2"/>
  <c r="H73" i="1"/>
  <c r="I73" i="1" s="1"/>
  <c r="L77" i="1"/>
  <c r="M77" i="1" s="1"/>
  <c r="D78" i="1"/>
  <c r="A79" i="1"/>
  <c r="E75" i="1" l="1"/>
  <c r="B76" i="1" s="1"/>
  <c r="B65" i="2"/>
  <c r="H74" i="1"/>
  <c r="I74" i="1" s="1"/>
  <c r="L78" i="1"/>
  <c r="M78" i="1" s="1"/>
  <c r="D79" i="1"/>
  <c r="A80" i="1"/>
  <c r="E76" i="1" l="1"/>
  <c r="B77" i="1" s="1"/>
  <c r="B66" i="2"/>
  <c r="H75" i="1"/>
  <c r="I75" i="1" s="1"/>
  <c r="L79" i="1"/>
  <c r="M79" i="1" s="1"/>
  <c r="D80" i="1"/>
  <c r="A81" i="1"/>
  <c r="E77" i="1" l="1"/>
  <c r="B78" i="1" s="1"/>
  <c r="B67" i="2"/>
  <c r="H76" i="1"/>
  <c r="I76" i="1" s="1"/>
  <c r="L80" i="1"/>
  <c r="M80" i="1" s="1"/>
  <c r="A82" i="1"/>
  <c r="D81" i="1"/>
  <c r="E78" i="1" l="1"/>
  <c r="B79" i="1" s="1"/>
  <c r="B68" i="2"/>
  <c r="H77" i="1"/>
  <c r="I77" i="1" s="1"/>
  <c r="L81" i="1"/>
  <c r="M81" i="1" s="1"/>
  <c r="D82" i="1"/>
  <c r="A83" i="1"/>
  <c r="E79" i="1" l="1"/>
  <c r="B80" i="1" s="1"/>
  <c r="B69" i="2"/>
  <c r="H78" i="1"/>
  <c r="I78" i="1" s="1"/>
  <c r="L82" i="1"/>
  <c r="M82" i="1" s="1"/>
  <c r="D83" i="1"/>
  <c r="A84" i="1"/>
  <c r="E80" i="1" l="1"/>
  <c r="B81" i="1" s="1"/>
  <c r="B70" i="2"/>
  <c r="H79" i="1"/>
  <c r="I79" i="1" s="1"/>
  <c r="L83" i="1"/>
  <c r="M83" i="1" s="1"/>
  <c r="A85" i="1"/>
  <c r="D84" i="1"/>
  <c r="E81" i="1" l="1"/>
  <c r="B82" i="1" s="1"/>
  <c r="B71" i="2"/>
  <c r="H80" i="1"/>
  <c r="I80" i="1" s="1"/>
  <c r="L84" i="1"/>
  <c r="M84" i="1" s="1"/>
  <c r="A86" i="1"/>
  <c r="D85" i="1"/>
  <c r="E82" i="1" l="1"/>
  <c r="B83" i="1" s="1"/>
  <c r="B72" i="2"/>
  <c r="H81" i="1"/>
  <c r="I81" i="1" s="1"/>
  <c r="L85" i="1"/>
  <c r="M85" i="1" s="1"/>
  <c r="A87" i="1"/>
  <c r="D86" i="1"/>
  <c r="E83" i="1" l="1"/>
  <c r="B84" i="1" s="1"/>
  <c r="B73" i="2"/>
  <c r="H82" i="1"/>
  <c r="I82" i="1" s="1"/>
  <c r="L86" i="1"/>
  <c r="M86" i="1" s="1"/>
  <c r="D87" i="1"/>
  <c r="A88" i="1"/>
  <c r="E84" i="1" l="1"/>
  <c r="B85" i="1" s="1"/>
  <c r="B74" i="2"/>
  <c r="H83" i="1"/>
  <c r="I83" i="1" s="1"/>
  <c r="L87" i="1"/>
  <c r="M87" i="1" s="1"/>
  <c r="A89" i="1"/>
  <c r="D88" i="1"/>
  <c r="E85" i="1" l="1"/>
  <c r="B86" i="1" s="1"/>
  <c r="B75" i="2"/>
  <c r="H84" i="1"/>
  <c r="I84" i="1" s="1"/>
  <c r="L88" i="1"/>
  <c r="M88" i="1" s="1"/>
  <c r="A90" i="1"/>
  <c r="D89" i="1"/>
  <c r="E86" i="1" l="1"/>
  <c r="B87" i="1" s="1"/>
  <c r="B76" i="2"/>
  <c r="H85" i="1"/>
  <c r="I85" i="1" s="1"/>
  <c r="L89" i="1"/>
  <c r="M89" i="1" s="1"/>
  <c r="D90" i="1"/>
  <c r="A91" i="1"/>
  <c r="E87" i="1" l="1"/>
  <c r="B88" i="1" s="1"/>
  <c r="B77" i="2"/>
  <c r="H86" i="1"/>
  <c r="I86" i="1" s="1"/>
  <c r="D91" i="1"/>
  <c r="A92" i="1"/>
  <c r="L90" i="1"/>
  <c r="M90" i="1" s="1"/>
  <c r="E88" i="1" l="1"/>
  <c r="B89" i="1" s="1"/>
  <c r="B78" i="2"/>
  <c r="H87" i="1"/>
  <c r="I87" i="1" s="1"/>
  <c r="L91" i="1"/>
  <c r="M91" i="1" s="1"/>
  <c r="D92" i="1"/>
  <c r="A93" i="1"/>
  <c r="E89" i="1" l="1"/>
  <c r="B90" i="1" s="1"/>
  <c r="B79" i="2"/>
  <c r="H88" i="1"/>
  <c r="I88" i="1" s="1"/>
  <c r="L92" i="1"/>
  <c r="M92" i="1" s="1"/>
  <c r="A94" i="1"/>
  <c r="D93" i="1"/>
  <c r="E90" i="1" l="1"/>
  <c r="B91" i="1" s="1"/>
  <c r="B80" i="2"/>
  <c r="H89" i="1"/>
  <c r="I89" i="1" s="1"/>
  <c r="L93" i="1"/>
  <c r="M93" i="1" s="1"/>
  <c r="A95" i="1"/>
  <c r="D94" i="1"/>
  <c r="E91" i="1" l="1"/>
  <c r="B92" i="1" s="1"/>
  <c r="B81" i="2"/>
  <c r="H90" i="1"/>
  <c r="I90" i="1" s="1"/>
  <c r="L94" i="1"/>
  <c r="M94" i="1" s="1"/>
  <c r="A96" i="1"/>
  <c r="D95" i="1"/>
  <c r="E92" i="1" l="1"/>
  <c r="B93" i="1" s="1"/>
  <c r="B82" i="2"/>
  <c r="H91" i="1"/>
  <c r="I91" i="1" s="1"/>
  <c r="L95" i="1"/>
  <c r="M95" i="1" s="1"/>
  <c r="D96" i="1"/>
  <c r="A97" i="1"/>
  <c r="E93" i="1" l="1"/>
  <c r="B94" i="1" s="1"/>
  <c r="B83" i="2"/>
  <c r="H92" i="1"/>
  <c r="I92" i="1" s="1"/>
  <c r="L96" i="1"/>
  <c r="M96" i="1" s="1"/>
  <c r="A98" i="1"/>
  <c r="D97" i="1"/>
  <c r="E94" i="1" l="1"/>
  <c r="B95" i="1" s="1"/>
  <c r="B84" i="2"/>
  <c r="H93" i="1"/>
  <c r="I93" i="1" s="1"/>
  <c r="L97" i="1"/>
  <c r="M97" i="1" s="1"/>
  <c r="A99" i="1"/>
  <c r="D98" i="1"/>
  <c r="E95" i="1" l="1"/>
  <c r="B96" i="1" s="1"/>
  <c r="B85" i="2"/>
  <c r="H94" i="1"/>
  <c r="I94" i="1" s="1"/>
  <c r="L98" i="1"/>
  <c r="M98" i="1" s="1"/>
  <c r="A100" i="1"/>
  <c r="D99" i="1"/>
  <c r="E96" i="1" l="1"/>
  <c r="B97" i="1" s="1"/>
  <c r="B86" i="2"/>
  <c r="H95" i="1"/>
  <c r="I95" i="1" s="1"/>
  <c r="L99" i="1"/>
  <c r="M99" i="1" s="1"/>
  <c r="D100" i="1"/>
  <c r="A101" i="1"/>
  <c r="E97" i="1" l="1"/>
  <c r="B98" i="1" s="1"/>
  <c r="B87" i="2"/>
  <c r="H96" i="1"/>
  <c r="I96" i="1" s="1"/>
  <c r="D101" i="1"/>
  <c r="L100" i="1"/>
  <c r="M100" i="1" s="1"/>
  <c r="E98" i="1" l="1"/>
  <c r="B99" i="1" s="1"/>
  <c r="B88" i="2"/>
  <c r="H97" i="1"/>
  <c r="I97" i="1" s="1"/>
  <c r="L101" i="1"/>
  <c r="M101" i="1" s="1"/>
  <c r="E99" i="1" l="1"/>
  <c r="B100" i="1" s="1"/>
  <c r="B89" i="2"/>
  <c r="H98" i="1"/>
  <c r="I98" i="1" s="1"/>
  <c r="E100" i="1" l="1"/>
  <c r="B101" i="1" s="1"/>
  <c r="B90" i="2"/>
  <c r="H99" i="1"/>
  <c r="I99" i="1" s="1"/>
  <c r="E101" i="1" l="1"/>
  <c r="B91" i="2"/>
  <c r="H100" i="1"/>
  <c r="I100" i="1" s="1"/>
  <c r="H101" i="1" l="1"/>
  <c r="I101" i="1" s="1"/>
  <c r="B92" i="2"/>
</calcChain>
</file>

<file path=xl/sharedStrings.xml><?xml version="1.0" encoding="utf-8"?>
<sst xmlns="http://schemas.openxmlformats.org/spreadsheetml/2006/main" count="43" uniqueCount="39">
  <si>
    <t>dx</t>
  </si>
  <si>
    <t>dy</t>
  </si>
  <si>
    <t>dz</t>
  </si>
  <si>
    <t>qfire</t>
  </si>
  <si>
    <t>lamr</t>
  </si>
  <si>
    <t>qrad</t>
  </si>
  <si>
    <t>qconv</t>
  </si>
  <si>
    <t>E</t>
  </si>
  <si>
    <t>DP</t>
  </si>
  <si>
    <t>gamma</t>
  </si>
  <si>
    <t>cp</t>
  </si>
  <si>
    <t>cv</t>
  </si>
  <si>
    <t>Rgas</t>
  </si>
  <si>
    <t>P0</t>
  </si>
  <si>
    <t>T0</t>
  </si>
  <si>
    <t>rho0</t>
  </si>
  <si>
    <t>M0</t>
  </si>
  <si>
    <t>M</t>
  </si>
  <si>
    <t>hcomb</t>
  </si>
  <si>
    <t>mfire</t>
  </si>
  <si>
    <t>E0</t>
  </si>
  <si>
    <t>abs error</t>
  </si>
  <si>
    <t>rel error %</t>
  </si>
  <si>
    <t>cfast temperature</t>
  </si>
  <si>
    <t>cfast pressure</t>
  </si>
  <si>
    <t>calc temperature</t>
  </si>
  <si>
    <t>Volume</t>
  </si>
  <si>
    <t>temperature</t>
  </si>
  <si>
    <t>calculated pressure</t>
  </si>
  <si>
    <t>Time</t>
  </si>
  <si>
    <t>DP=(gamma-1)*qtotal*Time/Volume</t>
  </si>
  <si>
    <t>M=M0+mfire*Time</t>
  </si>
  <si>
    <t>Formulas (assuming constant fire)</t>
  </si>
  <si>
    <t>T=E/(cv*M)-273.15</t>
  </si>
  <si>
    <t>T=E/(CV*M)-273.15</t>
  </si>
  <si>
    <t>(Note volume calculated in CFAST is (1-1e-4)*Actual_volume to allow for a non-disappearing second layer (pressure calculation though uses full compartment volume)</t>
  </si>
  <si>
    <r>
      <t xml:space="preserve">you can edit quantities in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- non-bold items are computed by spreadsheet. CFAST temperature and pressure (in </t>
    </r>
    <r>
      <rPr>
        <b/>
        <sz val="11"/>
        <color theme="1"/>
        <rFont val="Calibri"/>
        <family val="2"/>
        <scheme val="minor"/>
      </rPr>
      <t>bold)</t>
    </r>
    <r>
      <rPr>
        <sz val="11"/>
        <color theme="1"/>
        <rFont val="Calibri"/>
        <family val="2"/>
        <scheme val="minor"/>
      </rPr>
      <t xml:space="preserve"> are copied from a CFAST run</t>
    </r>
  </si>
  <si>
    <t>ULT</t>
  </si>
  <si>
    <t>E=E0+qconvec*Time+(M-M0)*cv*T (note actually we use T_i-1 to allow an analytical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</si>
</sst>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Sheet1!$K$10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375262467191601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Sheet1!$A$11:$A$101</c:f>
              <c:numCache>
                <c:formatCode>General</c:formatCode>
                <c:ptCount val="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</c:numCache>
            </c:numRef>
          </c:xVal>
          <c:yVal>
            <c:numRef>
              <c:f>Sheet1!$K$11:$K$101</c:f>
              <c:numCache>
                <c:formatCode>General</c:formatCode>
                <c:ptCount val="91"/>
                <c:pt idx="0">
                  <c:v>0</c:v>
                </c:pt>
                <c:pt idx="1">
                  <c:v>3219.29</c:v>
                </c:pt>
                <c:pt idx="2">
                  <c:v>6439.18</c:v>
                </c:pt>
                <c:pt idx="3">
                  <c:v>9659.66</c:v>
                </c:pt>
                <c:pt idx="4">
                  <c:v>12880.8</c:v>
                </c:pt>
                <c:pt idx="5">
                  <c:v>16102.4</c:v>
                </c:pt>
                <c:pt idx="6">
                  <c:v>19324.7</c:v>
                </c:pt>
                <c:pt idx="7">
                  <c:v>22547.599999999999</c:v>
                </c:pt>
                <c:pt idx="8">
                  <c:v>25771.1</c:v>
                </c:pt>
                <c:pt idx="9">
                  <c:v>28995.200000000001</c:v>
                </c:pt>
                <c:pt idx="10">
                  <c:v>32219.9</c:v>
                </c:pt>
                <c:pt idx="11">
                  <c:v>35445.199999999997</c:v>
                </c:pt>
                <c:pt idx="12">
                  <c:v>38671.1</c:v>
                </c:pt>
                <c:pt idx="13">
                  <c:v>41897.599999999999</c:v>
                </c:pt>
                <c:pt idx="14">
                  <c:v>45124.7</c:v>
                </c:pt>
                <c:pt idx="15">
                  <c:v>48352.4</c:v>
                </c:pt>
                <c:pt idx="16">
                  <c:v>51580.7</c:v>
                </c:pt>
                <c:pt idx="17">
                  <c:v>54809.599999999999</c:v>
                </c:pt>
                <c:pt idx="18">
                  <c:v>58039.1</c:v>
                </c:pt>
                <c:pt idx="19">
                  <c:v>61269.1</c:v>
                </c:pt>
                <c:pt idx="20">
                  <c:v>64499.8</c:v>
                </c:pt>
                <c:pt idx="21">
                  <c:v>67731.100000000006</c:v>
                </c:pt>
                <c:pt idx="22">
                  <c:v>70963</c:v>
                </c:pt>
                <c:pt idx="23">
                  <c:v>74195.5</c:v>
                </c:pt>
                <c:pt idx="24">
                  <c:v>77428.600000000006</c:v>
                </c:pt>
                <c:pt idx="25">
                  <c:v>80662.3</c:v>
                </c:pt>
                <c:pt idx="26">
                  <c:v>83896.6</c:v>
                </c:pt>
                <c:pt idx="27">
                  <c:v>87131.5</c:v>
                </c:pt>
                <c:pt idx="28">
                  <c:v>90367</c:v>
                </c:pt>
                <c:pt idx="29">
                  <c:v>93603.1</c:v>
                </c:pt>
                <c:pt idx="30">
                  <c:v>96839.8</c:v>
                </c:pt>
                <c:pt idx="31">
                  <c:v>100077</c:v>
                </c:pt>
                <c:pt idx="32">
                  <c:v>103315</c:v>
                </c:pt>
                <c:pt idx="33">
                  <c:v>106553</c:v>
                </c:pt>
                <c:pt idx="34">
                  <c:v>109793</c:v>
                </c:pt>
                <c:pt idx="35">
                  <c:v>113032</c:v>
                </c:pt>
                <c:pt idx="36">
                  <c:v>116272</c:v>
                </c:pt>
                <c:pt idx="37">
                  <c:v>119513</c:v>
                </c:pt>
                <c:pt idx="38">
                  <c:v>122755</c:v>
                </c:pt>
                <c:pt idx="39">
                  <c:v>125997</c:v>
                </c:pt>
                <c:pt idx="40">
                  <c:v>129240</c:v>
                </c:pt>
                <c:pt idx="41">
                  <c:v>132483</c:v>
                </c:pt>
                <c:pt idx="42">
                  <c:v>135727</c:v>
                </c:pt>
                <c:pt idx="43">
                  <c:v>138971</c:v>
                </c:pt>
                <c:pt idx="44">
                  <c:v>142216</c:v>
                </c:pt>
                <c:pt idx="45">
                  <c:v>145462</c:v>
                </c:pt>
                <c:pt idx="46">
                  <c:v>148708</c:v>
                </c:pt>
                <c:pt idx="47">
                  <c:v>151955</c:v>
                </c:pt>
                <c:pt idx="48">
                  <c:v>155203</c:v>
                </c:pt>
                <c:pt idx="49">
                  <c:v>158451</c:v>
                </c:pt>
                <c:pt idx="50">
                  <c:v>161699</c:v>
                </c:pt>
                <c:pt idx="51">
                  <c:v>164949</c:v>
                </c:pt>
                <c:pt idx="52">
                  <c:v>168199</c:v>
                </c:pt>
                <c:pt idx="53">
                  <c:v>171449</c:v>
                </c:pt>
                <c:pt idx="54">
                  <c:v>174700</c:v>
                </c:pt>
                <c:pt idx="55">
                  <c:v>177952</c:v>
                </c:pt>
                <c:pt idx="56">
                  <c:v>181204</c:v>
                </c:pt>
                <c:pt idx="57">
                  <c:v>184457</c:v>
                </c:pt>
                <c:pt idx="58">
                  <c:v>187710</c:v>
                </c:pt>
                <c:pt idx="59">
                  <c:v>190964</c:v>
                </c:pt>
                <c:pt idx="60">
                  <c:v>194219</c:v>
                </c:pt>
                <c:pt idx="61">
                  <c:v>197474</c:v>
                </c:pt>
                <c:pt idx="62">
                  <c:v>200730</c:v>
                </c:pt>
                <c:pt idx="63">
                  <c:v>203987</c:v>
                </c:pt>
                <c:pt idx="64">
                  <c:v>207244</c:v>
                </c:pt>
                <c:pt idx="65">
                  <c:v>210501</c:v>
                </c:pt>
                <c:pt idx="66">
                  <c:v>213759</c:v>
                </c:pt>
                <c:pt idx="67">
                  <c:v>217018</c:v>
                </c:pt>
                <c:pt idx="68">
                  <c:v>220278</c:v>
                </c:pt>
                <c:pt idx="69">
                  <c:v>223538</c:v>
                </c:pt>
                <c:pt idx="70">
                  <c:v>226798</c:v>
                </c:pt>
                <c:pt idx="71">
                  <c:v>230060</c:v>
                </c:pt>
                <c:pt idx="72">
                  <c:v>233321</c:v>
                </c:pt>
                <c:pt idx="73">
                  <c:v>236584</c:v>
                </c:pt>
                <c:pt idx="74">
                  <c:v>239847</c:v>
                </c:pt>
                <c:pt idx="75">
                  <c:v>243111</c:v>
                </c:pt>
                <c:pt idx="76">
                  <c:v>246375</c:v>
                </c:pt>
                <c:pt idx="77">
                  <c:v>249640</c:v>
                </c:pt>
                <c:pt idx="78">
                  <c:v>252905</c:v>
                </c:pt>
                <c:pt idx="79">
                  <c:v>256171</c:v>
                </c:pt>
                <c:pt idx="80">
                  <c:v>259438</c:v>
                </c:pt>
                <c:pt idx="81">
                  <c:v>262705</c:v>
                </c:pt>
                <c:pt idx="82">
                  <c:v>265973</c:v>
                </c:pt>
                <c:pt idx="83">
                  <c:v>269241</c:v>
                </c:pt>
                <c:pt idx="84">
                  <c:v>272510</c:v>
                </c:pt>
                <c:pt idx="85">
                  <c:v>275780</c:v>
                </c:pt>
                <c:pt idx="86">
                  <c:v>279050</c:v>
                </c:pt>
                <c:pt idx="87">
                  <c:v>282321</c:v>
                </c:pt>
                <c:pt idx="88">
                  <c:v>285592</c:v>
                </c:pt>
                <c:pt idx="89">
                  <c:v>288864</c:v>
                </c:pt>
                <c:pt idx="90">
                  <c:v>292136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999088"/>
        <c:axId val="235999872"/>
      </c:scatterChart>
      <c:valAx>
        <c:axId val="23599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99872"/>
        <c:crosses val="autoZero"/>
        <c:crossBetween val="midCat"/>
      </c:valAx>
      <c:valAx>
        <c:axId val="2359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9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20"/>
            <c:dispRSqr val="1"/>
            <c:dispEq val="1"/>
            <c:trendlineLbl>
              <c:layout>
                <c:manualLayout>
                  <c:x val="-0.15449715660542432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Sheet1!$A$11:$A$101</c:f>
              <c:numCache>
                <c:formatCode>General</c:formatCode>
                <c:ptCount val="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</c:numCache>
            </c:numRef>
          </c:xVal>
          <c:yVal>
            <c:numRef>
              <c:f>Sheet1!$G$11:$G$101</c:f>
              <c:numCache>
                <c:formatCode>General</c:formatCode>
                <c:ptCount val="91"/>
                <c:pt idx="0">
                  <c:v>20</c:v>
                </c:pt>
                <c:pt idx="1">
                  <c:v>29.276399999999999</c:v>
                </c:pt>
                <c:pt idx="2">
                  <c:v>38.552100000000003</c:v>
                </c:pt>
                <c:pt idx="3">
                  <c:v>47.827100000000002</c:v>
                </c:pt>
                <c:pt idx="4">
                  <c:v>57.101300000000002</c:v>
                </c:pt>
                <c:pt idx="5">
                  <c:v>66.374799999999993</c:v>
                </c:pt>
                <c:pt idx="6">
                  <c:v>75.647599999999997</c:v>
                </c:pt>
                <c:pt idx="7">
                  <c:v>84.919700000000006</c:v>
                </c:pt>
                <c:pt idx="8">
                  <c:v>94.191000000000003</c:v>
                </c:pt>
                <c:pt idx="9">
                  <c:v>103.462</c:v>
                </c:pt>
                <c:pt idx="10">
                  <c:v>112.73099999999999</c:v>
                </c:pt>
                <c:pt idx="11">
                  <c:v>122.001</c:v>
                </c:pt>
                <c:pt idx="12">
                  <c:v>131.26900000000001</c:v>
                </c:pt>
                <c:pt idx="13">
                  <c:v>140.53700000000001</c:v>
                </c:pt>
                <c:pt idx="14">
                  <c:v>149.804</c:v>
                </c:pt>
                <c:pt idx="15">
                  <c:v>159.07</c:v>
                </c:pt>
                <c:pt idx="16">
                  <c:v>168.33500000000001</c:v>
                </c:pt>
                <c:pt idx="17">
                  <c:v>177.6</c:v>
                </c:pt>
                <c:pt idx="18">
                  <c:v>186.864</c:v>
                </c:pt>
                <c:pt idx="19">
                  <c:v>196.12799999999999</c:v>
                </c:pt>
                <c:pt idx="20">
                  <c:v>205.39</c:v>
                </c:pt>
                <c:pt idx="21">
                  <c:v>214.65199999999999</c:v>
                </c:pt>
                <c:pt idx="22">
                  <c:v>223.91300000000001</c:v>
                </c:pt>
                <c:pt idx="23">
                  <c:v>233.17400000000001</c:v>
                </c:pt>
                <c:pt idx="24">
                  <c:v>242.43299999999999</c:v>
                </c:pt>
                <c:pt idx="25">
                  <c:v>251.69200000000001</c:v>
                </c:pt>
                <c:pt idx="26">
                  <c:v>260.95</c:v>
                </c:pt>
                <c:pt idx="27">
                  <c:v>270.20800000000003</c:v>
                </c:pt>
                <c:pt idx="28">
                  <c:v>279.46499999999997</c:v>
                </c:pt>
                <c:pt idx="29">
                  <c:v>288.721</c:v>
                </c:pt>
                <c:pt idx="30">
                  <c:v>297.976</c:v>
                </c:pt>
                <c:pt idx="31">
                  <c:v>307.23099999999999</c:v>
                </c:pt>
                <c:pt idx="32">
                  <c:v>316.48399999999998</c:v>
                </c:pt>
                <c:pt idx="33">
                  <c:v>325.73700000000002</c:v>
                </c:pt>
                <c:pt idx="34">
                  <c:v>334.99</c:v>
                </c:pt>
                <c:pt idx="35">
                  <c:v>344.24099999999999</c:v>
                </c:pt>
                <c:pt idx="36">
                  <c:v>353.49200000000002</c:v>
                </c:pt>
                <c:pt idx="37">
                  <c:v>362.74299999999999</c:v>
                </c:pt>
                <c:pt idx="38">
                  <c:v>371.99200000000002</c:v>
                </c:pt>
                <c:pt idx="39">
                  <c:v>381.24099999999999</c:v>
                </c:pt>
                <c:pt idx="40">
                  <c:v>390.48899999999998</c:v>
                </c:pt>
                <c:pt idx="41">
                  <c:v>399.73599999999999</c:v>
                </c:pt>
                <c:pt idx="42">
                  <c:v>408.983</c:v>
                </c:pt>
                <c:pt idx="43">
                  <c:v>418.22800000000001</c:v>
                </c:pt>
                <c:pt idx="44">
                  <c:v>427.47300000000001</c:v>
                </c:pt>
                <c:pt idx="45">
                  <c:v>436.71800000000002</c:v>
                </c:pt>
                <c:pt idx="46">
                  <c:v>445.96100000000001</c:v>
                </c:pt>
                <c:pt idx="47">
                  <c:v>455.20400000000001</c:v>
                </c:pt>
                <c:pt idx="48">
                  <c:v>464.44600000000003</c:v>
                </c:pt>
                <c:pt idx="49">
                  <c:v>473.68799999999999</c:v>
                </c:pt>
                <c:pt idx="50">
                  <c:v>482.92899999999997</c:v>
                </c:pt>
                <c:pt idx="51">
                  <c:v>492.16899999999998</c:v>
                </c:pt>
                <c:pt idx="52">
                  <c:v>501.40800000000002</c:v>
                </c:pt>
                <c:pt idx="53">
                  <c:v>510.64600000000002</c:v>
                </c:pt>
                <c:pt idx="54">
                  <c:v>519.88400000000001</c:v>
                </c:pt>
                <c:pt idx="55">
                  <c:v>529.12099999999998</c:v>
                </c:pt>
                <c:pt idx="56">
                  <c:v>538.35799999999995</c:v>
                </c:pt>
                <c:pt idx="57">
                  <c:v>547.59299999999996</c:v>
                </c:pt>
                <c:pt idx="58">
                  <c:v>556.82799999999997</c:v>
                </c:pt>
                <c:pt idx="59">
                  <c:v>566.06200000000001</c:v>
                </c:pt>
                <c:pt idx="60">
                  <c:v>575.29600000000005</c:v>
                </c:pt>
                <c:pt idx="61">
                  <c:v>584.52800000000002</c:v>
                </c:pt>
                <c:pt idx="62">
                  <c:v>593.76</c:v>
                </c:pt>
                <c:pt idx="63">
                  <c:v>602.99099999999999</c:v>
                </c:pt>
                <c:pt idx="64">
                  <c:v>612.22199999999998</c:v>
                </c:pt>
                <c:pt idx="65">
                  <c:v>621.452</c:v>
                </c:pt>
                <c:pt idx="66">
                  <c:v>630.68100000000004</c:v>
                </c:pt>
                <c:pt idx="67">
                  <c:v>639.90899999999999</c:v>
                </c:pt>
                <c:pt idx="68">
                  <c:v>649.13699999999994</c:v>
                </c:pt>
                <c:pt idx="69">
                  <c:v>658.36300000000006</c:v>
                </c:pt>
                <c:pt idx="70">
                  <c:v>667.59</c:v>
                </c:pt>
                <c:pt idx="71">
                  <c:v>676.81500000000005</c:v>
                </c:pt>
                <c:pt idx="72">
                  <c:v>686.04</c:v>
                </c:pt>
                <c:pt idx="73">
                  <c:v>695.26400000000001</c:v>
                </c:pt>
                <c:pt idx="74">
                  <c:v>704.48699999999997</c:v>
                </c:pt>
                <c:pt idx="75">
                  <c:v>713.70899999999995</c:v>
                </c:pt>
                <c:pt idx="76">
                  <c:v>722.93100000000004</c:v>
                </c:pt>
                <c:pt idx="77">
                  <c:v>732.15200000000004</c:v>
                </c:pt>
                <c:pt idx="78">
                  <c:v>741.37199999999996</c:v>
                </c:pt>
                <c:pt idx="79">
                  <c:v>750.59199999999998</c:v>
                </c:pt>
                <c:pt idx="80">
                  <c:v>759.81100000000004</c:v>
                </c:pt>
                <c:pt idx="81">
                  <c:v>769.029</c:v>
                </c:pt>
                <c:pt idx="82">
                  <c:v>778.24599999999998</c:v>
                </c:pt>
                <c:pt idx="83">
                  <c:v>787.46299999999997</c:v>
                </c:pt>
                <c:pt idx="84">
                  <c:v>796.67899999999997</c:v>
                </c:pt>
                <c:pt idx="85">
                  <c:v>805.89400000000001</c:v>
                </c:pt>
                <c:pt idx="86">
                  <c:v>815.10900000000004</c:v>
                </c:pt>
                <c:pt idx="87">
                  <c:v>824.322</c:v>
                </c:pt>
                <c:pt idx="88">
                  <c:v>833.53499999999997</c:v>
                </c:pt>
                <c:pt idx="89">
                  <c:v>842.74800000000005</c:v>
                </c:pt>
                <c:pt idx="90">
                  <c:v>851.95899999999995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001048"/>
        <c:axId val="236001440"/>
      </c:scatterChart>
      <c:valAx>
        <c:axId val="23600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001440"/>
        <c:crosses val="autoZero"/>
        <c:crossBetween val="midCat"/>
      </c:valAx>
      <c:valAx>
        <c:axId val="2360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001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214312</xdr:colOff>
      <xdr:row>16</xdr:row>
      <xdr:rowOff>33337</xdr:rowOff>
    </xdr:from>
    <xdr:to>
      <xdr:col>20</xdr:col>
      <xdr:colOff>461962</xdr:colOff>
      <xdr:row>30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219075</xdr:colOff>
      <xdr:row>30</xdr:row>
      <xdr:rowOff>166687</xdr:rowOff>
    </xdr:from>
    <xdr:to>
      <xdr:col>20</xdr:col>
      <xdr:colOff>466725</xdr:colOff>
      <xdr:row>45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E11" sqref="E11"/>
    </sheetView>
  </sheetViews>
  <sheetFormatPr defaultRowHeight="15" x14ac:dyDescent="0.25"/>
  <cols>
    <col min="1" max="13" width="14.85546875" customWidth="1"/>
    <col min="14" max="14" width="10" bestFit="1" customWidth="1"/>
  </cols>
  <sheetData>
    <row r="1" spans="1:18" x14ac:dyDescent="0.25">
      <c r="A1" t="s">
        <v>36</v>
      </c>
    </row>
    <row r="3" spans="1: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</v>
      </c>
      <c r="G3" s="1" t="s">
        <v>10</v>
      </c>
      <c r="H3" t="s">
        <v>11</v>
      </c>
      <c r="I3" t="s">
        <v>12</v>
      </c>
      <c r="J3" s="1" t="s">
        <v>13</v>
      </c>
      <c r="K3" s="1" t="s">
        <v>14</v>
      </c>
      <c r="L3" t="s">
        <v>15</v>
      </c>
      <c r="M3" t="s">
        <v>16</v>
      </c>
      <c r="N3" t="s">
        <v>20</v>
      </c>
    </row>
    <row r="4" spans="1:18" x14ac:dyDescent="0.25">
      <c r="A4" s="1">
        <v>5</v>
      </c>
      <c r="B4" s="1">
        <v>5</v>
      </c>
      <c r="C4" s="1">
        <v>5</v>
      </c>
      <c r="D4" s="1">
        <v>100000</v>
      </c>
      <c r="E4" s="1">
        <v>0</v>
      </c>
      <c r="F4" s="1">
        <v>1.4</v>
      </c>
      <c r="G4" s="1">
        <v>1012</v>
      </c>
      <c r="H4">
        <f>G4/F4</f>
        <v>722.85714285714289</v>
      </c>
      <c r="I4">
        <f>G4-H4</f>
        <v>289.14285714285711</v>
      </c>
      <c r="J4" s="1">
        <v>101300</v>
      </c>
      <c r="K4" s="1">
        <v>293.14999999999998</v>
      </c>
      <c r="L4">
        <f>J4/I4/K4</f>
        <v>1.1951077939702255</v>
      </c>
      <c r="M4">
        <f>A6*L4</f>
        <v>149.38847424627818</v>
      </c>
      <c r="N4">
        <f>H4*M4*K4</f>
        <v>31656250.000000004</v>
      </c>
    </row>
    <row r="5" spans="1:18" x14ac:dyDescent="0.25">
      <c r="A5" t="s">
        <v>26</v>
      </c>
      <c r="D5" t="s">
        <v>5</v>
      </c>
      <c r="E5" t="s">
        <v>6</v>
      </c>
      <c r="F5" s="1" t="s">
        <v>18</v>
      </c>
      <c r="G5" t="s">
        <v>19</v>
      </c>
    </row>
    <row r="6" spans="1:18" x14ac:dyDescent="0.25">
      <c r="A6">
        <f>(A4*B4*C4)</f>
        <v>125</v>
      </c>
      <c r="D6">
        <f>E4*D4</f>
        <v>0</v>
      </c>
      <c r="E6">
        <f>(1-E4)*D4</f>
        <v>100000</v>
      </c>
      <c r="F6" s="1">
        <v>50000</v>
      </c>
      <c r="G6">
        <f>D4/F6/1000</f>
        <v>2E-3</v>
      </c>
    </row>
    <row r="7" spans="1:18" ht="30" customHeight="1" x14ac:dyDescent="0.25">
      <c r="A7" s="10" t="s">
        <v>35</v>
      </c>
      <c r="B7" s="11"/>
      <c r="C7" s="11"/>
      <c r="D7" s="11"/>
      <c r="E7" s="11"/>
      <c r="F7" s="11"/>
    </row>
    <row r="8" spans="1:18" x14ac:dyDescent="0.25">
      <c r="G8" s="3"/>
      <c r="I8" s="9"/>
      <c r="M8" s="9"/>
    </row>
    <row r="9" spans="1:18" s="5" customFormat="1" ht="30" x14ac:dyDescent="0.25">
      <c r="C9" s="5" t="s">
        <v>28</v>
      </c>
      <c r="E9" s="5" t="s">
        <v>25</v>
      </c>
      <c r="G9" s="6" t="s">
        <v>23</v>
      </c>
      <c r="K9" s="6" t="s">
        <v>24</v>
      </c>
      <c r="O9" s="8" t="s">
        <v>32</v>
      </c>
      <c r="P9" s="7"/>
      <c r="Q9" s="7"/>
      <c r="R9" s="7"/>
    </row>
    <row r="10" spans="1:18" x14ac:dyDescent="0.25">
      <c r="A10" t="s">
        <v>29</v>
      </c>
      <c r="B10" t="s">
        <v>7</v>
      </c>
      <c r="C10" t="s">
        <v>8</v>
      </c>
      <c r="D10" t="s">
        <v>17</v>
      </c>
      <c r="E10" t="s">
        <v>34</v>
      </c>
      <c r="G10" s="1" t="s">
        <v>27</v>
      </c>
      <c r="H10" t="s">
        <v>21</v>
      </c>
      <c r="I10" t="s">
        <v>22</v>
      </c>
      <c r="K10" s="1" t="s">
        <v>8</v>
      </c>
      <c r="L10" t="s">
        <v>21</v>
      </c>
      <c r="M10" t="s">
        <v>22</v>
      </c>
      <c r="O10" s="3"/>
      <c r="P10" s="3"/>
      <c r="Q10" s="3"/>
      <c r="R10" s="3"/>
    </row>
    <row r="11" spans="1:18" x14ac:dyDescent="0.25">
      <c r="A11">
        <v>0</v>
      </c>
      <c r="B11">
        <f>E0</f>
        <v>31656250.000000004</v>
      </c>
      <c r="C11" s="4">
        <v>0</v>
      </c>
      <c r="D11" s="4">
        <f>M0</f>
        <v>149.38847424627818</v>
      </c>
      <c r="E11" s="4">
        <f>B11/(cv*D11)-273.15</f>
        <v>20</v>
      </c>
      <c r="F11" s="4"/>
      <c r="G11" s="2">
        <v>20</v>
      </c>
      <c r="H11" s="2">
        <f t="shared" ref="H11:H42" si="0">G11-E11</f>
        <v>0</v>
      </c>
      <c r="I11" s="9">
        <f>H11/(E11+273.15)*100</f>
        <v>0</v>
      </c>
      <c r="J11" s="2"/>
      <c r="K11" s="2">
        <v>0</v>
      </c>
      <c r="L11" s="4">
        <f t="shared" ref="L11:L42" si="1">K11-C11</f>
        <v>0</v>
      </c>
      <c r="M11" s="9">
        <f t="shared" ref="M11:M42" si="2">L11/(C11+P0)*100</f>
        <v>0</v>
      </c>
      <c r="O11" s="3" t="s">
        <v>30</v>
      </c>
      <c r="P11" s="3"/>
      <c r="Q11" s="3"/>
      <c r="R11" s="3"/>
    </row>
    <row r="12" spans="1:18" x14ac:dyDescent="0.25">
      <c r="A12">
        <f>A11+10</f>
        <v>10</v>
      </c>
      <c r="B12">
        <f>E0+qconv*A12+(D12-M0)*cv*(E11+273.15)</f>
        <v>32660488.111428577</v>
      </c>
      <c r="C12" s="4">
        <f>(gamma-1)*qfire*A12/(Volume)</f>
        <v>3199.9999999999995</v>
      </c>
      <c r="D12" s="4">
        <f t="shared" ref="D12:D43" si="3">M0+mfire*A12</f>
        <v>149.40847424627819</v>
      </c>
      <c r="E12" s="4">
        <f t="shared" ref="E11:E42" si="4">B12/(cv*D12)-273.15</f>
        <v>29.259174999711433</v>
      </c>
      <c r="F12" s="4"/>
      <c r="G12" s="2">
        <v>29.276399999999999</v>
      </c>
      <c r="H12" s="4">
        <f t="shared" si="0"/>
        <v>1.722500028856544E-2</v>
      </c>
      <c r="I12" s="9">
        <f>H12/(E12+273.15)*100</f>
        <v>5.6959251611932334E-3</v>
      </c>
      <c r="J12" s="2"/>
      <c r="K12" s="2">
        <v>3219.29</v>
      </c>
      <c r="L12" s="4">
        <f t="shared" si="1"/>
        <v>19.290000000000418</v>
      </c>
      <c r="M12" s="9">
        <f t="shared" si="2"/>
        <v>1.8459330143541067E-2</v>
      </c>
      <c r="O12" s="3" t="s">
        <v>31</v>
      </c>
      <c r="P12" s="3"/>
      <c r="Q12" s="3"/>
      <c r="R12" s="3"/>
    </row>
    <row r="13" spans="1:18" x14ac:dyDescent="0.25">
      <c r="A13">
        <f t="shared" ref="A13:A76" si="5">A12+10</f>
        <v>20</v>
      </c>
      <c r="B13">
        <f>E0+qconv*A13+(D13-M0)*cv*(E12+273.15)</f>
        <v>33664993.945288561</v>
      </c>
      <c r="C13" s="4">
        <f>(gamma-1)*qfire*A13/(Volume)</f>
        <v>6399.9999999999991</v>
      </c>
      <c r="D13" s="4">
        <f t="shared" si="3"/>
        <v>149.42847424627817</v>
      </c>
      <c r="E13" s="4">
        <f t="shared" si="4"/>
        <v>38.51834999942281</v>
      </c>
      <c r="F13" s="4"/>
      <c r="G13" s="2">
        <v>38.552100000000003</v>
      </c>
      <c r="H13" s="4">
        <f t="shared" si="0"/>
        <v>3.3750000577192907E-2</v>
      </c>
      <c r="I13" s="9">
        <f t="shared" ref="I13:I76" si="6">H13/(E13+273.15)*100</f>
        <v>1.0828818703360612E-2</v>
      </c>
      <c r="J13" s="2"/>
      <c r="K13" s="2">
        <v>6439.18</v>
      </c>
      <c r="L13" s="4">
        <f t="shared" si="1"/>
        <v>39.180000000001201</v>
      </c>
      <c r="M13" s="9">
        <f t="shared" si="2"/>
        <v>3.6378830083566578E-2</v>
      </c>
      <c r="O13" s="3" t="s">
        <v>38</v>
      </c>
      <c r="P13" s="3"/>
      <c r="Q13" s="3"/>
      <c r="R13" s="3"/>
    </row>
    <row r="14" spans="1:18" x14ac:dyDescent="0.25">
      <c r="A14">
        <f t="shared" si="5"/>
        <v>30</v>
      </c>
      <c r="B14">
        <f>E0+qconv*A14+(D14-M0)*cv*(E13+273.15)</f>
        <v>34669767.501579978</v>
      </c>
      <c r="C14" s="4">
        <f>(gamma-1)*qfire*A14/(Volume)</f>
        <v>9599.9999999999982</v>
      </c>
      <c r="D14" s="4">
        <f t="shared" si="3"/>
        <v>149.44847424627818</v>
      </c>
      <c r="E14" s="4">
        <f t="shared" si="4"/>
        <v>47.777524999134243</v>
      </c>
      <c r="F14" s="4"/>
      <c r="G14" s="2">
        <v>47.827100000000002</v>
      </c>
      <c r="H14" s="4">
        <f t="shared" si="0"/>
        <v>4.9575000865758057E-2</v>
      </c>
      <c r="I14" s="9">
        <f t="shared" si="6"/>
        <v>1.5447413202059187E-2</v>
      </c>
      <c r="J14" s="2"/>
      <c r="K14" s="2">
        <v>9659.66</v>
      </c>
      <c r="L14" s="4">
        <f t="shared" si="1"/>
        <v>59.660000000001673</v>
      </c>
      <c r="M14" s="9">
        <f t="shared" si="2"/>
        <v>5.3796212804329731E-2</v>
      </c>
      <c r="O14" s="3" t="s">
        <v>33</v>
      </c>
      <c r="P14" s="3"/>
      <c r="Q14" s="3"/>
      <c r="R14" s="3"/>
    </row>
    <row r="15" spans="1:18" x14ac:dyDescent="0.25">
      <c r="A15">
        <f t="shared" si="5"/>
        <v>40</v>
      </c>
      <c r="B15">
        <f>E0+qconv*A15+(D15-M0)*cv*(E14+273.15)</f>
        <v>35674808.780302808</v>
      </c>
      <c r="C15" s="4">
        <f>(gamma-1)*qfire*A15/(Volume)</f>
        <v>12799.999999999998</v>
      </c>
      <c r="D15" s="4">
        <f t="shared" si="3"/>
        <v>149.46847424627819</v>
      </c>
      <c r="E15" s="4">
        <f t="shared" si="4"/>
        <v>57.03669999884562</v>
      </c>
      <c r="F15" s="4"/>
      <c r="G15" s="2">
        <v>57.101300000000002</v>
      </c>
      <c r="H15" s="4">
        <f t="shared" si="0"/>
        <v>6.4600001154381914E-2</v>
      </c>
      <c r="I15" s="9">
        <f t="shared" si="6"/>
        <v>1.9564689054588743E-2</v>
      </c>
      <c r="J15" s="2"/>
      <c r="K15" s="2">
        <v>12880.8</v>
      </c>
      <c r="L15" s="4">
        <f t="shared" si="1"/>
        <v>80.800000000001091</v>
      </c>
      <c r="M15" s="9">
        <f t="shared" si="2"/>
        <v>7.0815074496057048E-2</v>
      </c>
    </row>
    <row r="16" spans="1:18" x14ac:dyDescent="0.25">
      <c r="A16">
        <f t="shared" si="5"/>
        <v>50</v>
      </c>
      <c r="B16">
        <f>E0+qconv*A16+(D16-M0)*cv*(E15+273.15)</f>
        <v>36680117.781457059</v>
      </c>
      <c r="C16" s="4">
        <f>(gamma-1)*qfire*A16/(Volume)</f>
        <v>15999.999999999996</v>
      </c>
      <c r="D16" s="4">
        <f t="shared" si="3"/>
        <v>149.48847424627817</v>
      </c>
      <c r="E16" s="4">
        <f t="shared" si="4"/>
        <v>66.295874998557053</v>
      </c>
      <c r="F16" s="4"/>
      <c r="G16" s="2">
        <v>66.374799999999993</v>
      </c>
      <c r="H16" s="4">
        <f t="shared" si="0"/>
        <v>7.8925001442939902E-2</v>
      </c>
      <c r="I16" s="9">
        <f t="shared" si="6"/>
        <v>2.3251129931472995E-2</v>
      </c>
      <c r="J16" s="2"/>
      <c r="K16" s="2">
        <v>16102.4</v>
      </c>
      <c r="L16" s="4">
        <f t="shared" si="1"/>
        <v>102.40000000000327</v>
      </c>
      <c r="M16" s="9">
        <f t="shared" si="2"/>
        <v>8.7297527706737654E-2</v>
      </c>
    </row>
    <row r="17" spans="1:13" x14ac:dyDescent="0.25">
      <c r="A17">
        <f t="shared" si="5"/>
        <v>60</v>
      </c>
      <c r="B17">
        <f>E0+qconv*A17+(D17-M0)*cv*(E16+273.15)</f>
        <v>37685694.505042732</v>
      </c>
      <c r="C17" s="4">
        <f>(gamma-1)*qfire*A17/(Volume)</f>
        <v>19199.999999999996</v>
      </c>
      <c r="D17" s="4">
        <f t="shared" si="3"/>
        <v>149.50847424627818</v>
      </c>
      <c r="E17" s="4">
        <f t="shared" si="4"/>
        <v>75.555049998268487</v>
      </c>
      <c r="F17" s="4"/>
      <c r="G17" s="2">
        <v>75.647599999999997</v>
      </c>
      <c r="H17" s="4">
        <f t="shared" si="0"/>
        <v>9.2550001731510179E-2</v>
      </c>
      <c r="I17" s="9">
        <f t="shared" si="6"/>
        <v>2.6541055752410163E-2</v>
      </c>
      <c r="J17" s="2"/>
      <c r="K17" s="2">
        <v>19324.7</v>
      </c>
      <c r="L17" s="4">
        <f t="shared" si="1"/>
        <v>124.70000000000437</v>
      </c>
      <c r="M17" s="9">
        <f t="shared" si="2"/>
        <v>0.10348547717842686</v>
      </c>
    </row>
    <row r="18" spans="1:13" x14ac:dyDescent="0.25">
      <c r="A18">
        <f t="shared" si="5"/>
        <v>70</v>
      </c>
      <c r="B18">
        <f>E0+qconv*A18+(D18-M0)*cv*(E17+273.15)</f>
        <v>38691538.951059818</v>
      </c>
      <c r="C18" s="4">
        <f>(gamma-1)*qfire*A18/(Volume)</f>
        <v>22399.999999999996</v>
      </c>
      <c r="D18" s="4">
        <f t="shared" si="3"/>
        <v>149.52847424627817</v>
      </c>
      <c r="E18" s="4">
        <f t="shared" si="4"/>
        <v>84.814224997979863</v>
      </c>
      <c r="F18" s="4"/>
      <c r="G18" s="2">
        <v>84.919700000000006</v>
      </c>
      <c r="H18" s="4">
        <f t="shared" si="0"/>
        <v>0.10547500202014248</v>
      </c>
      <c r="I18" s="9">
        <f t="shared" si="6"/>
        <v>2.9465235533170313E-2</v>
      </c>
      <c r="J18" s="2"/>
      <c r="K18" s="2">
        <v>22547.599999999999</v>
      </c>
      <c r="L18" s="4">
        <f t="shared" si="1"/>
        <v>147.60000000000218</v>
      </c>
      <c r="M18" s="9">
        <f t="shared" si="2"/>
        <v>0.11932093775262909</v>
      </c>
    </row>
    <row r="19" spans="1:13" x14ac:dyDescent="0.25">
      <c r="A19">
        <f t="shared" si="5"/>
        <v>80</v>
      </c>
      <c r="B19">
        <f>E0+qconv*A19+(D19-M0)*cv*(E18+273.15)</f>
        <v>39697651.119508334</v>
      </c>
      <c r="C19" s="4">
        <f>(gamma-1)*qfire*A19/(Volume)</f>
        <v>25599.999999999996</v>
      </c>
      <c r="D19" s="4">
        <f t="shared" si="3"/>
        <v>149.54847424627818</v>
      </c>
      <c r="E19" s="4">
        <f t="shared" si="4"/>
        <v>94.07339999769124</v>
      </c>
      <c r="F19" s="4"/>
      <c r="G19" s="2">
        <v>94.191000000000003</v>
      </c>
      <c r="H19" s="4">
        <f t="shared" si="0"/>
        <v>0.11760000230876244</v>
      </c>
      <c r="I19" s="9">
        <f t="shared" si="6"/>
        <v>3.2024103668094626E-2</v>
      </c>
      <c r="J19" s="2"/>
      <c r="K19" s="2">
        <v>25771.1</v>
      </c>
      <c r="L19" s="4">
        <f t="shared" si="1"/>
        <v>171.10000000000218</v>
      </c>
      <c r="M19" s="9">
        <f t="shared" si="2"/>
        <v>0.13483057525610889</v>
      </c>
    </row>
    <row r="20" spans="1:13" x14ac:dyDescent="0.25">
      <c r="A20">
        <f t="shared" si="5"/>
        <v>90</v>
      </c>
      <c r="B20">
        <f>E0+qconv*A20+(D20-M0)*cv*(E19+273.15)</f>
        <v>40704031.01038827</v>
      </c>
      <c r="C20" s="4">
        <f>(gamma-1)*qfire*A20/(Volume)</f>
        <v>28799.999999999996</v>
      </c>
      <c r="D20" s="4">
        <f t="shared" si="3"/>
        <v>149.56847424627819</v>
      </c>
      <c r="E20" s="4">
        <f t="shared" si="4"/>
        <v>103.33257499740267</v>
      </c>
      <c r="F20" s="4"/>
      <c r="G20" s="2">
        <v>103.462</v>
      </c>
      <c r="H20" s="4">
        <f t="shared" si="0"/>
        <v>0.12942500259732981</v>
      </c>
      <c r="I20" s="9">
        <f t="shared" si="6"/>
        <v>3.437742174341607E-2</v>
      </c>
      <c r="J20" s="2"/>
      <c r="K20" s="2">
        <v>28995.200000000001</v>
      </c>
      <c r="L20" s="4">
        <f t="shared" si="1"/>
        <v>195.20000000000437</v>
      </c>
      <c r="M20" s="9">
        <f t="shared" si="2"/>
        <v>0.15003843197540689</v>
      </c>
    </row>
    <row r="21" spans="1:13" x14ac:dyDescent="0.25">
      <c r="A21">
        <f t="shared" si="5"/>
        <v>100</v>
      </c>
      <c r="B21">
        <f>E0+qconv*A21+(D21-M0)*cv*(E20+273.15)</f>
        <v>41710678.62369962</v>
      </c>
      <c r="C21" s="4">
        <f>(gamma-1)*qfire*A21/(Volume)</f>
        <v>31999.999999999993</v>
      </c>
      <c r="D21" s="4">
        <f t="shared" si="3"/>
        <v>149.58847424627817</v>
      </c>
      <c r="E21" s="4">
        <f t="shared" si="4"/>
        <v>112.59174999711411</v>
      </c>
      <c r="F21" s="4"/>
      <c r="G21" s="2">
        <v>112.73099999999999</v>
      </c>
      <c r="H21" s="4">
        <f t="shared" si="0"/>
        <v>0.13925000288588762</v>
      </c>
      <c r="I21" s="9">
        <f t="shared" si="6"/>
        <v>3.6099282197721509E-2</v>
      </c>
      <c r="J21" s="2"/>
      <c r="K21" s="2">
        <v>32219.9</v>
      </c>
      <c r="L21" s="4">
        <f t="shared" si="1"/>
        <v>219.90000000000873</v>
      </c>
      <c r="M21" s="9">
        <f t="shared" si="2"/>
        <v>0.16496624156039666</v>
      </c>
    </row>
    <row r="22" spans="1:13" x14ac:dyDescent="0.25">
      <c r="A22">
        <f t="shared" si="5"/>
        <v>110</v>
      </c>
      <c r="B22">
        <f>E0+qconv*A22+(D22-M0)*cv*(E21+273.15)</f>
        <v>42717593.959442399</v>
      </c>
      <c r="C22" s="4">
        <f>(gamma-1)*qfire*A22/(Volume)</f>
        <v>35199.999999999993</v>
      </c>
      <c r="D22" s="4">
        <f t="shared" si="3"/>
        <v>149.60847424627818</v>
      </c>
      <c r="E22" s="4">
        <f t="shared" si="4"/>
        <v>121.8509249968256</v>
      </c>
      <c r="F22" s="4"/>
      <c r="G22" s="2">
        <v>122.001</v>
      </c>
      <c r="H22" s="4">
        <f t="shared" si="0"/>
        <v>0.15007500317440758</v>
      </c>
      <c r="I22" s="9">
        <f t="shared" si="6"/>
        <v>3.7993582717714816E-2</v>
      </c>
      <c r="J22" s="2"/>
      <c r="K22" s="2">
        <v>35445.199999999997</v>
      </c>
      <c r="L22" s="4">
        <f t="shared" si="1"/>
        <v>245.20000000000437</v>
      </c>
      <c r="M22" s="9">
        <f t="shared" si="2"/>
        <v>0.17963369963370282</v>
      </c>
    </row>
    <row r="23" spans="1:13" x14ac:dyDescent="0.25">
      <c r="A23">
        <f t="shared" si="5"/>
        <v>120</v>
      </c>
      <c r="B23">
        <f>E0+qconv*A23+(D23-M0)*cv*(E22+273.15)</f>
        <v>43724777.017616592</v>
      </c>
      <c r="C23" s="4">
        <f>(gamma-1)*qfire*A23/(Volume)</f>
        <v>38399.999999999993</v>
      </c>
      <c r="D23" s="4">
        <f t="shared" si="3"/>
        <v>149.62847424627819</v>
      </c>
      <c r="E23" s="4">
        <f t="shared" si="4"/>
        <v>131.11009999653697</v>
      </c>
      <c r="F23" s="4"/>
      <c r="G23" s="2">
        <v>131.26900000000001</v>
      </c>
      <c r="H23" s="4">
        <f t="shared" si="0"/>
        <v>0.15890000346303168</v>
      </c>
      <c r="I23" s="9">
        <f t="shared" si="6"/>
        <v>3.930637811260445E-2</v>
      </c>
      <c r="J23" s="2"/>
      <c r="K23" s="2">
        <v>38671.1</v>
      </c>
      <c r="L23" s="4">
        <f t="shared" si="1"/>
        <v>271.10000000000582</v>
      </c>
      <c r="M23" s="9">
        <f t="shared" si="2"/>
        <v>0.19405869720830768</v>
      </c>
    </row>
    <row r="24" spans="1:13" x14ac:dyDescent="0.25">
      <c r="A24">
        <f t="shared" si="5"/>
        <v>130</v>
      </c>
      <c r="B24">
        <f>E0+qconv*A24+(D24-M0)*cv*(E23+273.15)</f>
        <v>44732227.798222207</v>
      </c>
      <c r="C24" s="4">
        <f>(gamma-1)*qfire*A24/(Volume)</f>
        <v>41599.999999999993</v>
      </c>
      <c r="D24" s="4">
        <f t="shared" si="3"/>
        <v>149.64847424627817</v>
      </c>
      <c r="E24" s="4">
        <f t="shared" si="4"/>
        <v>140.36927499624841</v>
      </c>
      <c r="F24" s="4"/>
      <c r="G24" s="2">
        <v>140.53700000000001</v>
      </c>
      <c r="H24" s="4">
        <f t="shared" si="0"/>
        <v>0.16772500375159893</v>
      </c>
      <c r="I24" s="9">
        <f t="shared" si="6"/>
        <v>4.0560383491947412E-2</v>
      </c>
      <c r="J24" s="2"/>
      <c r="K24" s="2">
        <v>41897.599999999999</v>
      </c>
      <c r="L24" s="4">
        <f t="shared" si="1"/>
        <v>297.60000000000582</v>
      </c>
      <c r="M24" s="9">
        <f t="shared" si="2"/>
        <v>0.20825752274318113</v>
      </c>
    </row>
    <row r="25" spans="1:13" x14ac:dyDescent="0.25">
      <c r="A25">
        <f t="shared" si="5"/>
        <v>140</v>
      </c>
      <c r="B25">
        <f>E0+qconv*A25+(D25-M0)*cv*(E24+273.15)</f>
        <v>45739946.301259242</v>
      </c>
      <c r="C25" s="4">
        <f>(gamma-1)*qfire*A25/(Volume)</f>
        <v>44799.999999999993</v>
      </c>
      <c r="D25" s="4">
        <f t="shared" si="3"/>
        <v>149.66847424627818</v>
      </c>
      <c r="E25" s="4">
        <f t="shared" si="4"/>
        <v>149.62844999595978</v>
      </c>
      <c r="F25" s="4"/>
      <c r="G25" s="2">
        <v>149.804</v>
      </c>
      <c r="H25" s="4">
        <f t="shared" si="0"/>
        <v>0.17555000404021825</v>
      </c>
      <c r="I25" s="9">
        <f t="shared" si="6"/>
        <v>4.1522930991845938E-2</v>
      </c>
      <c r="J25" s="2"/>
      <c r="K25" s="2">
        <v>45124.7</v>
      </c>
      <c r="L25" s="4">
        <f t="shared" si="1"/>
        <v>324.70000000000437</v>
      </c>
      <c r="M25" s="9">
        <f t="shared" si="2"/>
        <v>0.22224503764545128</v>
      </c>
    </row>
    <row r="26" spans="1:13" x14ac:dyDescent="0.25">
      <c r="A26">
        <f t="shared" si="5"/>
        <v>150</v>
      </c>
      <c r="B26">
        <f>E0+qconv*A26+(D26-M0)*cv*(E25+273.15)</f>
        <v>46747932.526727699</v>
      </c>
      <c r="C26" s="4">
        <f>(gamma-1)*qfire*A26/(Volume)</f>
        <v>47999.999999999993</v>
      </c>
      <c r="D26" s="4">
        <f t="shared" si="3"/>
        <v>149.68847424627819</v>
      </c>
      <c r="E26" s="4">
        <f t="shared" si="4"/>
        <v>158.88762499567127</v>
      </c>
      <c r="F26" s="4"/>
      <c r="G26" s="2">
        <v>159.07</v>
      </c>
      <c r="H26" s="4">
        <f t="shared" si="0"/>
        <v>0.18237500432871911</v>
      </c>
      <c r="I26" s="9">
        <f t="shared" si="6"/>
        <v>4.2212759671231503E-2</v>
      </c>
      <c r="J26" s="2"/>
      <c r="K26" s="2">
        <v>48352.4</v>
      </c>
      <c r="L26" s="4">
        <f t="shared" si="1"/>
        <v>352.40000000000873</v>
      </c>
      <c r="M26" s="9">
        <f t="shared" si="2"/>
        <v>0.23603482920295293</v>
      </c>
    </row>
    <row r="27" spans="1:13" x14ac:dyDescent="0.25">
      <c r="A27">
        <f t="shared" si="5"/>
        <v>160</v>
      </c>
      <c r="B27">
        <f>E0+qconv*A27+(D27-M0)*cv*(E26+273.15)</f>
        <v>47756186.474627569</v>
      </c>
      <c r="C27" s="4">
        <f>(gamma-1)*qfire*A27/(Volume)</f>
        <v>51199.999999999993</v>
      </c>
      <c r="D27" s="4">
        <f t="shared" si="3"/>
        <v>149.70847424627817</v>
      </c>
      <c r="E27" s="4">
        <f t="shared" si="4"/>
        <v>168.14679999538265</v>
      </c>
      <c r="F27" s="4"/>
      <c r="G27" s="2">
        <v>168.33500000000001</v>
      </c>
      <c r="H27" s="4">
        <f t="shared" si="0"/>
        <v>0.18820000461735731</v>
      </c>
      <c r="I27" s="9">
        <f t="shared" si="6"/>
        <v>4.2647035876835382E-2</v>
      </c>
      <c r="J27" s="2"/>
      <c r="K27" s="2">
        <v>51580.7</v>
      </c>
      <c r="L27" s="4">
        <f t="shared" si="1"/>
        <v>380.70000000000437</v>
      </c>
      <c r="M27" s="9">
        <f t="shared" si="2"/>
        <v>0.24963934426229795</v>
      </c>
    </row>
    <row r="28" spans="1:13" x14ac:dyDescent="0.25">
      <c r="A28">
        <f t="shared" si="5"/>
        <v>170</v>
      </c>
      <c r="B28">
        <f>E0+qconv*A28+(D28-M0)*cv*(E27+273.15)</f>
        <v>48764708.144958869</v>
      </c>
      <c r="C28" s="4">
        <f>(gamma-1)*qfire*A28/(Volume)</f>
        <v>54399.999999999993</v>
      </c>
      <c r="D28" s="4">
        <f t="shared" si="3"/>
        <v>149.72847424627818</v>
      </c>
      <c r="E28" s="4">
        <f t="shared" si="4"/>
        <v>177.40597499509408</v>
      </c>
      <c r="F28" s="4"/>
      <c r="G28" s="2">
        <v>177.6</v>
      </c>
      <c r="H28" s="4">
        <f t="shared" si="0"/>
        <v>0.19402500490591024</v>
      </c>
      <c r="I28" s="9">
        <f t="shared" si="6"/>
        <v>4.3063462848988494E-2</v>
      </c>
      <c r="J28" s="2"/>
      <c r="K28" s="2">
        <v>54809.599999999999</v>
      </c>
      <c r="L28" s="4">
        <f t="shared" si="1"/>
        <v>409.60000000000582</v>
      </c>
      <c r="M28" s="9">
        <f t="shared" si="2"/>
        <v>0.2630700064226113</v>
      </c>
    </row>
    <row r="29" spans="1:13" x14ac:dyDescent="0.25">
      <c r="A29">
        <f t="shared" si="5"/>
        <v>180</v>
      </c>
      <c r="B29">
        <f>E0+qconv*A29+(D29-M0)*cv*(E28+273.15)</f>
        <v>49773497.537721582</v>
      </c>
      <c r="C29" s="4">
        <f>(gamma-1)*qfire*A29/(Volume)</f>
        <v>57599.999999999993</v>
      </c>
      <c r="D29" s="4">
        <f t="shared" si="3"/>
        <v>149.74847424627819</v>
      </c>
      <c r="E29" s="4">
        <f t="shared" si="4"/>
        <v>186.66514999480546</v>
      </c>
      <c r="F29" s="4"/>
      <c r="G29" s="2">
        <v>186.864</v>
      </c>
      <c r="H29" s="4">
        <f t="shared" si="0"/>
        <v>0.19885000519454366</v>
      </c>
      <c r="I29" s="9">
        <f t="shared" si="6"/>
        <v>4.324564016579055E-2</v>
      </c>
      <c r="J29" s="2"/>
      <c r="K29" s="2">
        <v>58039.1</v>
      </c>
      <c r="L29" s="4">
        <f t="shared" si="1"/>
        <v>439.10000000000582</v>
      </c>
      <c r="M29" s="9">
        <f t="shared" si="2"/>
        <v>0.27633731906860026</v>
      </c>
    </row>
    <row r="30" spans="1:13" x14ac:dyDescent="0.25">
      <c r="A30">
        <f t="shared" si="5"/>
        <v>190</v>
      </c>
      <c r="B30">
        <f>E0+qconv*A30+(D30-M0)*cv*(E29+273.15)</f>
        <v>50782554.652915716</v>
      </c>
      <c r="C30" s="4">
        <f>(gamma-1)*qfire*A30/(Volume)</f>
        <v>60799.999999999993</v>
      </c>
      <c r="D30" s="4">
        <f t="shared" si="3"/>
        <v>149.76847424627817</v>
      </c>
      <c r="E30" s="4">
        <f t="shared" si="4"/>
        <v>195.92432499451689</v>
      </c>
      <c r="F30" s="4"/>
      <c r="G30" s="2">
        <v>196.12799999999999</v>
      </c>
      <c r="H30" s="4">
        <f t="shared" si="0"/>
        <v>0.20367500548309181</v>
      </c>
      <c r="I30" s="9">
        <f t="shared" si="6"/>
        <v>4.3420625395660405E-2</v>
      </c>
      <c r="J30" s="2"/>
      <c r="K30" s="2">
        <v>61269.1</v>
      </c>
      <c r="L30" s="4">
        <f t="shared" si="1"/>
        <v>469.10000000000582</v>
      </c>
      <c r="M30" s="9">
        <f t="shared" si="2"/>
        <v>0.28938926588525959</v>
      </c>
    </row>
    <row r="31" spans="1:13" x14ac:dyDescent="0.25">
      <c r="A31">
        <f t="shared" si="5"/>
        <v>200</v>
      </c>
      <c r="B31">
        <f>E0+qconv*A31+(D31-M0)*cv*(E30+273.15)</f>
        <v>51791879.490541272</v>
      </c>
      <c r="C31" s="4">
        <f>(gamma-1)*qfire*A31/(Volume)</f>
        <v>63999.999999999985</v>
      </c>
      <c r="D31" s="4">
        <f t="shared" si="3"/>
        <v>149.78847424627818</v>
      </c>
      <c r="E31" s="4">
        <f t="shared" si="4"/>
        <v>205.18349999422833</v>
      </c>
      <c r="F31" s="4"/>
      <c r="G31" s="2">
        <v>205.39</v>
      </c>
      <c r="H31" s="4">
        <f t="shared" si="0"/>
        <v>0.20650000577165883</v>
      </c>
      <c r="I31" s="9">
        <f t="shared" si="6"/>
        <v>4.3170717872394578E-2</v>
      </c>
      <c r="J31" s="2"/>
      <c r="K31" s="2">
        <v>64499.8</v>
      </c>
      <c r="L31" s="4">
        <f t="shared" si="1"/>
        <v>499.80000000001746</v>
      </c>
      <c r="M31" s="9">
        <f t="shared" si="2"/>
        <v>0.30235934664247877</v>
      </c>
    </row>
    <row r="32" spans="1:13" x14ac:dyDescent="0.25">
      <c r="A32">
        <f t="shared" si="5"/>
        <v>210</v>
      </c>
      <c r="B32">
        <f>E0+qconv*A32+(D32-M0)*cv*(E31+273.15)</f>
        <v>52801472.050598241</v>
      </c>
      <c r="C32" s="4">
        <f>(gamma-1)*qfire*A32/(Volume)</f>
        <v>67199.999999999985</v>
      </c>
      <c r="D32" s="4">
        <f t="shared" si="3"/>
        <v>149.80847424627817</v>
      </c>
      <c r="E32" s="4">
        <f t="shared" si="4"/>
        <v>214.4426749939397</v>
      </c>
      <c r="F32" s="4"/>
      <c r="G32" s="2">
        <v>214.65199999999999</v>
      </c>
      <c r="H32" s="4">
        <f t="shared" si="0"/>
        <v>0.2093250060602827</v>
      </c>
      <c r="I32" s="9">
        <f t="shared" si="6"/>
        <v>4.2930301621714149E-2</v>
      </c>
      <c r="J32" s="2"/>
      <c r="K32" s="2">
        <v>67731.100000000006</v>
      </c>
      <c r="L32" s="4">
        <f t="shared" si="1"/>
        <v>531.10000000002037</v>
      </c>
      <c r="M32" s="9">
        <f t="shared" si="2"/>
        <v>0.31519287833829102</v>
      </c>
    </row>
    <row r="33" spans="1:13" x14ac:dyDescent="0.25">
      <c r="A33">
        <f t="shared" si="5"/>
        <v>220</v>
      </c>
      <c r="B33">
        <f>E0+qconv*A33+(D33-M0)*cv*(E32+273.15)</f>
        <v>53811332.33308664</v>
      </c>
      <c r="C33" s="4">
        <f>(gamma-1)*qfire*A33/(Volume)</f>
        <v>70399.999999999985</v>
      </c>
      <c r="D33" s="4">
        <f t="shared" si="3"/>
        <v>149.82847424627818</v>
      </c>
      <c r="E33" s="4">
        <f t="shared" si="4"/>
        <v>223.70184999365108</v>
      </c>
      <c r="F33" s="4"/>
      <c r="G33" s="2">
        <v>223.91300000000001</v>
      </c>
      <c r="H33" s="4">
        <f t="shared" si="0"/>
        <v>0.21115000634893022</v>
      </c>
      <c r="I33" s="9">
        <f t="shared" si="6"/>
        <v>4.2497578775570297E-2</v>
      </c>
      <c r="J33" s="2"/>
      <c r="K33" s="2">
        <v>70963</v>
      </c>
      <c r="L33" s="4">
        <f t="shared" si="1"/>
        <v>563.00000000001455</v>
      </c>
      <c r="M33" s="9">
        <f t="shared" si="2"/>
        <v>0.32789749563192461</v>
      </c>
    </row>
    <row r="34" spans="1:13" x14ac:dyDescent="0.25">
      <c r="A34">
        <f t="shared" si="5"/>
        <v>230</v>
      </c>
      <c r="B34">
        <f>E0+qconv*A34+(D34-M0)*cv*(E33+273.15)</f>
        <v>54821460.338006467</v>
      </c>
      <c r="C34" s="4">
        <f>(gamma-1)*qfire*A34/(Volume)</f>
        <v>73599.999999999985</v>
      </c>
      <c r="D34" s="4">
        <f t="shared" si="3"/>
        <v>149.84847424627819</v>
      </c>
      <c r="E34" s="4">
        <f t="shared" si="4"/>
        <v>232.96102499336257</v>
      </c>
      <c r="F34" s="4"/>
      <c r="G34" s="2">
        <v>233.17400000000001</v>
      </c>
      <c r="H34" s="4">
        <f t="shared" si="0"/>
        <v>0.21297500663743563</v>
      </c>
      <c r="I34" s="9">
        <f t="shared" si="6"/>
        <v>4.2080689042533446E-2</v>
      </c>
      <c r="J34" s="2"/>
      <c r="K34" s="2">
        <v>74195.5</v>
      </c>
      <c r="L34" s="4">
        <f t="shared" si="1"/>
        <v>595.50000000001455</v>
      </c>
      <c r="M34" s="9">
        <f t="shared" si="2"/>
        <v>0.34048027444254692</v>
      </c>
    </row>
    <row r="35" spans="1:13" x14ac:dyDescent="0.25">
      <c r="A35">
        <f t="shared" si="5"/>
        <v>240</v>
      </c>
      <c r="B35">
        <f>E0+qconv*A35+(D35-M0)*cv*(E34+273.15)</f>
        <v>55831856.065357693</v>
      </c>
      <c r="C35" s="4">
        <f>(gamma-1)*qfire*A35/(Volume)</f>
        <v>76799.999999999985</v>
      </c>
      <c r="D35" s="4">
        <f t="shared" si="3"/>
        <v>149.86847424627817</v>
      </c>
      <c r="E35" s="4">
        <f t="shared" si="4"/>
        <v>242.22019999307395</v>
      </c>
      <c r="F35" s="4"/>
      <c r="G35" s="2">
        <v>242.43299999999999</v>
      </c>
      <c r="H35" s="4">
        <f t="shared" si="0"/>
        <v>0.21280000692604517</v>
      </c>
      <c r="I35" s="9">
        <f t="shared" si="6"/>
        <v>4.1290708490499643E-2</v>
      </c>
      <c r="J35" s="2"/>
      <c r="K35" s="2">
        <v>77428.600000000006</v>
      </c>
      <c r="L35" s="4">
        <f t="shared" si="1"/>
        <v>628.60000000002037</v>
      </c>
      <c r="M35" s="9">
        <f t="shared" si="2"/>
        <v>0.35294778214487388</v>
      </c>
    </row>
    <row r="36" spans="1:13" x14ac:dyDescent="0.25">
      <c r="A36">
        <f t="shared" si="5"/>
        <v>250</v>
      </c>
      <c r="B36">
        <f>E0+qconv*A36+(D36-M0)*cv*(E35+273.15)</f>
        <v>56842519.515140355</v>
      </c>
      <c r="C36" s="4">
        <f>(gamma-1)*qfire*A36/(Volume)</f>
        <v>79999.999999999985</v>
      </c>
      <c r="D36" s="4">
        <f t="shared" si="3"/>
        <v>149.88847424627818</v>
      </c>
      <c r="E36" s="4">
        <f t="shared" si="4"/>
        <v>251.47937499278544</v>
      </c>
      <c r="F36" s="4"/>
      <c r="G36" s="2">
        <v>251.69200000000001</v>
      </c>
      <c r="H36" s="4">
        <f t="shared" si="0"/>
        <v>0.21262500721456945</v>
      </c>
      <c r="I36" s="9">
        <f t="shared" si="6"/>
        <v>4.0528612645354338E-2</v>
      </c>
      <c r="J36" s="2"/>
      <c r="K36" s="2">
        <v>80662.3</v>
      </c>
      <c r="L36" s="4">
        <f t="shared" si="1"/>
        <v>662.30000000001746</v>
      </c>
      <c r="M36" s="9">
        <f t="shared" si="2"/>
        <v>0.36530612244898925</v>
      </c>
    </row>
    <row r="37" spans="1:13" x14ac:dyDescent="0.25">
      <c r="A37">
        <f t="shared" si="5"/>
        <v>260</v>
      </c>
      <c r="B37">
        <f>E0+qconv*A37+(D37-M0)*cv*(E36+273.15)</f>
        <v>57853450.687354438</v>
      </c>
      <c r="C37" s="4">
        <f>(gamma-1)*qfire*A37/(Volume)</f>
        <v>83199.999999999985</v>
      </c>
      <c r="D37" s="4">
        <f t="shared" si="3"/>
        <v>149.90847424627819</v>
      </c>
      <c r="E37" s="4">
        <f t="shared" si="4"/>
        <v>260.73854999249681</v>
      </c>
      <c r="F37" s="4"/>
      <c r="G37" s="2">
        <v>260.95</v>
      </c>
      <c r="H37" s="4">
        <f t="shared" si="0"/>
        <v>0.21145000750317422</v>
      </c>
      <c r="I37" s="9">
        <f t="shared" si="6"/>
        <v>3.9605645692559976E-2</v>
      </c>
      <c r="J37" s="2"/>
      <c r="K37" s="2">
        <v>83896.6</v>
      </c>
      <c r="L37" s="4">
        <f t="shared" si="1"/>
        <v>696.60000000002037</v>
      </c>
      <c r="M37" s="9">
        <f t="shared" si="2"/>
        <v>0.37756097560976715</v>
      </c>
    </row>
    <row r="38" spans="1:13" x14ac:dyDescent="0.25">
      <c r="A38">
        <f t="shared" si="5"/>
        <v>270</v>
      </c>
      <c r="B38">
        <f>E0+qconv*A38+(D38-M0)*cv*(E37+273.15)</f>
        <v>58864649.581999928</v>
      </c>
      <c r="C38" s="4">
        <f>(gamma-1)*qfire*A38/(Volume)</f>
        <v>86399.999999999985</v>
      </c>
      <c r="D38" s="4">
        <f t="shared" si="3"/>
        <v>149.92847424627817</v>
      </c>
      <c r="E38" s="4">
        <f t="shared" si="4"/>
        <v>269.99772499220819</v>
      </c>
      <c r="F38" s="4"/>
      <c r="G38" s="2">
        <v>270.20800000000003</v>
      </c>
      <c r="H38" s="4">
        <f t="shared" si="0"/>
        <v>0.21027500779183583</v>
      </c>
      <c r="I38" s="9">
        <f t="shared" si="6"/>
        <v>3.8714146836360652E-2</v>
      </c>
      <c r="J38" s="2"/>
      <c r="K38" s="2">
        <v>87131.5</v>
      </c>
      <c r="L38" s="4">
        <f t="shared" si="1"/>
        <v>731.50000000001455</v>
      </c>
      <c r="M38" s="9">
        <f t="shared" si="2"/>
        <v>0.38971763452318303</v>
      </c>
    </row>
    <row r="39" spans="1:13" x14ac:dyDescent="0.25">
      <c r="A39">
        <f t="shared" si="5"/>
        <v>280</v>
      </c>
      <c r="B39">
        <f>E0+qconv*A39+(D39-M0)*cv*(E38+273.15)</f>
        <v>59876116.199076846</v>
      </c>
      <c r="C39" s="4">
        <f>(gamma-1)*qfire*A39/(Volume)</f>
        <v>89599.999999999985</v>
      </c>
      <c r="D39" s="4">
        <f t="shared" si="3"/>
        <v>149.94847424627818</v>
      </c>
      <c r="E39" s="4">
        <f t="shared" si="4"/>
        <v>279.25689999191968</v>
      </c>
      <c r="F39" s="4"/>
      <c r="G39" s="2">
        <v>279.46499999999997</v>
      </c>
      <c r="H39" s="4">
        <f t="shared" si="0"/>
        <v>0.20810000808029372</v>
      </c>
      <c r="I39" s="9">
        <f t="shared" si="6"/>
        <v>3.7671507738831232E-2</v>
      </c>
      <c r="J39" s="2"/>
      <c r="K39" s="2">
        <v>90367</v>
      </c>
      <c r="L39" s="4">
        <f t="shared" si="1"/>
        <v>767.00000000001455</v>
      </c>
      <c r="M39" s="9">
        <f t="shared" si="2"/>
        <v>0.40178103719225483</v>
      </c>
    </row>
    <row r="40" spans="1:13" x14ac:dyDescent="0.25">
      <c r="A40">
        <f t="shared" si="5"/>
        <v>290</v>
      </c>
      <c r="B40">
        <f>E0+qconv*A40+(D40-M0)*cv*(E39+273.15)</f>
        <v>60887850.538585186</v>
      </c>
      <c r="C40" s="4">
        <f>(gamma-1)*qfire*A40/(Volume)</f>
        <v>92799.999999999985</v>
      </c>
      <c r="D40" s="4">
        <f t="shared" si="3"/>
        <v>149.96847424627819</v>
      </c>
      <c r="E40" s="4">
        <f t="shared" si="4"/>
        <v>288.51607499163106</v>
      </c>
      <c r="F40" s="4"/>
      <c r="G40" s="2">
        <v>288.721</v>
      </c>
      <c r="H40" s="4">
        <f t="shared" si="0"/>
        <v>0.20492500836894578</v>
      </c>
      <c r="I40" s="9">
        <f t="shared" si="6"/>
        <v>3.6485203129279123E-2</v>
      </c>
      <c r="J40" s="2"/>
      <c r="K40" s="2">
        <v>93603.1</v>
      </c>
      <c r="L40" s="4">
        <f t="shared" si="1"/>
        <v>803.10000000002037</v>
      </c>
      <c r="M40" s="9">
        <f t="shared" si="2"/>
        <v>0.41375579598146334</v>
      </c>
    </row>
    <row r="41" spans="1:13" x14ac:dyDescent="0.25">
      <c r="A41">
        <f t="shared" si="5"/>
        <v>300</v>
      </c>
      <c r="B41">
        <f>E0+qconv*A41+(D41-M0)*cv*(E40+273.15)</f>
        <v>61899852.60052494</v>
      </c>
      <c r="C41" s="4">
        <f>(gamma-1)*qfire*A41/(Volume)</f>
        <v>95999.999999999985</v>
      </c>
      <c r="D41" s="4">
        <f t="shared" si="3"/>
        <v>149.98847424627817</v>
      </c>
      <c r="E41" s="4">
        <f t="shared" si="4"/>
        <v>297.77524999134255</v>
      </c>
      <c r="F41" s="4"/>
      <c r="G41" s="2">
        <v>297.976</v>
      </c>
      <c r="H41" s="4">
        <f t="shared" si="0"/>
        <v>0.20075000865745096</v>
      </c>
      <c r="I41" s="9">
        <f t="shared" si="6"/>
        <v>3.5162222840992782E-2</v>
      </c>
      <c r="J41" s="2"/>
      <c r="K41" s="2">
        <v>96839.8</v>
      </c>
      <c r="L41" s="4">
        <f t="shared" si="1"/>
        <v>839.80000000001746</v>
      </c>
      <c r="M41" s="9">
        <f t="shared" si="2"/>
        <v>0.42564622402433727</v>
      </c>
    </row>
    <row r="42" spans="1:13" x14ac:dyDescent="0.25">
      <c r="A42">
        <f t="shared" si="5"/>
        <v>310</v>
      </c>
      <c r="B42">
        <f>E0+qconv*A42+(D42-M0)*cv*(E41+273.15)</f>
        <v>62912122.384896122</v>
      </c>
      <c r="C42" s="4">
        <f>(gamma-1)*qfire*A42/(Volume)</f>
        <v>99199.999999999985</v>
      </c>
      <c r="D42" s="4">
        <f t="shared" si="3"/>
        <v>150.00847424627818</v>
      </c>
      <c r="E42" s="4">
        <f t="shared" si="4"/>
        <v>307.03442499105392</v>
      </c>
      <c r="F42" s="4"/>
      <c r="G42" s="2">
        <v>307.23099999999999</v>
      </c>
      <c r="H42" s="4">
        <f t="shared" si="0"/>
        <v>0.19657500894606983</v>
      </c>
      <c r="I42" s="9">
        <f t="shared" si="6"/>
        <v>3.388146949120547E-2</v>
      </c>
      <c r="J42" s="2"/>
      <c r="K42" s="2">
        <v>100077</v>
      </c>
      <c r="L42" s="4">
        <f t="shared" si="1"/>
        <v>877.00000000001455</v>
      </c>
      <c r="M42" s="9">
        <f t="shared" si="2"/>
        <v>0.43740648379053099</v>
      </c>
    </row>
    <row r="43" spans="1:13" x14ac:dyDescent="0.25">
      <c r="A43">
        <f t="shared" si="5"/>
        <v>320</v>
      </c>
      <c r="B43">
        <f>E0+qconv*A43+(D43-M0)*cv*(E42+273.15)</f>
        <v>63924659.891698711</v>
      </c>
      <c r="C43" s="4">
        <f>(gamma-1)*qfire*A43/(Volume)</f>
        <v>102399.99999999999</v>
      </c>
      <c r="D43" s="4">
        <f t="shared" si="3"/>
        <v>150.02847424627817</v>
      </c>
      <c r="E43" s="4">
        <f t="shared" ref="E43:E74" si="7">B43/(cv*D43)-273.15</f>
        <v>316.2935999907653</v>
      </c>
      <c r="F43" s="4"/>
      <c r="G43" s="2">
        <v>316.48399999999998</v>
      </c>
      <c r="H43" s="4">
        <f t="shared" ref="H43:H74" si="8">G43-E43</f>
        <v>0.19040000923467915</v>
      </c>
      <c r="I43" s="9">
        <f t="shared" si="6"/>
        <v>3.2301650104889106E-2</v>
      </c>
      <c r="J43" s="2"/>
      <c r="K43" s="2">
        <v>103315</v>
      </c>
      <c r="L43" s="4">
        <f t="shared" ref="L43:L74" si="9">K43-C43</f>
        <v>915.00000000001455</v>
      </c>
      <c r="M43" s="9">
        <f t="shared" ref="M43:M74" si="10">L43/(C43+P0)*100</f>
        <v>0.44918998527246667</v>
      </c>
    </row>
    <row r="44" spans="1:13" x14ac:dyDescent="0.25">
      <c r="A44">
        <f t="shared" si="5"/>
        <v>330</v>
      </c>
      <c r="B44">
        <f>E0+qconv*A44+(D44-M0)*cv*(E43+273.15)</f>
        <v>64937465.120932736</v>
      </c>
      <c r="C44" s="4">
        <f>(gamma-1)*qfire*A44/(Volume)</f>
        <v>105599.99999999999</v>
      </c>
      <c r="D44" s="4">
        <f t="shared" ref="D44:D71" si="11">M0+mfire*A44</f>
        <v>150.04847424627818</v>
      </c>
      <c r="E44" s="4">
        <f t="shared" si="7"/>
        <v>325.55277499047668</v>
      </c>
      <c r="F44" s="4"/>
      <c r="G44" s="2">
        <v>325.73700000000002</v>
      </c>
      <c r="H44" s="4">
        <f t="shared" si="8"/>
        <v>0.18422500952334531</v>
      </c>
      <c r="I44" s="9">
        <f t="shared" si="6"/>
        <v>3.077069578076963E-2</v>
      </c>
      <c r="J44" s="2"/>
      <c r="K44" s="2">
        <v>106553</v>
      </c>
      <c r="L44" s="4">
        <f t="shared" si="9"/>
        <v>953.00000000001455</v>
      </c>
      <c r="M44" s="9">
        <f t="shared" si="10"/>
        <v>0.46060898985017618</v>
      </c>
    </row>
    <row r="45" spans="1:13" x14ac:dyDescent="0.25">
      <c r="A45">
        <f t="shared" si="5"/>
        <v>340</v>
      </c>
      <c r="B45">
        <f>E0+qconv*A45+(D45-M0)*cv*(E44+273.15)</f>
        <v>65950538.072598182</v>
      </c>
      <c r="C45" s="4">
        <f>(gamma-1)*qfire*A45/(Volume)</f>
        <v>108799.99999999999</v>
      </c>
      <c r="D45" s="4">
        <f t="shared" si="11"/>
        <v>150.06847424627819</v>
      </c>
      <c r="E45" s="4">
        <f t="shared" si="7"/>
        <v>334.81194999018817</v>
      </c>
      <c r="F45" s="4"/>
      <c r="G45" s="2">
        <v>334.99</v>
      </c>
      <c r="H45" s="4">
        <f t="shared" si="8"/>
        <v>0.17805000981184094</v>
      </c>
      <c r="I45" s="9">
        <f t="shared" si="6"/>
        <v>2.9286373894733788E-2</v>
      </c>
      <c r="J45" s="2"/>
      <c r="K45" s="2">
        <v>109793</v>
      </c>
      <c r="L45" s="4">
        <f t="shared" si="9"/>
        <v>993.00000000001455</v>
      </c>
      <c r="M45" s="9">
        <f t="shared" si="10"/>
        <v>0.4726320799619298</v>
      </c>
    </row>
    <row r="46" spans="1:13" x14ac:dyDescent="0.25">
      <c r="A46">
        <f t="shared" si="5"/>
        <v>350</v>
      </c>
      <c r="B46">
        <f>E0+qconv*A46+(D46-M0)*cv*(E45+273.15)</f>
        <v>66963878.746695027</v>
      </c>
      <c r="C46" s="4">
        <f>(gamma-1)*qfire*A46/(Volume)</f>
        <v>111999.99999999999</v>
      </c>
      <c r="D46" s="4">
        <f t="shared" si="11"/>
        <v>150.08847424627817</v>
      </c>
      <c r="E46" s="4">
        <f t="shared" si="7"/>
        <v>344.07112498989954</v>
      </c>
      <c r="F46" s="4"/>
      <c r="G46" s="2">
        <v>344.24099999999999</v>
      </c>
      <c r="H46" s="4">
        <f t="shared" si="8"/>
        <v>0.1698750101004407</v>
      </c>
      <c r="I46" s="9">
        <f t="shared" si="6"/>
        <v>2.7522552813340699E-2</v>
      </c>
      <c r="J46" s="2"/>
      <c r="K46" s="2">
        <v>113032</v>
      </c>
      <c r="L46" s="4">
        <f t="shared" si="9"/>
        <v>1032.0000000000146</v>
      </c>
      <c r="M46" s="9">
        <f t="shared" si="10"/>
        <v>0.48382559774965522</v>
      </c>
    </row>
    <row r="47" spans="1:13" x14ac:dyDescent="0.25">
      <c r="A47">
        <f t="shared" si="5"/>
        <v>360</v>
      </c>
      <c r="B47">
        <f>E0+qconv*A47+(D47-M0)*cv*(E46+273.15)</f>
        <v>67977487.143223315</v>
      </c>
      <c r="C47" s="4">
        <f>(gamma-1)*qfire*A47/(Volume)</f>
        <v>115199.99999999999</v>
      </c>
      <c r="D47" s="4">
        <f t="shared" si="11"/>
        <v>150.10847424627818</v>
      </c>
      <c r="E47" s="4">
        <f t="shared" si="7"/>
        <v>353.33029998961104</v>
      </c>
      <c r="F47" s="4"/>
      <c r="G47" s="2">
        <v>353.49200000000002</v>
      </c>
      <c r="H47" s="4">
        <f t="shared" si="8"/>
        <v>0.16170001038898363</v>
      </c>
      <c r="I47" s="9">
        <f t="shared" si="6"/>
        <v>2.5810869135336756E-2</v>
      </c>
      <c r="J47" s="2"/>
      <c r="K47" s="2">
        <v>116272</v>
      </c>
      <c r="L47" s="4">
        <f t="shared" si="9"/>
        <v>1072.0000000000146</v>
      </c>
      <c r="M47" s="9">
        <f t="shared" si="10"/>
        <v>0.49515011547344784</v>
      </c>
    </row>
    <row r="48" spans="1:13" x14ac:dyDescent="0.25">
      <c r="A48">
        <f t="shared" si="5"/>
        <v>370</v>
      </c>
      <c r="B48">
        <f>E0+qconv*A48+(D48-M0)*cv*(E47+273.15)</f>
        <v>68991363.262183025</v>
      </c>
      <c r="C48" s="4">
        <f>(gamma-1)*qfire*A48/(Volume)</f>
        <v>118399.99999999999</v>
      </c>
      <c r="D48" s="4">
        <f t="shared" si="11"/>
        <v>150.12847424627819</v>
      </c>
      <c r="E48" s="4">
        <f t="shared" si="7"/>
        <v>362.58947498932253</v>
      </c>
      <c r="F48" s="4"/>
      <c r="G48" s="2">
        <v>362.74299999999999</v>
      </c>
      <c r="H48" s="4">
        <f t="shared" si="8"/>
        <v>0.15352501067746971</v>
      </c>
      <c r="I48" s="9">
        <f t="shared" si="6"/>
        <v>2.4149044808024267E-2</v>
      </c>
      <c r="J48" s="2"/>
      <c r="K48" s="2">
        <v>119513</v>
      </c>
      <c r="L48" s="4">
        <f t="shared" si="9"/>
        <v>1113.0000000000146</v>
      </c>
      <c r="M48" s="9">
        <f t="shared" si="10"/>
        <v>0.50659990896677942</v>
      </c>
    </row>
    <row r="49" spans="1:13" x14ac:dyDescent="0.25">
      <c r="A49">
        <f t="shared" si="5"/>
        <v>380</v>
      </c>
      <c r="B49">
        <f>E0+qconv*A49+(D49-M0)*cv*(E48+273.15)</f>
        <v>70005507.103574127</v>
      </c>
      <c r="C49" s="4">
        <f>(gamma-1)*qfire*A49/(Volume)</f>
        <v>121599.99999999999</v>
      </c>
      <c r="D49" s="4">
        <f t="shared" si="11"/>
        <v>150.14847424627817</v>
      </c>
      <c r="E49" s="4">
        <f t="shared" si="7"/>
        <v>371.84864998903379</v>
      </c>
      <c r="F49" s="4"/>
      <c r="G49" s="2">
        <v>371.99200000000002</v>
      </c>
      <c r="H49" s="4">
        <f t="shared" si="8"/>
        <v>0.14335001096623046</v>
      </c>
      <c r="I49" s="9">
        <f t="shared" si="6"/>
        <v>2.2224854419256177E-2</v>
      </c>
      <c r="J49" s="2"/>
      <c r="K49" s="2">
        <v>122755</v>
      </c>
      <c r="L49" s="4">
        <f t="shared" si="9"/>
        <v>1155.0000000000146</v>
      </c>
      <c r="M49" s="9">
        <f t="shared" si="10"/>
        <v>0.51816958277255032</v>
      </c>
    </row>
    <row r="50" spans="1:13" x14ac:dyDescent="0.25">
      <c r="A50">
        <f t="shared" si="5"/>
        <v>390</v>
      </c>
      <c r="B50">
        <f>E0+qconv*A50+(D50-M0)*cv*(E49+273.15)</f>
        <v>71019918.66739668</v>
      </c>
      <c r="C50" s="4">
        <f>(gamma-1)*qfire*A50/(Volume)</f>
        <v>124799.99999999997</v>
      </c>
      <c r="D50" s="4">
        <f t="shared" si="11"/>
        <v>150.16847424627818</v>
      </c>
      <c r="E50" s="4">
        <f t="shared" si="7"/>
        <v>381.10782498874528</v>
      </c>
      <c r="F50" s="4"/>
      <c r="G50" s="2">
        <v>381.24099999999999</v>
      </c>
      <c r="H50" s="4">
        <f t="shared" si="8"/>
        <v>0.13317501125470699</v>
      </c>
      <c r="I50" s="9">
        <f t="shared" si="6"/>
        <v>2.0355127010822972E-2</v>
      </c>
      <c r="J50" s="2"/>
      <c r="K50" s="2">
        <v>125997</v>
      </c>
      <c r="L50" s="4">
        <f t="shared" si="9"/>
        <v>1197.0000000000291</v>
      </c>
      <c r="M50" s="9">
        <f t="shared" si="10"/>
        <v>0.52941176470589524</v>
      </c>
    </row>
    <row r="51" spans="1:13" x14ac:dyDescent="0.25">
      <c r="A51">
        <f t="shared" si="5"/>
        <v>400</v>
      </c>
      <c r="B51">
        <f>E0+qconv*A51+(D51-M0)*cv*(E50+273.15)</f>
        <v>72034597.953650638</v>
      </c>
      <c r="C51" s="4">
        <f>(gamma-1)*qfire*A51/(Volume)</f>
        <v>127999.99999999997</v>
      </c>
      <c r="D51" s="4">
        <f t="shared" si="11"/>
        <v>150.18847424627819</v>
      </c>
      <c r="E51" s="4">
        <f t="shared" si="7"/>
        <v>390.36699998845666</v>
      </c>
      <c r="F51" s="4"/>
      <c r="G51" s="2">
        <v>390.48899999999998</v>
      </c>
      <c r="H51" s="4">
        <f t="shared" si="8"/>
        <v>0.12200001154332085</v>
      </c>
      <c r="I51" s="9">
        <f t="shared" si="6"/>
        <v>1.8386870501500837E-2</v>
      </c>
      <c r="J51" s="2"/>
      <c r="K51" s="2">
        <v>129240</v>
      </c>
      <c r="L51" s="4">
        <f t="shared" si="9"/>
        <v>1240.0000000000291</v>
      </c>
      <c r="M51" s="9">
        <f t="shared" si="10"/>
        <v>0.54077627562146935</v>
      </c>
    </row>
    <row r="52" spans="1:13" x14ac:dyDescent="0.25">
      <c r="A52">
        <f t="shared" si="5"/>
        <v>410</v>
      </c>
      <c r="B52">
        <f>E0+qconv*A52+(D52-M0)*cv*(E51+273.15)</f>
        <v>73049544.962336019</v>
      </c>
      <c r="C52" s="4">
        <f>(gamma-1)*qfire*A52/(Volume)</f>
        <v>131199.99999999997</v>
      </c>
      <c r="D52" s="4">
        <f t="shared" si="11"/>
        <v>150.20847424627817</v>
      </c>
      <c r="E52" s="4">
        <f t="shared" si="7"/>
        <v>399.62617498816815</v>
      </c>
      <c r="F52" s="4"/>
      <c r="G52" s="2">
        <v>399.73599999999999</v>
      </c>
      <c r="H52" s="4">
        <f t="shared" si="8"/>
        <v>0.10982501183184468</v>
      </c>
      <c r="I52" s="9">
        <f t="shared" si="6"/>
        <v>1.6324152952321199E-2</v>
      </c>
      <c r="J52" s="2"/>
      <c r="K52" s="2">
        <v>132483</v>
      </c>
      <c r="L52" s="4">
        <f t="shared" si="9"/>
        <v>1283.0000000000291</v>
      </c>
      <c r="M52" s="9">
        <f t="shared" si="10"/>
        <v>0.5518279569892599</v>
      </c>
    </row>
    <row r="53" spans="1:13" x14ac:dyDescent="0.25">
      <c r="A53">
        <f t="shared" si="5"/>
        <v>420</v>
      </c>
      <c r="B53">
        <f>E0+qconv*A53+(D53-M0)*cv*(E52+273.15)</f>
        <v>74064759.69345282</v>
      </c>
      <c r="C53" s="4">
        <f>(gamma-1)*qfire*A53/(Volume)</f>
        <v>134399.99999999997</v>
      </c>
      <c r="D53" s="4">
        <f t="shared" si="11"/>
        <v>150.22847424627818</v>
      </c>
      <c r="E53" s="4">
        <f t="shared" si="7"/>
        <v>408.88534998787952</v>
      </c>
      <c r="F53" s="4"/>
      <c r="G53" s="2">
        <v>408.983</v>
      </c>
      <c r="H53" s="4">
        <f t="shared" si="8"/>
        <v>9.7650012120482188E-2</v>
      </c>
      <c r="I53" s="9">
        <f t="shared" si="6"/>
        <v>1.4317441481914028E-2</v>
      </c>
      <c r="J53" s="2"/>
      <c r="K53" s="2">
        <v>135727</v>
      </c>
      <c r="L53" s="4">
        <f t="shared" si="9"/>
        <v>1327.0000000000291</v>
      </c>
      <c r="M53" s="9">
        <f t="shared" si="10"/>
        <v>0.56300381841324965</v>
      </c>
    </row>
    <row r="54" spans="1:13" x14ac:dyDescent="0.25">
      <c r="A54">
        <f t="shared" si="5"/>
        <v>430</v>
      </c>
      <c r="B54">
        <f>E0+qconv*A54+(D54-M0)*cv*(E53+273.15)</f>
        <v>75080242.147001043</v>
      </c>
      <c r="C54" s="4">
        <f>(gamma-1)*qfire*A54/(Volume)</f>
        <v>137599.99999999997</v>
      </c>
      <c r="D54" s="4">
        <f t="shared" si="11"/>
        <v>150.24847424627819</v>
      </c>
      <c r="E54" s="4">
        <f t="shared" si="7"/>
        <v>418.1445249875909</v>
      </c>
      <c r="F54" s="4"/>
      <c r="G54" s="2">
        <v>418.22800000000001</v>
      </c>
      <c r="H54" s="4">
        <f t="shared" si="8"/>
        <v>8.347501240911015E-2</v>
      </c>
      <c r="I54" s="9">
        <f t="shared" si="6"/>
        <v>1.2075173372826665E-2</v>
      </c>
      <c r="J54" s="2"/>
      <c r="K54" s="2">
        <v>138971</v>
      </c>
      <c r="L54" s="4">
        <f t="shared" si="9"/>
        <v>1371.0000000000291</v>
      </c>
      <c r="M54" s="9">
        <f t="shared" si="10"/>
        <v>0.57388028463793606</v>
      </c>
    </row>
    <row r="55" spans="1:13" x14ac:dyDescent="0.25">
      <c r="A55">
        <f t="shared" si="5"/>
        <v>440</v>
      </c>
      <c r="B55">
        <f>E0+qconv*A55+(D55-M0)*cv*(E54+273.15)</f>
        <v>76095992.322980672</v>
      </c>
      <c r="C55" s="4">
        <f>(gamma-1)*qfire*A55/(Volume)</f>
        <v>140799.99999999997</v>
      </c>
      <c r="D55" s="4">
        <f t="shared" si="11"/>
        <v>150.26847424627817</v>
      </c>
      <c r="E55" s="4">
        <f t="shared" si="7"/>
        <v>427.40369998730228</v>
      </c>
      <c r="F55" s="4"/>
      <c r="G55" s="2">
        <v>427.47300000000001</v>
      </c>
      <c r="H55" s="4">
        <f t="shared" si="8"/>
        <v>6.9300012697738111E-2</v>
      </c>
      <c r="I55" s="9">
        <f t="shared" si="6"/>
        <v>9.8921771020543028E-3</v>
      </c>
      <c r="J55" s="2"/>
      <c r="K55" s="2">
        <v>142216</v>
      </c>
      <c r="L55" s="4">
        <f t="shared" si="9"/>
        <v>1416.0000000000291</v>
      </c>
      <c r="M55" s="9">
        <f t="shared" si="10"/>
        <v>0.58488228004957843</v>
      </c>
    </row>
    <row r="56" spans="1:13" x14ac:dyDescent="0.25">
      <c r="A56">
        <f t="shared" si="5"/>
        <v>450</v>
      </c>
      <c r="B56">
        <f>E0+qconv*A56+(D56-M0)*cv*(E55+273.15)</f>
        <v>77112010.221391737</v>
      </c>
      <c r="C56" s="4">
        <f>(gamma-1)*qfire*A56/(Volume)</f>
        <v>143999.99999999997</v>
      </c>
      <c r="D56" s="4">
        <f t="shared" si="11"/>
        <v>150.28847424627818</v>
      </c>
      <c r="E56" s="4">
        <f t="shared" si="7"/>
        <v>436.66287498701365</v>
      </c>
      <c r="F56" s="4"/>
      <c r="G56" s="2">
        <v>436.71800000000002</v>
      </c>
      <c r="H56" s="4">
        <f t="shared" si="8"/>
        <v>5.5125012986366073E-2</v>
      </c>
      <c r="I56" s="9">
        <f t="shared" si="6"/>
        <v>7.7661331498635631E-3</v>
      </c>
      <c r="J56" s="2"/>
      <c r="K56" s="2">
        <v>145462</v>
      </c>
      <c r="L56" s="4">
        <f t="shared" si="9"/>
        <v>1462.0000000000291</v>
      </c>
      <c r="M56" s="9">
        <f t="shared" si="10"/>
        <v>0.59600489196902939</v>
      </c>
    </row>
    <row r="57" spans="1:13" x14ac:dyDescent="0.25">
      <c r="A57">
        <f t="shared" si="5"/>
        <v>460</v>
      </c>
      <c r="B57">
        <f>E0+qconv*A57+(D57-M0)*cv*(E56+273.15)</f>
        <v>78128295.842234209</v>
      </c>
      <c r="C57" s="4">
        <f>(gamma-1)*qfire*A57/(Volume)</f>
        <v>147199.99999999997</v>
      </c>
      <c r="D57" s="4">
        <f t="shared" si="11"/>
        <v>150.30847424627817</v>
      </c>
      <c r="E57" s="4">
        <f t="shared" si="7"/>
        <v>445.92204998672514</v>
      </c>
      <c r="F57" s="4"/>
      <c r="G57" s="2">
        <v>445.96100000000001</v>
      </c>
      <c r="H57" s="4">
        <f t="shared" si="8"/>
        <v>3.8950013274870798E-2</v>
      </c>
      <c r="I57" s="9">
        <f t="shared" si="6"/>
        <v>5.4167052210678836E-3</v>
      </c>
      <c r="J57" s="2"/>
      <c r="K57" s="2">
        <v>148708</v>
      </c>
      <c r="L57" s="4">
        <f t="shared" si="9"/>
        <v>1508.0000000000291</v>
      </c>
      <c r="M57" s="9">
        <f t="shared" si="10"/>
        <v>0.60684104627767776</v>
      </c>
    </row>
    <row r="58" spans="1:13" x14ac:dyDescent="0.25">
      <c r="A58">
        <f t="shared" si="5"/>
        <v>470</v>
      </c>
      <c r="B58">
        <f>E0+qconv*A58+(D58-M0)*cv*(E57+273.15)</f>
        <v>79144849.185508117</v>
      </c>
      <c r="C58" s="4">
        <f>(gamma-1)*qfire*A58/(Volume)</f>
        <v>150399.99999999997</v>
      </c>
      <c r="D58" s="4">
        <f t="shared" si="11"/>
        <v>150.32847424627818</v>
      </c>
      <c r="E58" s="4">
        <f t="shared" si="7"/>
        <v>455.18122498643652</v>
      </c>
      <c r="F58" s="4"/>
      <c r="G58" s="2">
        <v>455.20400000000001</v>
      </c>
      <c r="H58" s="4">
        <f t="shared" si="8"/>
        <v>2.277501356348921E-2</v>
      </c>
      <c r="I58" s="9">
        <f t="shared" si="6"/>
        <v>3.1270132025320407E-3</v>
      </c>
      <c r="J58" s="2"/>
      <c r="K58" s="2">
        <v>151955</v>
      </c>
      <c r="L58" s="4">
        <f t="shared" si="9"/>
        <v>1555.0000000000291</v>
      </c>
      <c r="M58" s="9">
        <f t="shared" si="10"/>
        <v>0.61779896702424686</v>
      </c>
    </row>
    <row r="59" spans="1:13" x14ac:dyDescent="0.25">
      <c r="A59">
        <f t="shared" si="5"/>
        <v>480</v>
      </c>
      <c r="B59">
        <f>E0+qconv*A59+(D59-M0)*cv*(E58+273.15)</f>
        <v>80161670.251213446</v>
      </c>
      <c r="C59" s="4">
        <f>(gamma-1)*qfire*A59/(Volume)</f>
        <v>153599.99999999997</v>
      </c>
      <c r="D59" s="4">
        <f t="shared" si="11"/>
        <v>150.34847424627819</v>
      </c>
      <c r="E59" s="4">
        <f t="shared" si="7"/>
        <v>464.44039998614801</v>
      </c>
      <c r="F59" s="4"/>
      <c r="G59" s="2">
        <v>464.44600000000003</v>
      </c>
      <c r="H59" s="4">
        <f t="shared" si="8"/>
        <v>5.6000138520175824E-3</v>
      </c>
      <c r="I59" s="9">
        <f t="shared" si="6"/>
        <v>7.5923084846586273E-4</v>
      </c>
      <c r="J59" s="2"/>
      <c r="K59" s="2">
        <v>155203</v>
      </c>
      <c r="L59" s="4">
        <f t="shared" si="9"/>
        <v>1603.0000000000291</v>
      </c>
      <c r="M59" s="9">
        <f t="shared" si="10"/>
        <v>0.62887406826207504</v>
      </c>
    </row>
    <row r="60" spans="1:13" x14ac:dyDescent="0.25">
      <c r="A60">
        <f t="shared" si="5"/>
        <v>490</v>
      </c>
      <c r="B60">
        <f>E0+qconv*A60+(D60-M0)*cv*(E59+273.15)</f>
        <v>81178759.039350182</v>
      </c>
      <c r="C60" s="4">
        <f>(gamma-1)*qfire*A60/(Volume)</f>
        <v>156799.99999999997</v>
      </c>
      <c r="D60" s="4">
        <f t="shared" si="11"/>
        <v>150.36847424627817</v>
      </c>
      <c r="E60" s="4">
        <f t="shared" si="7"/>
        <v>473.69957498585939</v>
      </c>
      <c r="F60" s="4"/>
      <c r="G60" s="2">
        <v>473.68799999999999</v>
      </c>
      <c r="H60" s="4">
        <f t="shared" si="8"/>
        <v>-1.1574985859397202E-2</v>
      </c>
      <c r="I60" s="9">
        <f t="shared" si="6"/>
        <v>-1.5498416611693672E-3</v>
      </c>
      <c r="J60" s="2"/>
      <c r="K60" s="2">
        <v>158451</v>
      </c>
      <c r="L60" s="4">
        <f t="shared" si="9"/>
        <v>1651.0000000000291</v>
      </c>
      <c r="M60" s="9">
        <f t="shared" si="10"/>
        <v>0.63967454475010821</v>
      </c>
    </row>
    <row r="61" spans="1:13" x14ac:dyDescent="0.25">
      <c r="A61">
        <f t="shared" si="5"/>
        <v>500</v>
      </c>
      <c r="B61">
        <f>E0+qconv*A61+(D61-M0)*cv*(E60+273.15)</f>
        <v>82196115.549918354</v>
      </c>
      <c r="C61" s="4">
        <f>(gamma-1)*qfire*A61/(Volume)</f>
        <v>159999.99999999997</v>
      </c>
      <c r="D61" s="4">
        <f t="shared" si="11"/>
        <v>150.38847424627818</v>
      </c>
      <c r="E61" s="4">
        <f t="shared" si="7"/>
        <v>482.95874998557088</v>
      </c>
      <c r="F61" s="4"/>
      <c r="G61" s="2">
        <v>482.92899999999997</v>
      </c>
      <c r="H61" s="4">
        <f t="shared" si="8"/>
        <v>-2.9749985570902027E-2</v>
      </c>
      <c r="I61" s="9">
        <f t="shared" si="6"/>
        <v>-3.9346172850756927E-3</v>
      </c>
      <c r="J61" s="2"/>
      <c r="K61" s="2">
        <v>161699</v>
      </c>
      <c r="L61" s="4">
        <f t="shared" si="9"/>
        <v>1699.0000000000291</v>
      </c>
      <c r="M61" s="9">
        <f t="shared" si="10"/>
        <v>0.65021048603139275</v>
      </c>
    </row>
    <row r="62" spans="1:13" x14ac:dyDescent="0.25">
      <c r="A62">
        <f t="shared" si="5"/>
        <v>510</v>
      </c>
      <c r="B62">
        <f>E0+qconv*A62+(D62-M0)*cv*(E61+273.15)</f>
        <v>83213739.782917932</v>
      </c>
      <c r="C62" s="4">
        <f>(gamma-1)*qfire*A62/(Volume)</f>
        <v>163199.99999999997</v>
      </c>
      <c r="D62" s="4">
        <f t="shared" si="11"/>
        <v>150.40847424627819</v>
      </c>
      <c r="E62" s="4">
        <f t="shared" si="7"/>
        <v>492.21792498528214</v>
      </c>
      <c r="F62" s="4"/>
      <c r="G62" s="2">
        <v>492.16899999999998</v>
      </c>
      <c r="H62" s="4">
        <f t="shared" si="8"/>
        <v>-4.8924985282155831E-2</v>
      </c>
      <c r="I62" s="9">
        <f t="shared" si="6"/>
        <v>-6.3923485274218475E-3</v>
      </c>
      <c r="J62" s="2"/>
      <c r="K62" s="2">
        <v>164949</v>
      </c>
      <c r="L62" s="4">
        <f t="shared" si="9"/>
        <v>1749.0000000000291</v>
      </c>
      <c r="M62" s="9">
        <f t="shared" si="10"/>
        <v>0.66124763705105072</v>
      </c>
    </row>
    <row r="63" spans="1:13" x14ac:dyDescent="0.25">
      <c r="A63">
        <f t="shared" si="5"/>
        <v>520</v>
      </c>
      <c r="B63">
        <f>E0+qconv*A63+(D63-M0)*cv*(E62+273.15)</f>
        <v>84231631.738348931</v>
      </c>
      <c r="C63" s="4">
        <f>(gamma-1)*qfire*A63/(Volume)</f>
        <v>166399.99999999997</v>
      </c>
      <c r="D63" s="4">
        <f t="shared" si="11"/>
        <v>150.42847424627817</v>
      </c>
      <c r="E63" s="4">
        <f t="shared" si="7"/>
        <v>501.47709998499363</v>
      </c>
      <c r="F63" s="4"/>
      <c r="G63" s="2">
        <v>501.40800000000002</v>
      </c>
      <c r="H63" s="4">
        <f t="shared" si="8"/>
        <v>-6.9099984993613361E-2</v>
      </c>
      <c r="I63" s="9">
        <f t="shared" si="6"/>
        <v>-8.9204192565625444E-3</v>
      </c>
      <c r="J63" s="2"/>
      <c r="K63" s="2">
        <v>168199</v>
      </c>
      <c r="L63" s="4">
        <f t="shared" si="9"/>
        <v>1799.0000000000291</v>
      </c>
      <c r="M63" s="9">
        <f t="shared" si="10"/>
        <v>0.67202091893912186</v>
      </c>
    </row>
    <row r="64" spans="1:13" x14ac:dyDescent="0.25">
      <c r="A64">
        <f t="shared" si="5"/>
        <v>530</v>
      </c>
      <c r="B64">
        <f>E0+qconv*A64+(D64-M0)*cv*(E63+273.15)</f>
        <v>85249791.416211367</v>
      </c>
      <c r="C64" s="4">
        <f>(gamma-1)*qfire*A64/(Volume)</f>
        <v>169599.99999999997</v>
      </c>
      <c r="D64" s="4">
        <f t="shared" si="11"/>
        <v>150.44847424627818</v>
      </c>
      <c r="E64" s="4">
        <f t="shared" si="7"/>
        <v>510.73627498470512</v>
      </c>
      <c r="F64" s="4"/>
      <c r="G64" s="2">
        <v>510.64600000000002</v>
      </c>
      <c r="H64" s="4">
        <f t="shared" si="8"/>
        <v>-9.0274984705104089E-2</v>
      </c>
      <c r="I64" s="9">
        <f t="shared" si="6"/>
        <v>-1.1516336946563517E-2</v>
      </c>
      <c r="J64" s="2"/>
      <c r="K64" s="2">
        <v>171449</v>
      </c>
      <c r="L64" s="4">
        <f t="shared" si="9"/>
        <v>1849.0000000000291</v>
      </c>
      <c r="M64" s="9">
        <f t="shared" si="10"/>
        <v>0.68253968253969333</v>
      </c>
    </row>
    <row r="65" spans="1:13" x14ac:dyDescent="0.25">
      <c r="A65">
        <f t="shared" si="5"/>
        <v>540</v>
      </c>
      <c r="B65">
        <f>E0+qconv*A65+(D65-M0)*cv*(E64+273.15)</f>
        <v>86268218.816505209</v>
      </c>
      <c r="C65" s="4">
        <f>(gamma-1)*qfire*A65/(Volume)</f>
        <v>172799.99999999997</v>
      </c>
      <c r="D65" s="4">
        <f t="shared" si="11"/>
        <v>150.46847424627819</v>
      </c>
      <c r="E65" s="4">
        <f t="shared" si="7"/>
        <v>519.9954499844165</v>
      </c>
      <c r="F65" s="4"/>
      <c r="G65" s="2">
        <v>519.88400000000001</v>
      </c>
      <c r="H65" s="4">
        <f t="shared" si="8"/>
        <v>-0.11144998441648113</v>
      </c>
      <c r="I65" s="9">
        <f t="shared" si="6"/>
        <v>-1.4051645182944803E-2</v>
      </c>
      <c r="J65" s="2"/>
      <c r="K65" s="2">
        <v>174700</v>
      </c>
      <c r="L65" s="4">
        <f t="shared" si="9"/>
        <v>1900.0000000000291</v>
      </c>
      <c r="M65" s="9">
        <f t="shared" si="10"/>
        <v>0.69317767238235284</v>
      </c>
    </row>
    <row r="66" spans="1:13" x14ac:dyDescent="0.25">
      <c r="A66">
        <f t="shared" si="5"/>
        <v>550</v>
      </c>
      <c r="B66">
        <f>E0+qconv*A66+(D66-M0)*cv*(E65+273.15)</f>
        <v>87286913.939230457</v>
      </c>
      <c r="C66" s="4">
        <f>(gamma-1)*qfire*A66/(Volume)</f>
        <v>175999.99999999997</v>
      </c>
      <c r="D66" s="4">
        <f t="shared" si="11"/>
        <v>150.48847424627817</v>
      </c>
      <c r="E66" s="4">
        <f t="shared" si="7"/>
        <v>529.25462498412787</v>
      </c>
      <c r="F66" s="4"/>
      <c r="G66" s="2">
        <v>529.12099999999998</v>
      </c>
      <c r="H66" s="4">
        <f t="shared" si="8"/>
        <v>-0.13362498412789137</v>
      </c>
      <c r="I66" s="9">
        <f t="shared" si="6"/>
        <v>-1.6653067538155649E-2</v>
      </c>
      <c r="J66" s="2"/>
      <c r="K66" s="2">
        <v>177952</v>
      </c>
      <c r="L66" s="4">
        <f t="shared" si="9"/>
        <v>1952.0000000000291</v>
      </c>
      <c r="M66" s="9">
        <f t="shared" si="10"/>
        <v>0.7039307609087736</v>
      </c>
    </row>
    <row r="67" spans="1:13" x14ac:dyDescent="0.25">
      <c r="A67">
        <f t="shared" si="5"/>
        <v>560</v>
      </c>
      <c r="B67">
        <f>E0+qconv*A67+(D67-M0)*cv*(E66+273.15)</f>
        <v>88305876.784387156</v>
      </c>
      <c r="C67" s="4">
        <f>(gamma-1)*qfire*A67/(Volume)</f>
        <v>179199.99999999997</v>
      </c>
      <c r="D67" s="4">
        <f t="shared" si="11"/>
        <v>150.50847424627818</v>
      </c>
      <c r="E67" s="4">
        <f t="shared" si="7"/>
        <v>538.51379998383936</v>
      </c>
      <c r="F67" s="4"/>
      <c r="G67" s="2">
        <v>538.35799999999995</v>
      </c>
      <c r="H67" s="4">
        <f t="shared" si="8"/>
        <v>-0.15579998383941529</v>
      </c>
      <c r="I67" s="9">
        <f t="shared" si="6"/>
        <v>-1.9195137671843606E-2</v>
      </c>
      <c r="J67" s="2"/>
      <c r="K67" s="2">
        <v>181204</v>
      </c>
      <c r="L67" s="4">
        <f t="shared" si="9"/>
        <v>2004.0000000000291</v>
      </c>
      <c r="M67" s="9">
        <f t="shared" si="10"/>
        <v>0.71443850267380715</v>
      </c>
    </row>
    <row r="68" spans="1:13" x14ac:dyDescent="0.25">
      <c r="A68">
        <f t="shared" si="5"/>
        <v>570</v>
      </c>
      <c r="B68">
        <f>E0+qconv*A68+(D68-M0)*cv*(E67+273.15)</f>
        <v>89325107.351975247</v>
      </c>
      <c r="C68" s="4">
        <f>(gamma-1)*qfire*A68/(Volume)</f>
        <v>182399.99999999997</v>
      </c>
      <c r="D68" s="4">
        <f t="shared" si="11"/>
        <v>150.52847424627817</v>
      </c>
      <c r="E68" s="4">
        <f t="shared" si="7"/>
        <v>547.77297498355074</v>
      </c>
      <c r="F68" s="4"/>
      <c r="G68" s="2">
        <v>547.59299999999996</v>
      </c>
      <c r="H68" s="4">
        <f t="shared" si="8"/>
        <v>-0.17997498355077823</v>
      </c>
      <c r="I68" s="9">
        <f t="shared" si="6"/>
        <v>-2.1923492097950418E-2</v>
      </c>
      <c r="J68" s="2"/>
      <c r="K68" s="2">
        <v>184457</v>
      </c>
      <c r="L68" s="4">
        <f t="shared" si="9"/>
        <v>2057.0000000000291</v>
      </c>
      <c r="M68" s="9">
        <f t="shared" si="10"/>
        <v>0.72506168487840295</v>
      </c>
    </row>
    <row r="69" spans="1:13" x14ac:dyDescent="0.25">
      <c r="A69">
        <f t="shared" si="5"/>
        <v>580</v>
      </c>
      <c r="B69">
        <f>E0+qconv*A69+(D69-M0)*cv*(E68+273.15)</f>
        <v>90344605.641994774</v>
      </c>
      <c r="C69" s="4">
        <f>(gamma-1)*qfire*A69/(Volume)</f>
        <v>185599.99999999997</v>
      </c>
      <c r="D69" s="4">
        <f t="shared" si="11"/>
        <v>150.54847424627818</v>
      </c>
      <c r="E69" s="4">
        <f t="shared" si="7"/>
        <v>557.03214998326212</v>
      </c>
      <c r="F69" s="4"/>
      <c r="G69" s="2">
        <v>556.82799999999997</v>
      </c>
      <c r="H69" s="4">
        <f t="shared" si="8"/>
        <v>-0.20414998326214118</v>
      </c>
      <c r="I69" s="9">
        <f t="shared" si="6"/>
        <v>-2.4590986841412716E-2</v>
      </c>
      <c r="J69" s="2"/>
      <c r="K69" s="2">
        <v>187710</v>
      </c>
      <c r="L69" s="4">
        <f t="shared" si="9"/>
        <v>2110.0000000000291</v>
      </c>
      <c r="M69" s="9">
        <f t="shared" si="10"/>
        <v>0.73544789125131715</v>
      </c>
    </row>
    <row r="70" spans="1:13" x14ac:dyDescent="0.25">
      <c r="A70">
        <f t="shared" si="5"/>
        <v>590</v>
      </c>
      <c r="B70">
        <f>E0+qconv*A70+(D70-M0)*cv*(E69+273.15)</f>
        <v>91364371.654445723</v>
      </c>
      <c r="C70" s="4">
        <f>(gamma-1)*qfire*A70/(Volume)</f>
        <v>188799.99999999997</v>
      </c>
      <c r="D70" s="4">
        <f t="shared" si="11"/>
        <v>150.56847424627819</v>
      </c>
      <c r="E70" s="4">
        <f t="shared" si="7"/>
        <v>566.29132498297361</v>
      </c>
      <c r="F70" s="4"/>
      <c r="G70" s="2">
        <v>566.06200000000001</v>
      </c>
      <c r="H70" s="4">
        <f t="shared" si="8"/>
        <v>-0.22932498297359416</v>
      </c>
      <c r="I70" s="9">
        <f t="shared" si="6"/>
        <v>-2.7318762628018769E-2</v>
      </c>
      <c r="J70" s="2"/>
      <c r="K70" s="2">
        <v>190964</v>
      </c>
      <c r="L70" s="4">
        <f t="shared" si="9"/>
        <v>2164.0000000000291</v>
      </c>
      <c r="M70" s="9">
        <f t="shared" si="10"/>
        <v>0.74594967252672495</v>
      </c>
    </row>
    <row r="71" spans="1:13" x14ac:dyDescent="0.25">
      <c r="A71">
        <f t="shared" si="5"/>
        <v>600</v>
      </c>
      <c r="B71">
        <f>E0+qconv*A71+(D71-M0)*cv*(E70+273.15)</f>
        <v>92384405.389328077</v>
      </c>
      <c r="C71" s="4">
        <f>(gamma-1)*qfire*A71/(Volume)</f>
        <v>191999.99999999997</v>
      </c>
      <c r="D71" s="4">
        <f t="shared" si="11"/>
        <v>150.58847424627817</v>
      </c>
      <c r="E71" s="4">
        <f t="shared" si="7"/>
        <v>575.55049998268498</v>
      </c>
      <c r="F71" s="4"/>
      <c r="G71" s="2">
        <v>575.29600000000005</v>
      </c>
      <c r="H71" s="4">
        <f t="shared" si="8"/>
        <v>-0.25449998268493346</v>
      </c>
      <c r="I71" s="9">
        <f t="shared" si="6"/>
        <v>-2.9987019294807266E-2</v>
      </c>
      <c r="J71" s="2"/>
      <c r="K71" s="2">
        <v>194219</v>
      </c>
      <c r="L71" s="4">
        <f t="shared" si="9"/>
        <v>2219.0000000000291</v>
      </c>
      <c r="M71" s="9">
        <f t="shared" si="10"/>
        <v>0.75656324582339896</v>
      </c>
    </row>
    <row r="72" spans="1:13" x14ac:dyDescent="0.25">
      <c r="A72">
        <f t="shared" si="5"/>
        <v>610</v>
      </c>
      <c r="B72">
        <f>E0+qconv*A72+(D72-M0)*cv*(E71+273.15)</f>
        <v>93404706.846641868</v>
      </c>
      <c r="C72" s="4">
        <f>(gamma-1)*qfire*A72/(Volume)</f>
        <v>195199.99999999997</v>
      </c>
      <c r="D72" s="4">
        <f t="shared" ref="D72:D101" si="12">M0+mfire*A72</f>
        <v>150.60847424627818</v>
      </c>
      <c r="E72" s="4">
        <f t="shared" si="7"/>
        <v>584.80967498239636</v>
      </c>
      <c r="F72" s="4"/>
      <c r="G72" s="2">
        <v>584.52800000000002</v>
      </c>
      <c r="H72" s="4">
        <f t="shared" si="8"/>
        <v>-0.28167498239633915</v>
      </c>
      <c r="I72" s="9">
        <f t="shared" si="6"/>
        <v>-3.2830795037321371E-2</v>
      </c>
      <c r="J72" s="2"/>
      <c r="K72" s="2">
        <v>197474</v>
      </c>
      <c r="L72" s="4">
        <f t="shared" si="9"/>
        <v>2274.0000000000291</v>
      </c>
      <c r="M72" s="9">
        <f t="shared" si="10"/>
        <v>0.76694772344014472</v>
      </c>
    </row>
    <row r="73" spans="1:13" x14ac:dyDescent="0.25">
      <c r="A73">
        <f t="shared" si="5"/>
        <v>620</v>
      </c>
      <c r="B73">
        <f>E0+qconv*A73+(D73-M0)*cv*(E72+273.15)</f>
        <v>94425276.026387081</v>
      </c>
      <c r="C73" s="4">
        <f>(gamma-1)*qfire*A73/(Volume)</f>
        <v>198399.99999999997</v>
      </c>
      <c r="D73" s="4">
        <f t="shared" si="12"/>
        <v>150.62847424627819</v>
      </c>
      <c r="E73" s="4">
        <f t="shared" si="7"/>
        <v>594.06884998210774</v>
      </c>
      <c r="F73" s="4"/>
      <c r="G73" s="2">
        <v>593.76</v>
      </c>
      <c r="H73" s="4">
        <f t="shared" si="8"/>
        <v>-0.30884998210774484</v>
      </c>
      <c r="I73" s="9">
        <f t="shared" si="6"/>
        <v>-3.5613845583974214E-2</v>
      </c>
      <c r="J73" s="2"/>
      <c r="K73" s="2">
        <v>200730</v>
      </c>
      <c r="L73" s="4">
        <f t="shared" si="9"/>
        <v>2330.0000000000291</v>
      </c>
      <c r="M73" s="9">
        <f t="shared" si="10"/>
        <v>0.77744411077745379</v>
      </c>
    </row>
    <row r="74" spans="1:13" x14ac:dyDescent="0.25">
      <c r="A74">
        <f t="shared" si="5"/>
        <v>630</v>
      </c>
      <c r="B74">
        <f>E0+qconv*A74+(D74-M0)*cv*(E73+273.15)</f>
        <v>95446112.928563699</v>
      </c>
      <c r="C74" s="4">
        <f>(gamma-1)*qfire*A74/(Volume)</f>
        <v>201599.99999999997</v>
      </c>
      <c r="D74" s="4">
        <f t="shared" si="12"/>
        <v>150.64847424627817</v>
      </c>
      <c r="E74" s="4">
        <f t="shared" si="7"/>
        <v>603.32802498181923</v>
      </c>
      <c r="F74" s="4"/>
      <c r="G74" s="2">
        <v>602.99099999999999</v>
      </c>
      <c r="H74" s="4">
        <f t="shared" si="8"/>
        <v>-0.33702498181924057</v>
      </c>
      <c r="I74" s="9">
        <f t="shared" si="6"/>
        <v>-3.8452188442058374E-2</v>
      </c>
      <c r="J74" s="2"/>
      <c r="K74" s="2">
        <v>203987</v>
      </c>
      <c r="L74" s="4">
        <f t="shared" si="9"/>
        <v>2387.0000000000291</v>
      </c>
      <c r="M74" s="9">
        <f t="shared" si="10"/>
        <v>0.78804886101024407</v>
      </c>
    </row>
    <row r="75" spans="1:13" x14ac:dyDescent="0.25">
      <c r="A75">
        <f t="shared" si="5"/>
        <v>640</v>
      </c>
      <c r="B75">
        <f>E0+qconv*A75+(D75-M0)*cv*(E74+273.15)</f>
        <v>96467217.553171754</v>
      </c>
      <c r="C75" s="4">
        <f>(gamma-1)*qfire*A75/(Volume)</f>
        <v>204799.99999999997</v>
      </c>
      <c r="D75" s="4">
        <f t="shared" si="12"/>
        <v>150.66847424627818</v>
      </c>
      <c r="E75" s="4">
        <f t="shared" ref="E75:E101" si="13">B75/(cv*D75)-273.15</f>
        <v>612.58719998153072</v>
      </c>
      <c r="F75" s="4"/>
      <c r="G75" s="2">
        <v>612.22199999999998</v>
      </c>
      <c r="H75" s="4">
        <f t="shared" ref="H75:H101" si="14">G75-E75</f>
        <v>-0.3651999815307363</v>
      </c>
      <c r="I75" s="9">
        <f t="shared" si="6"/>
        <v>-4.1231189289368385E-2</v>
      </c>
      <c r="J75" s="2"/>
      <c r="K75" s="2">
        <v>207244</v>
      </c>
      <c r="L75" s="4">
        <f t="shared" ref="L75:L101" si="15">K75-C75</f>
        <v>2444.0000000000291</v>
      </c>
      <c r="M75" s="9">
        <f t="shared" ref="M75:M101" si="16">L75/(C75+P0)*100</f>
        <v>0.79843188500490991</v>
      </c>
    </row>
    <row r="76" spans="1:13" x14ac:dyDescent="0.25">
      <c r="A76">
        <f t="shared" si="5"/>
        <v>650</v>
      </c>
      <c r="B76">
        <f>E0+qconv*A76+(D76-M0)*cv*(E75+273.15)</f>
        <v>97488589.90021123</v>
      </c>
      <c r="C76" s="4">
        <f>(gamma-1)*qfire*A76/(Volume)</f>
        <v>207999.99999999997</v>
      </c>
      <c r="D76" s="4">
        <f t="shared" si="12"/>
        <v>150.68847424627819</v>
      </c>
      <c r="E76" s="4">
        <f t="shared" si="13"/>
        <v>621.84637498124221</v>
      </c>
      <c r="F76" s="4"/>
      <c r="G76" s="2">
        <v>621.452</v>
      </c>
      <c r="H76" s="4">
        <f t="shared" si="14"/>
        <v>-0.39437498124220838</v>
      </c>
      <c r="I76" s="9">
        <f t="shared" si="6"/>
        <v>-4.4064422188355108E-2</v>
      </c>
      <c r="J76" s="2"/>
      <c r="K76" s="2">
        <v>210501</v>
      </c>
      <c r="L76" s="4">
        <f t="shared" si="15"/>
        <v>2501.0000000000291</v>
      </c>
      <c r="M76" s="9">
        <f t="shared" si="16"/>
        <v>0.80860006466214973</v>
      </c>
    </row>
    <row r="77" spans="1:13" x14ac:dyDescent="0.25">
      <c r="A77">
        <f t="shared" ref="A77:A101" si="17">A76+10</f>
        <v>660</v>
      </c>
      <c r="B77">
        <f>E0+qconv*A77+(D77-M0)*cv*(E76+273.15)</f>
        <v>98510229.969682097</v>
      </c>
      <c r="C77" s="4">
        <f>(gamma-1)*qfire*A77/(Volume)</f>
        <v>211199.99999999997</v>
      </c>
      <c r="D77" s="4">
        <f t="shared" si="12"/>
        <v>150.70847424627817</v>
      </c>
      <c r="E77" s="4">
        <f t="shared" si="13"/>
        <v>631.10554998095347</v>
      </c>
      <c r="F77" s="4"/>
      <c r="G77" s="2">
        <v>630.68100000000004</v>
      </c>
      <c r="H77" s="4">
        <f t="shared" si="14"/>
        <v>-0.42454998095342944</v>
      </c>
      <c r="I77" s="9">
        <f t="shared" ref="I77:I101" si="18">H77/(E77+273.15)*100</f>
        <v>-4.6950221202664649E-2</v>
      </c>
      <c r="J77" s="2"/>
      <c r="K77" s="2">
        <v>213759</v>
      </c>
      <c r="L77" s="4">
        <f t="shared" si="15"/>
        <v>2559.0000000000291</v>
      </c>
      <c r="M77" s="9">
        <f t="shared" si="16"/>
        <v>0.81888000000000938</v>
      </c>
    </row>
    <row r="78" spans="1:13" x14ac:dyDescent="0.25">
      <c r="A78">
        <f t="shared" si="17"/>
        <v>670</v>
      </c>
      <c r="B78">
        <f>E0+qconv*A78+(D78-M0)*cv*(E77+273.15)</f>
        <v>99532137.761584416</v>
      </c>
      <c r="C78" s="4">
        <f>(gamma-1)*qfire*A78/(Volume)</f>
        <v>214399.99999999997</v>
      </c>
      <c r="D78" s="4">
        <f t="shared" si="12"/>
        <v>150.72847424627818</v>
      </c>
      <c r="E78" s="4">
        <f t="shared" si="13"/>
        <v>640.36472498066496</v>
      </c>
      <c r="F78" s="4"/>
      <c r="G78" s="2">
        <v>639.90899999999999</v>
      </c>
      <c r="H78" s="4">
        <f t="shared" si="14"/>
        <v>-0.45572498066496792</v>
      </c>
      <c r="I78" s="9">
        <f t="shared" si="18"/>
        <v>-4.9886987938219995E-2</v>
      </c>
      <c r="J78" s="2"/>
      <c r="K78" s="2">
        <v>217018</v>
      </c>
      <c r="L78" s="4">
        <f t="shared" si="15"/>
        <v>2618.0000000000291</v>
      </c>
      <c r="M78" s="9">
        <f t="shared" si="16"/>
        <v>0.82926829268293611</v>
      </c>
    </row>
    <row r="79" spans="1:13" x14ac:dyDescent="0.25">
      <c r="A79">
        <f t="shared" si="17"/>
        <v>680</v>
      </c>
      <c r="B79">
        <f>E0+qconv*A79+(D79-M0)*cv*(E78+273.15)</f>
        <v>100554313.27591814</v>
      </c>
      <c r="C79" s="4">
        <f>(gamma-1)*qfire*A79/(Volume)</f>
        <v>217599.99999999997</v>
      </c>
      <c r="D79" s="4">
        <f t="shared" si="12"/>
        <v>150.74847424627819</v>
      </c>
      <c r="E79" s="4">
        <f t="shared" si="13"/>
        <v>649.62389998037622</v>
      </c>
      <c r="F79" s="4"/>
      <c r="G79" s="2">
        <v>649.13699999999994</v>
      </c>
      <c r="H79" s="4">
        <f t="shared" si="14"/>
        <v>-0.48689998037627902</v>
      </c>
      <c r="I79" s="9">
        <f t="shared" si="18"/>
        <v>-5.2764819246256693E-2</v>
      </c>
      <c r="J79" s="2"/>
      <c r="K79" s="2">
        <v>220278</v>
      </c>
      <c r="L79" s="4">
        <f t="shared" si="15"/>
        <v>2678.0000000000291</v>
      </c>
      <c r="M79" s="9">
        <f t="shared" si="16"/>
        <v>0.83976168077768232</v>
      </c>
    </row>
    <row r="80" spans="1:13" x14ac:dyDescent="0.25">
      <c r="A80">
        <f t="shared" si="17"/>
        <v>690</v>
      </c>
      <c r="B80">
        <f>E0+qconv*A80+(D80-M0)*cv*(E79+273.15)</f>
        <v>101576756.51268327</v>
      </c>
      <c r="C80" s="4">
        <f>(gamma-1)*qfire*A80/(Volume)</f>
        <v>220799.99999999997</v>
      </c>
      <c r="D80" s="4">
        <f t="shared" si="12"/>
        <v>150.76847424627817</v>
      </c>
      <c r="E80" s="4">
        <f t="shared" si="13"/>
        <v>658.88307498008771</v>
      </c>
      <c r="F80" s="4"/>
      <c r="G80" s="2">
        <v>658.36300000000006</v>
      </c>
      <c r="H80" s="4">
        <f t="shared" si="14"/>
        <v>-0.52007498008765651</v>
      </c>
      <c r="I80" s="9">
        <f t="shared" si="18"/>
        <v>-5.5800056247871627E-2</v>
      </c>
      <c r="J80" s="2"/>
      <c r="K80" s="2">
        <v>223538</v>
      </c>
      <c r="L80" s="4">
        <f t="shared" si="15"/>
        <v>2738.0000000000291</v>
      </c>
      <c r="M80" s="9">
        <f t="shared" si="16"/>
        <v>0.85004656938839762</v>
      </c>
    </row>
    <row r="81" spans="1:13" x14ac:dyDescent="0.25">
      <c r="A81">
        <f t="shared" si="17"/>
        <v>700</v>
      </c>
      <c r="B81">
        <f>E0+qconv*A81+(D81-M0)*cv*(E80+273.15)</f>
        <v>102599467.47187985</v>
      </c>
      <c r="C81" s="4">
        <f>(gamma-1)*qfire*A81/(Volume)</f>
        <v>223999.99999999997</v>
      </c>
      <c r="D81" s="4">
        <f t="shared" si="12"/>
        <v>150.78847424627818</v>
      </c>
      <c r="E81" s="4">
        <f t="shared" si="13"/>
        <v>668.1422499797992</v>
      </c>
      <c r="F81" s="4"/>
      <c r="G81" s="2">
        <v>667.59</v>
      </c>
      <c r="H81" s="4">
        <f t="shared" si="14"/>
        <v>-0.55224997979917134</v>
      </c>
      <c r="I81" s="9">
        <f t="shared" si="18"/>
        <v>-5.8669343109010307E-2</v>
      </c>
      <c r="J81" s="2"/>
      <c r="K81" s="2">
        <v>226798</v>
      </c>
      <c r="L81" s="4">
        <f t="shared" si="15"/>
        <v>2798.0000000000291</v>
      </c>
      <c r="M81" s="9">
        <f t="shared" si="16"/>
        <v>0.86012911158931116</v>
      </c>
    </row>
    <row r="82" spans="1:13" x14ac:dyDescent="0.25">
      <c r="A82">
        <f t="shared" si="17"/>
        <v>710</v>
      </c>
      <c r="B82">
        <f>E0+qconv*A82+(D82-M0)*cv*(E81+273.15)</f>
        <v>103622446.15350783</v>
      </c>
      <c r="C82" s="4">
        <f>(gamma-1)*qfire*A82/(Volume)</f>
        <v>227199.99999999997</v>
      </c>
      <c r="D82" s="4">
        <f t="shared" si="12"/>
        <v>150.80847424627817</v>
      </c>
      <c r="E82" s="4">
        <f t="shared" si="13"/>
        <v>677.40142497951058</v>
      </c>
      <c r="F82" s="4"/>
      <c r="G82" s="2">
        <v>676.81500000000005</v>
      </c>
      <c r="H82" s="4">
        <f t="shared" si="14"/>
        <v>-0.58642497951052519</v>
      </c>
      <c r="I82" s="9">
        <f t="shared" si="18"/>
        <v>-6.1693135594759196E-2</v>
      </c>
      <c r="J82" s="2"/>
      <c r="K82" s="2">
        <v>230060</v>
      </c>
      <c r="L82" s="4">
        <f t="shared" si="15"/>
        <v>2860.0000000000291</v>
      </c>
      <c r="M82" s="9">
        <f t="shared" si="16"/>
        <v>0.87062404870624932</v>
      </c>
    </row>
    <row r="83" spans="1:13" x14ac:dyDescent="0.25">
      <c r="A83">
        <f t="shared" si="17"/>
        <v>720</v>
      </c>
      <c r="B83">
        <f>E0+qconv*A83+(D83-M0)*cv*(E82+273.15)</f>
        <v>104645692.55756724</v>
      </c>
      <c r="C83" s="4">
        <f>(gamma-1)*qfire*A83/(Volume)</f>
        <v>230399.99999999997</v>
      </c>
      <c r="D83" s="4">
        <f t="shared" si="12"/>
        <v>150.82847424627818</v>
      </c>
      <c r="E83" s="4">
        <f t="shared" si="13"/>
        <v>686.66059997922196</v>
      </c>
      <c r="F83" s="4"/>
      <c r="G83" s="2">
        <v>686.04</v>
      </c>
      <c r="H83" s="4">
        <f t="shared" si="14"/>
        <v>-0.62059997922199273</v>
      </c>
      <c r="I83" s="9">
        <f t="shared" si="18"/>
        <v>-6.4658587770902665E-2</v>
      </c>
      <c r="J83" s="2"/>
      <c r="K83" s="2">
        <v>233321</v>
      </c>
      <c r="L83" s="4">
        <f t="shared" si="15"/>
        <v>2921.0000000000291</v>
      </c>
      <c r="M83" s="9">
        <f t="shared" si="16"/>
        <v>0.88061501356648442</v>
      </c>
    </row>
    <row r="84" spans="1:13" x14ac:dyDescent="0.25">
      <c r="A84">
        <f t="shared" si="17"/>
        <v>730</v>
      </c>
      <c r="B84">
        <f>E0+qconv*A84+(D84-M0)*cv*(E83+273.15)</f>
        <v>105669206.68405807</v>
      </c>
      <c r="C84" s="4">
        <f>(gamma-1)*qfire*A84/(Volume)</f>
        <v>233599.99999999997</v>
      </c>
      <c r="D84" s="4">
        <f t="shared" si="12"/>
        <v>150.84847424627819</v>
      </c>
      <c r="E84" s="4">
        <f t="shared" si="13"/>
        <v>695.91977497893333</v>
      </c>
      <c r="F84" s="4"/>
      <c r="G84" s="2">
        <v>695.26400000000001</v>
      </c>
      <c r="H84" s="4">
        <f t="shared" si="14"/>
        <v>-0.65577497893332293</v>
      </c>
      <c r="I84" s="9">
        <f t="shared" si="18"/>
        <v>-6.7670563654467386E-2</v>
      </c>
      <c r="J84" s="2"/>
      <c r="K84" s="2">
        <v>236584</v>
      </c>
      <c r="L84" s="4">
        <f t="shared" si="15"/>
        <v>2984.0000000000291</v>
      </c>
      <c r="M84" s="9">
        <f t="shared" si="16"/>
        <v>0.89101224246044464</v>
      </c>
    </row>
    <row r="85" spans="1:13" x14ac:dyDescent="0.25">
      <c r="A85">
        <f t="shared" si="17"/>
        <v>740</v>
      </c>
      <c r="B85">
        <f>E0+qconv*A85+(D85-M0)*cv*(E84+273.15)</f>
        <v>106692988.53298031</v>
      </c>
      <c r="C85" s="4">
        <f>(gamma-1)*qfire*A85/(Volume)</f>
        <v>236799.99999999997</v>
      </c>
      <c r="D85" s="4">
        <f t="shared" si="12"/>
        <v>150.86847424627817</v>
      </c>
      <c r="E85" s="4">
        <f t="shared" si="13"/>
        <v>705.17894997864482</v>
      </c>
      <c r="F85" s="4"/>
      <c r="G85" s="2">
        <v>704.48699999999997</v>
      </c>
      <c r="H85" s="4">
        <f t="shared" si="14"/>
        <v>-0.69194997864485686</v>
      </c>
      <c r="I85" s="9">
        <f t="shared" si="18"/>
        <v>-7.0727742305894251E-2</v>
      </c>
      <c r="J85" s="2"/>
      <c r="K85" s="2">
        <v>239847</v>
      </c>
      <c r="L85" s="4">
        <f t="shared" si="15"/>
        <v>3047.0000000000291</v>
      </c>
      <c r="M85" s="9">
        <f t="shared" si="16"/>
        <v>0.90121265897664271</v>
      </c>
    </row>
    <row r="86" spans="1:13" x14ac:dyDescent="0.25">
      <c r="A86">
        <f t="shared" si="17"/>
        <v>750</v>
      </c>
      <c r="B86">
        <f>E0+qconv*A86+(D86-M0)*cv*(E85+273.15)</f>
        <v>107717038.10433398</v>
      </c>
      <c r="C86" s="4">
        <f>(gamma-1)*qfire*A86/(Volume)</f>
        <v>239999.99999999997</v>
      </c>
      <c r="D86" s="4">
        <f t="shared" si="12"/>
        <v>150.88847424627818</v>
      </c>
      <c r="E86" s="4">
        <f t="shared" si="13"/>
        <v>714.4381249783562</v>
      </c>
      <c r="F86" s="4"/>
      <c r="G86" s="2">
        <v>713.70899999999995</v>
      </c>
      <c r="H86" s="4">
        <f t="shared" si="14"/>
        <v>-0.72912497835625345</v>
      </c>
      <c r="I86" s="9">
        <f t="shared" si="18"/>
        <v>-7.382885232365799E-2</v>
      </c>
      <c r="J86" s="2"/>
      <c r="K86" s="2">
        <v>243111</v>
      </c>
      <c r="L86" s="4">
        <f t="shared" si="15"/>
        <v>3111.0000000000291</v>
      </c>
      <c r="M86" s="9">
        <f t="shared" si="16"/>
        <v>0.9115147963668413</v>
      </c>
    </row>
    <row r="87" spans="1:13" x14ac:dyDescent="0.25">
      <c r="A87">
        <f t="shared" si="17"/>
        <v>760</v>
      </c>
      <c r="B87">
        <f>E0+qconv*A87+(D87-M0)*cv*(E86+273.15)</f>
        <v>108741355.39811908</v>
      </c>
      <c r="C87" s="4">
        <f>(gamma-1)*qfire*A87/(Volume)</f>
        <v>243199.99999999997</v>
      </c>
      <c r="D87" s="4">
        <f t="shared" si="12"/>
        <v>150.90847424627819</v>
      </c>
      <c r="E87" s="4">
        <f t="shared" si="13"/>
        <v>723.69729997806758</v>
      </c>
      <c r="F87" s="4"/>
      <c r="G87" s="2">
        <v>722.93100000000004</v>
      </c>
      <c r="H87" s="4">
        <f t="shared" si="14"/>
        <v>-0.76629997806753636</v>
      </c>
      <c r="I87" s="9">
        <f t="shared" si="18"/>
        <v>-7.6872353276614819E-2</v>
      </c>
      <c r="J87" s="2"/>
      <c r="K87" s="2">
        <v>246375</v>
      </c>
      <c r="L87" s="4">
        <f t="shared" si="15"/>
        <v>3175.0000000000291</v>
      </c>
      <c r="M87" s="9">
        <f t="shared" si="16"/>
        <v>0.92162554426706222</v>
      </c>
    </row>
    <row r="88" spans="1:13" x14ac:dyDescent="0.25">
      <c r="A88">
        <f t="shared" si="17"/>
        <v>770</v>
      </c>
      <c r="B88">
        <f>E0+qconv*A88+(D88-M0)*cv*(E87+273.15)</f>
        <v>109765940.41433558</v>
      </c>
      <c r="C88" s="4">
        <f>(gamma-1)*qfire*A88/(Volume)</f>
        <v>246399.99999999994</v>
      </c>
      <c r="D88" s="4">
        <f t="shared" si="12"/>
        <v>150.92847424627817</v>
      </c>
      <c r="E88" s="4">
        <f t="shared" si="13"/>
        <v>732.95647497777907</v>
      </c>
      <c r="F88" s="4"/>
      <c r="G88" s="2">
        <v>732.15200000000004</v>
      </c>
      <c r="H88" s="4">
        <f t="shared" si="14"/>
        <v>-0.80447497777902299</v>
      </c>
      <c r="I88" s="9">
        <f t="shared" si="18"/>
        <v>-7.9959228748308242E-2</v>
      </c>
      <c r="J88" s="2"/>
      <c r="K88" s="2">
        <v>249640</v>
      </c>
      <c r="L88" s="4">
        <f t="shared" si="15"/>
        <v>3240.0000000000582</v>
      </c>
      <c r="M88" s="9">
        <f t="shared" si="16"/>
        <v>0.93183779119932664</v>
      </c>
    </row>
    <row r="89" spans="1:13" x14ac:dyDescent="0.25">
      <c r="A89">
        <f t="shared" si="17"/>
        <v>780</v>
      </c>
      <c r="B89">
        <f>E0+qconv*A89+(D89-M0)*cv*(E88+273.15)</f>
        <v>110790793.15298352</v>
      </c>
      <c r="C89" s="4">
        <f>(gamma-1)*qfire*A89/(Volume)</f>
        <v>249599.99999999994</v>
      </c>
      <c r="D89" s="4">
        <f t="shared" si="12"/>
        <v>150.94847424627818</v>
      </c>
      <c r="E89" s="4">
        <f t="shared" si="13"/>
        <v>742.21564997749044</v>
      </c>
      <c r="F89" s="4"/>
      <c r="G89" s="2">
        <v>741.37199999999996</v>
      </c>
      <c r="H89" s="4">
        <f t="shared" si="14"/>
        <v>-0.84364997749048598</v>
      </c>
      <c r="I89" s="9">
        <f t="shared" si="18"/>
        <v>-8.3088292134876618E-2</v>
      </c>
      <c r="J89" s="2"/>
      <c r="K89" s="2">
        <v>252905</v>
      </c>
      <c r="L89" s="4">
        <f t="shared" si="15"/>
        <v>3305.0000000000582</v>
      </c>
      <c r="M89" s="9">
        <f t="shared" si="16"/>
        <v>0.9418637788543911</v>
      </c>
    </row>
    <row r="90" spans="1:13" x14ac:dyDescent="0.25">
      <c r="A90">
        <f t="shared" si="17"/>
        <v>790</v>
      </c>
      <c r="B90">
        <f>E0+qconv*A90+(D90-M0)*cv*(E89+273.15)</f>
        <v>111815913.61406288</v>
      </c>
      <c r="C90" s="4">
        <f>(gamma-1)*qfire*A90/(Volume)</f>
        <v>252799.99999999994</v>
      </c>
      <c r="D90" s="4">
        <f t="shared" si="12"/>
        <v>150.96847424627819</v>
      </c>
      <c r="E90" s="4">
        <f t="shared" si="13"/>
        <v>751.47482497720182</v>
      </c>
      <c r="F90" s="4"/>
      <c r="G90" s="2">
        <v>750.59199999999998</v>
      </c>
      <c r="H90" s="4">
        <f t="shared" si="14"/>
        <v>-0.88282497720183528</v>
      </c>
      <c r="I90" s="9">
        <f t="shared" si="18"/>
        <v>-8.6160803025778568E-2</v>
      </c>
      <c r="J90" s="2"/>
      <c r="K90" s="2">
        <v>256171</v>
      </c>
      <c r="L90" s="4">
        <f t="shared" si="15"/>
        <v>3371.0000000000582</v>
      </c>
      <c r="M90" s="9">
        <f t="shared" si="16"/>
        <v>0.95199096300481756</v>
      </c>
    </row>
    <row r="91" spans="1:13" x14ac:dyDescent="0.25">
      <c r="A91">
        <f t="shared" si="17"/>
        <v>800</v>
      </c>
      <c r="B91">
        <f>E0+qconv*A91+(D91-M0)*cv*(E90+273.15)</f>
        <v>112841301.79757363</v>
      </c>
      <c r="C91" s="4">
        <f>(gamma-1)*qfire*A91/(Volume)</f>
        <v>255999.99999999994</v>
      </c>
      <c r="D91" s="4">
        <f t="shared" si="12"/>
        <v>150.98847424627817</v>
      </c>
      <c r="E91" s="4">
        <f t="shared" si="13"/>
        <v>760.73399997691342</v>
      </c>
      <c r="F91" s="4"/>
      <c r="G91" s="2">
        <v>759.81100000000004</v>
      </c>
      <c r="H91" s="4">
        <f t="shared" si="14"/>
        <v>-0.92299997691338831</v>
      </c>
      <c r="I91" s="9">
        <f t="shared" si="18"/>
        <v>-8.9275003475631581E-2</v>
      </c>
      <c r="J91" s="2"/>
      <c r="K91" s="2">
        <v>259438</v>
      </c>
      <c r="L91" s="4">
        <f t="shared" si="15"/>
        <v>3438.0000000000582</v>
      </c>
      <c r="M91" s="9">
        <f t="shared" si="16"/>
        <v>0.9622166246851549</v>
      </c>
    </row>
    <row r="92" spans="1:13" x14ac:dyDescent="0.25">
      <c r="A92">
        <f t="shared" si="17"/>
        <v>810</v>
      </c>
      <c r="B92">
        <f>E0+qconv*A92+(D92-M0)*cv*(E91+273.15)</f>
        <v>113866957.70351583</v>
      </c>
      <c r="C92" s="4">
        <f>(gamma-1)*qfire*A92/(Volume)</f>
        <v>259199.99999999994</v>
      </c>
      <c r="D92" s="4">
        <f t="shared" si="12"/>
        <v>151.00847424627818</v>
      </c>
      <c r="E92" s="4">
        <f t="shared" si="13"/>
        <v>769.9931749766248</v>
      </c>
      <c r="F92" s="4"/>
      <c r="G92" s="2">
        <v>769.029</v>
      </c>
      <c r="H92" s="4">
        <f t="shared" si="14"/>
        <v>-0.964174976624804</v>
      </c>
      <c r="I92" s="9">
        <f t="shared" si="18"/>
        <v>-9.2429783346510377E-2</v>
      </c>
      <c r="J92" s="2"/>
      <c r="K92" s="2">
        <v>262705</v>
      </c>
      <c r="L92" s="4">
        <f t="shared" si="15"/>
        <v>3505.0000000000582</v>
      </c>
      <c r="M92" s="9">
        <f t="shared" si="16"/>
        <v>0.97226074895979431</v>
      </c>
    </row>
    <row r="93" spans="1:13" x14ac:dyDescent="0.25">
      <c r="A93">
        <f t="shared" si="17"/>
        <v>820</v>
      </c>
      <c r="B93">
        <f>E0+qconv*A93+(D93-M0)*cv*(E92+273.15)</f>
        <v>114892881.33188942</v>
      </c>
      <c r="C93" s="4">
        <f>(gamma-1)*qfire*A93/(Volume)</f>
        <v>262399.99999999994</v>
      </c>
      <c r="D93" s="4">
        <f t="shared" si="12"/>
        <v>151.02847424627817</v>
      </c>
      <c r="E93" s="4">
        <f t="shared" si="13"/>
        <v>779.25234997633618</v>
      </c>
      <c r="F93" s="4"/>
      <c r="G93" s="2">
        <v>778.24599999999998</v>
      </c>
      <c r="H93" s="4">
        <f t="shared" si="14"/>
        <v>-1.0063499763361961</v>
      </c>
      <c r="I93" s="9">
        <f t="shared" si="18"/>
        <v>-9.5624071569093735E-2</v>
      </c>
      <c r="J93" s="2"/>
      <c r="K93" s="2">
        <v>265973</v>
      </c>
      <c r="L93" s="4">
        <f t="shared" si="15"/>
        <v>3573.0000000000582</v>
      </c>
      <c r="M93" s="9">
        <f t="shared" si="16"/>
        <v>0.9824030794611105</v>
      </c>
    </row>
    <row r="94" spans="1:13" x14ac:dyDescent="0.25">
      <c r="A94">
        <f t="shared" si="17"/>
        <v>830</v>
      </c>
      <c r="B94">
        <f>E0+qconv*A94+(D94-M0)*cv*(E93+273.15)</f>
        <v>115919072.68269446</v>
      </c>
      <c r="C94" s="4">
        <f>(gamma-1)*qfire*A94/(Volume)</f>
        <v>265599.99999999994</v>
      </c>
      <c r="D94" s="4">
        <f t="shared" si="12"/>
        <v>151.04847424627818</v>
      </c>
      <c r="E94" s="4">
        <f t="shared" si="13"/>
        <v>788.51152497604755</v>
      </c>
      <c r="F94" s="4"/>
      <c r="G94" s="2">
        <v>787.46299999999997</v>
      </c>
      <c r="H94" s="4">
        <f t="shared" si="14"/>
        <v>-1.0485249760475881</v>
      </c>
      <c r="I94" s="9">
        <f t="shared" si="18"/>
        <v>-9.876264246001043E-2</v>
      </c>
      <c r="J94" s="2"/>
      <c r="K94" s="2">
        <v>269241</v>
      </c>
      <c r="L94" s="4">
        <f t="shared" si="15"/>
        <v>3641.0000000000582</v>
      </c>
      <c r="M94" s="9">
        <f t="shared" si="16"/>
        <v>0.99236849277733952</v>
      </c>
    </row>
    <row r="95" spans="1:13" x14ac:dyDescent="0.25">
      <c r="A95">
        <f t="shared" si="17"/>
        <v>840</v>
      </c>
      <c r="B95">
        <f>E0+qconv*A95+(D95-M0)*cv*(E94+273.15)</f>
        <v>116945531.75593092</v>
      </c>
      <c r="C95" s="4">
        <f>(gamma-1)*qfire*A95/(Volume)</f>
        <v>268799.99999999994</v>
      </c>
      <c r="D95" s="4">
        <f t="shared" si="12"/>
        <v>151.06847424627819</v>
      </c>
      <c r="E95" s="4">
        <f t="shared" si="13"/>
        <v>797.77069997575893</v>
      </c>
      <c r="F95" s="4"/>
      <c r="G95" s="2">
        <v>796.67899999999997</v>
      </c>
      <c r="H95" s="4">
        <f t="shared" si="14"/>
        <v>-1.0916999757589565</v>
      </c>
      <c r="I95" s="9">
        <f t="shared" si="18"/>
        <v>-0.10194031881012927</v>
      </c>
      <c r="J95" s="2"/>
      <c r="K95" s="2">
        <v>272510</v>
      </c>
      <c r="L95" s="4">
        <f t="shared" si="15"/>
        <v>3710.0000000000582</v>
      </c>
      <c r="M95" s="9">
        <f t="shared" si="16"/>
        <v>1.0024317751959089</v>
      </c>
    </row>
    <row r="96" spans="1:13" x14ac:dyDescent="0.25">
      <c r="A96">
        <f t="shared" si="17"/>
        <v>850</v>
      </c>
      <c r="B96">
        <f>E0+qconv*A96+(D96-M0)*cv*(E95+273.15)</f>
        <v>117972258.55159877</v>
      </c>
      <c r="C96" s="4">
        <f>(gamma-1)*qfire*A96/(Volume)</f>
        <v>271999.99999999994</v>
      </c>
      <c r="D96" s="4">
        <f t="shared" si="12"/>
        <v>151.08847424627817</v>
      </c>
      <c r="E96" s="4">
        <f t="shared" si="13"/>
        <v>807.02987497547053</v>
      </c>
      <c r="F96" s="4"/>
      <c r="G96" s="2">
        <v>805.89400000000001</v>
      </c>
      <c r="H96" s="4">
        <f t="shared" si="14"/>
        <v>-1.1358749754705286</v>
      </c>
      <c r="I96" s="9">
        <f t="shared" si="18"/>
        <v>-0.10515609499726357</v>
      </c>
      <c r="J96" s="2"/>
      <c r="K96" s="2">
        <v>275780</v>
      </c>
      <c r="L96" s="4">
        <f t="shared" si="15"/>
        <v>3780.0000000000582</v>
      </c>
      <c r="M96" s="9">
        <f t="shared" si="16"/>
        <v>1.0125904098580389</v>
      </c>
    </row>
    <row r="97" spans="1:13" x14ac:dyDescent="0.25">
      <c r="A97">
        <f t="shared" si="17"/>
        <v>860</v>
      </c>
      <c r="B97">
        <f>E0+qconv*A97+(D97-M0)*cv*(E96+273.15)</f>
        <v>118999253.06969807</v>
      </c>
      <c r="C97" s="4">
        <f>(gamma-1)*qfire*A97/(Volume)</f>
        <v>275199.99999999994</v>
      </c>
      <c r="D97" s="4">
        <f t="shared" si="12"/>
        <v>151.10847424627818</v>
      </c>
      <c r="E97" s="4">
        <f t="shared" si="13"/>
        <v>816.28904997518168</v>
      </c>
      <c r="F97" s="4"/>
      <c r="G97" s="2">
        <v>815.10900000000004</v>
      </c>
      <c r="H97" s="4">
        <f t="shared" si="14"/>
        <v>-1.180049975181646</v>
      </c>
      <c r="I97" s="9">
        <f t="shared" si="18"/>
        <v>-0.10831720922877958</v>
      </c>
      <c r="J97" s="2"/>
      <c r="K97" s="2">
        <v>279050</v>
      </c>
      <c r="L97" s="4">
        <f t="shared" si="15"/>
        <v>3850.0000000000582</v>
      </c>
      <c r="M97" s="9">
        <f t="shared" si="16"/>
        <v>1.0225763612217953</v>
      </c>
    </row>
    <row r="98" spans="1:13" x14ac:dyDescent="0.25">
      <c r="A98">
        <f t="shared" si="17"/>
        <v>870</v>
      </c>
      <c r="B98">
        <f>E0+qconv*A98+(D98-M0)*cv*(E97+273.15)</f>
        <v>120026515.31022879</v>
      </c>
      <c r="C98" s="4">
        <f>(gamma-1)*qfire*A98/(Volume)</f>
        <v>278399.99999999994</v>
      </c>
      <c r="D98" s="4">
        <f t="shared" si="12"/>
        <v>151.12847424627819</v>
      </c>
      <c r="E98" s="4">
        <f t="shared" si="13"/>
        <v>825.54822497489329</v>
      </c>
      <c r="F98" s="4"/>
      <c r="G98" s="2">
        <v>824.322</v>
      </c>
      <c r="H98" s="4">
        <f t="shared" si="14"/>
        <v>-1.2262249748932845</v>
      </c>
      <c r="I98" s="9">
        <f t="shared" si="18"/>
        <v>-0.11160707708627685</v>
      </c>
      <c r="J98" s="2"/>
      <c r="K98" s="2">
        <v>282321</v>
      </c>
      <c r="L98" s="4">
        <f t="shared" si="15"/>
        <v>3921.0000000000582</v>
      </c>
      <c r="M98" s="9">
        <f t="shared" si="16"/>
        <v>1.032657361074548</v>
      </c>
    </row>
    <row r="99" spans="1:13" x14ac:dyDescent="0.25">
      <c r="A99">
        <f t="shared" si="17"/>
        <v>880</v>
      </c>
      <c r="B99">
        <f>E0+qconv*A99+(D99-M0)*cv*(E98+273.15)</f>
        <v>121054045.27319092</v>
      </c>
      <c r="C99" s="4">
        <f>(gamma-1)*qfire*A99/(Volume)</f>
        <v>281599.99999999994</v>
      </c>
      <c r="D99" s="4">
        <f t="shared" si="12"/>
        <v>151.14847424627817</v>
      </c>
      <c r="E99" s="4">
        <f t="shared" si="13"/>
        <v>834.80739997460466</v>
      </c>
      <c r="F99" s="4"/>
      <c r="G99" s="2">
        <v>833.53499999999997</v>
      </c>
      <c r="H99" s="4">
        <f t="shared" si="14"/>
        <v>-1.2723999746046957</v>
      </c>
      <c r="I99" s="9">
        <f t="shared" si="18"/>
        <v>-0.11484195824080061</v>
      </c>
      <c r="J99" s="2"/>
      <c r="K99" s="2">
        <v>285592</v>
      </c>
      <c r="L99" s="4">
        <f t="shared" si="15"/>
        <v>3992.0000000000582</v>
      </c>
      <c r="M99" s="9">
        <f t="shared" si="16"/>
        <v>1.0425698615826742</v>
      </c>
    </row>
    <row r="100" spans="1:13" x14ac:dyDescent="0.25">
      <c r="A100">
        <f t="shared" si="17"/>
        <v>890</v>
      </c>
      <c r="B100">
        <f>E0+qconv*A100+(D100-M0)*cv*(E99+273.15)</f>
        <v>122081842.95858447</v>
      </c>
      <c r="C100" s="4">
        <f>(gamma-1)*qfire*A100/(Volume)</f>
        <v>284799.99999999994</v>
      </c>
      <c r="D100" s="4">
        <f t="shared" si="12"/>
        <v>151.16847424627818</v>
      </c>
      <c r="E100" s="4">
        <f t="shared" si="13"/>
        <v>844.06657497431604</v>
      </c>
      <c r="F100" s="4"/>
      <c r="G100" s="2">
        <v>842.74800000000005</v>
      </c>
      <c r="H100" s="4">
        <f t="shared" si="14"/>
        <v>-1.3185749743159931</v>
      </c>
      <c r="I100" s="9">
        <f t="shared" si="18"/>
        <v>-0.11802321983508937</v>
      </c>
      <c r="J100" s="2"/>
      <c r="K100" s="2">
        <v>288864</v>
      </c>
      <c r="L100" s="4">
        <f t="shared" si="15"/>
        <v>4064.0000000000582</v>
      </c>
      <c r="M100" s="9">
        <f t="shared" si="16"/>
        <v>1.0525770525770677</v>
      </c>
    </row>
    <row r="101" spans="1:13" x14ac:dyDescent="0.25">
      <c r="A101">
        <f t="shared" si="17"/>
        <v>900</v>
      </c>
      <c r="B101">
        <f>E0+qconv*A101+(D101-M0)*cv*(E100+273.15)</f>
        <v>123109908.36640945</v>
      </c>
      <c r="C101" s="4">
        <f>(gamma-1)*qfire*A101/(Volume)</f>
        <v>287999.99999999994</v>
      </c>
      <c r="D101" s="4">
        <f t="shared" si="12"/>
        <v>151.18847424627819</v>
      </c>
      <c r="E101" s="4">
        <f t="shared" si="13"/>
        <v>853.32574997402742</v>
      </c>
      <c r="F101" s="4"/>
      <c r="G101" s="2">
        <v>851.95899999999995</v>
      </c>
      <c r="H101" s="4">
        <f t="shared" si="14"/>
        <v>-1.3667499740274707</v>
      </c>
      <c r="I101" s="9">
        <f t="shared" si="18"/>
        <v>-0.12132972894081237</v>
      </c>
      <c r="J101" s="2"/>
      <c r="K101" s="2">
        <v>292136</v>
      </c>
      <c r="L101" s="4">
        <f t="shared" si="15"/>
        <v>4136.0000000000582</v>
      </c>
      <c r="M101" s="9">
        <f t="shared" si="16"/>
        <v>1.0624197277164291</v>
      </c>
    </row>
  </sheetData>
  <mergeCells count="1">
    <mergeCell ref="A7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3" workbookViewId="0">
      <selection activeCell="C88" sqref="C88"/>
    </sheetView>
  </sheetViews>
  <sheetFormatPr defaultRowHeight="15" x14ac:dyDescent="0.25"/>
  <sheetData>
    <row r="1" spans="1:2" x14ac:dyDescent="0.25">
      <c r="A1" t="s">
        <v>29</v>
      </c>
      <c r="B1" t="s">
        <v>37</v>
      </c>
    </row>
    <row r="2" spans="1:2" x14ac:dyDescent="0.25">
      <c r="A2">
        <f>Sheet1!A11</f>
        <v>0</v>
      </c>
      <c r="B2" s="4">
        <f>Sheet1!E11</f>
        <v>20</v>
      </c>
    </row>
    <row r="3" spans="1:2" x14ac:dyDescent="0.25">
      <c r="A3">
        <f>Sheet1!A12</f>
        <v>10</v>
      </c>
      <c r="B3" s="4">
        <f>Sheet1!E12</f>
        <v>29.259174999711433</v>
      </c>
    </row>
    <row r="4" spans="1:2" x14ac:dyDescent="0.25">
      <c r="A4">
        <f>Sheet1!A13</f>
        <v>20</v>
      </c>
      <c r="B4" s="4">
        <f>Sheet1!E13</f>
        <v>38.51834999942281</v>
      </c>
    </row>
    <row r="5" spans="1:2" x14ac:dyDescent="0.25">
      <c r="A5">
        <f>Sheet1!A14</f>
        <v>30</v>
      </c>
      <c r="B5" s="4">
        <f>Sheet1!E14</f>
        <v>47.777524999134243</v>
      </c>
    </row>
    <row r="6" spans="1:2" x14ac:dyDescent="0.25">
      <c r="A6">
        <f>Sheet1!A15</f>
        <v>40</v>
      </c>
      <c r="B6" s="4">
        <f>Sheet1!E15</f>
        <v>57.03669999884562</v>
      </c>
    </row>
    <row r="7" spans="1:2" x14ac:dyDescent="0.25">
      <c r="A7">
        <f>Sheet1!A16</f>
        <v>50</v>
      </c>
      <c r="B7" s="4">
        <f>Sheet1!E16</f>
        <v>66.295874998557053</v>
      </c>
    </row>
    <row r="8" spans="1:2" x14ac:dyDescent="0.25">
      <c r="A8">
        <f>Sheet1!A17</f>
        <v>60</v>
      </c>
      <c r="B8" s="4">
        <f>Sheet1!E17</f>
        <v>75.555049998268487</v>
      </c>
    </row>
    <row r="9" spans="1:2" x14ac:dyDescent="0.25">
      <c r="A9">
        <f>Sheet1!A18</f>
        <v>70</v>
      </c>
      <c r="B9" s="4">
        <f>Sheet1!E18</f>
        <v>84.814224997979863</v>
      </c>
    </row>
    <row r="10" spans="1:2" x14ac:dyDescent="0.25">
      <c r="A10">
        <f>Sheet1!A19</f>
        <v>80</v>
      </c>
      <c r="B10" s="4">
        <f>Sheet1!E19</f>
        <v>94.07339999769124</v>
      </c>
    </row>
    <row r="11" spans="1:2" x14ac:dyDescent="0.25">
      <c r="A11">
        <f>Sheet1!A20</f>
        <v>90</v>
      </c>
      <c r="B11" s="4">
        <f>Sheet1!E20</f>
        <v>103.33257499740267</v>
      </c>
    </row>
    <row r="12" spans="1:2" x14ac:dyDescent="0.25">
      <c r="A12">
        <f>Sheet1!A21</f>
        <v>100</v>
      </c>
      <c r="B12" s="4">
        <f>Sheet1!E21</f>
        <v>112.59174999711411</v>
      </c>
    </row>
    <row r="13" spans="1:2" x14ac:dyDescent="0.25">
      <c r="A13">
        <f>Sheet1!A22</f>
        <v>110</v>
      </c>
      <c r="B13" s="4">
        <f>Sheet1!E22</f>
        <v>121.8509249968256</v>
      </c>
    </row>
    <row r="14" spans="1:2" x14ac:dyDescent="0.25">
      <c r="A14">
        <f>Sheet1!A23</f>
        <v>120</v>
      </c>
      <c r="B14" s="4">
        <f>Sheet1!E23</f>
        <v>131.11009999653697</v>
      </c>
    </row>
    <row r="15" spans="1:2" x14ac:dyDescent="0.25">
      <c r="A15">
        <f>Sheet1!A24</f>
        <v>130</v>
      </c>
      <c r="B15" s="4">
        <f>Sheet1!E24</f>
        <v>140.36927499624841</v>
      </c>
    </row>
    <row r="16" spans="1:2" x14ac:dyDescent="0.25">
      <c r="A16">
        <f>Sheet1!A25</f>
        <v>140</v>
      </c>
      <c r="B16" s="4">
        <f>Sheet1!E25</f>
        <v>149.62844999595978</v>
      </c>
    </row>
    <row r="17" spans="1:2" x14ac:dyDescent="0.25">
      <c r="A17">
        <f>Sheet1!A26</f>
        <v>150</v>
      </c>
      <c r="B17" s="4">
        <f>Sheet1!E26</f>
        <v>158.88762499567127</v>
      </c>
    </row>
    <row r="18" spans="1:2" x14ac:dyDescent="0.25">
      <c r="A18">
        <f>Sheet1!A27</f>
        <v>160</v>
      </c>
      <c r="B18" s="4">
        <f>Sheet1!E27</f>
        <v>168.14679999538265</v>
      </c>
    </row>
    <row r="19" spans="1:2" x14ac:dyDescent="0.25">
      <c r="A19">
        <f>Sheet1!A28</f>
        <v>170</v>
      </c>
      <c r="B19" s="4">
        <f>Sheet1!E28</f>
        <v>177.40597499509408</v>
      </c>
    </row>
    <row r="20" spans="1:2" x14ac:dyDescent="0.25">
      <c r="A20">
        <f>Sheet1!A29</f>
        <v>180</v>
      </c>
      <c r="B20" s="4">
        <f>Sheet1!E29</f>
        <v>186.66514999480546</v>
      </c>
    </row>
    <row r="21" spans="1:2" x14ac:dyDescent="0.25">
      <c r="A21">
        <f>Sheet1!A30</f>
        <v>190</v>
      </c>
      <c r="B21" s="4">
        <f>Sheet1!E30</f>
        <v>195.92432499451689</v>
      </c>
    </row>
    <row r="22" spans="1:2" x14ac:dyDescent="0.25">
      <c r="A22">
        <f>Sheet1!A31</f>
        <v>200</v>
      </c>
      <c r="B22" s="4">
        <f>Sheet1!E31</f>
        <v>205.18349999422833</v>
      </c>
    </row>
    <row r="23" spans="1:2" x14ac:dyDescent="0.25">
      <c r="A23">
        <f>Sheet1!A32</f>
        <v>210</v>
      </c>
      <c r="B23" s="4">
        <f>Sheet1!E32</f>
        <v>214.4426749939397</v>
      </c>
    </row>
    <row r="24" spans="1:2" x14ac:dyDescent="0.25">
      <c r="A24">
        <f>Sheet1!A33</f>
        <v>220</v>
      </c>
      <c r="B24" s="4">
        <f>Sheet1!E33</f>
        <v>223.70184999365108</v>
      </c>
    </row>
    <row r="25" spans="1:2" x14ac:dyDescent="0.25">
      <c r="A25">
        <f>Sheet1!A34</f>
        <v>230</v>
      </c>
      <c r="B25" s="4">
        <f>Sheet1!E34</f>
        <v>232.96102499336257</v>
      </c>
    </row>
    <row r="26" spans="1:2" x14ac:dyDescent="0.25">
      <c r="A26">
        <f>Sheet1!A35</f>
        <v>240</v>
      </c>
      <c r="B26" s="4">
        <f>Sheet1!E35</f>
        <v>242.22019999307395</v>
      </c>
    </row>
    <row r="27" spans="1:2" x14ac:dyDescent="0.25">
      <c r="A27">
        <f>Sheet1!A36</f>
        <v>250</v>
      </c>
      <c r="B27" s="4">
        <f>Sheet1!E36</f>
        <v>251.47937499278544</v>
      </c>
    </row>
    <row r="28" spans="1:2" x14ac:dyDescent="0.25">
      <c r="A28">
        <f>Sheet1!A37</f>
        <v>260</v>
      </c>
      <c r="B28" s="4">
        <f>Sheet1!E37</f>
        <v>260.73854999249681</v>
      </c>
    </row>
    <row r="29" spans="1:2" x14ac:dyDescent="0.25">
      <c r="A29">
        <f>Sheet1!A38</f>
        <v>270</v>
      </c>
      <c r="B29" s="4">
        <f>Sheet1!E38</f>
        <v>269.99772499220819</v>
      </c>
    </row>
    <row r="30" spans="1:2" x14ac:dyDescent="0.25">
      <c r="A30">
        <f>Sheet1!A39</f>
        <v>280</v>
      </c>
      <c r="B30" s="4">
        <f>Sheet1!E39</f>
        <v>279.25689999191968</v>
      </c>
    </row>
    <row r="31" spans="1:2" x14ac:dyDescent="0.25">
      <c r="A31">
        <f>Sheet1!A40</f>
        <v>290</v>
      </c>
      <c r="B31" s="4">
        <f>Sheet1!E40</f>
        <v>288.51607499163106</v>
      </c>
    </row>
    <row r="32" spans="1:2" x14ac:dyDescent="0.25">
      <c r="A32">
        <f>Sheet1!A41</f>
        <v>300</v>
      </c>
      <c r="B32" s="4">
        <f>Sheet1!E41</f>
        <v>297.77524999134255</v>
      </c>
    </row>
    <row r="33" spans="1:2" x14ac:dyDescent="0.25">
      <c r="A33">
        <f>Sheet1!A42</f>
        <v>310</v>
      </c>
      <c r="B33" s="4">
        <f>Sheet1!E42</f>
        <v>307.03442499105392</v>
      </c>
    </row>
    <row r="34" spans="1:2" x14ac:dyDescent="0.25">
      <c r="A34">
        <f>Sheet1!A43</f>
        <v>320</v>
      </c>
      <c r="B34" s="4">
        <f>Sheet1!E43</f>
        <v>316.2935999907653</v>
      </c>
    </row>
    <row r="35" spans="1:2" x14ac:dyDescent="0.25">
      <c r="A35">
        <f>Sheet1!A44</f>
        <v>330</v>
      </c>
      <c r="B35" s="4">
        <f>Sheet1!E44</f>
        <v>325.55277499047668</v>
      </c>
    </row>
    <row r="36" spans="1:2" x14ac:dyDescent="0.25">
      <c r="A36">
        <f>Sheet1!A45</f>
        <v>340</v>
      </c>
      <c r="B36" s="4">
        <f>Sheet1!E45</f>
        <v>334.81194999018817</v>
      </c>
    </row>
    <row r="37" spans="1:2" x14ac:dyDescent="0.25">
      <c r="A37">
        <f>Sheet1!A46</f>
        <v>350</v>
      </c>
      <c r="B37" s="4">
        <f>Sheet1!E46</f>
        <v>344.07112498989954</v>
      </c>
    </row>
    <row r="38" spans="1:2" x14ac:dyDescent="0.25">
      <c r="A38">
        <f>Sheet1!A47</f>
        <v>360</v>
      </c>
      <c r="B38" s="4">
        <f>Sheet1!E47</f>
        <v>353.33029998961104</v>
      </c>
    </row>
    <row r="39" spans="1:2" x14ac:dyDescent="0.25">
      <c r="A39">
        <f>Sheet1!A48</f>
        <v>370</v>
      </c>
      <c r="B39" s="4">
        <f>Sheet1!E48</f>
        <v>362.58947498932253</v>
      </c>
    </row>
    <row r="40" spans="1:2" x14ac:dyDescent="0.25">
      <c r="A40">
        <f>Sheet1!A49</f>
        <v>380</v>
      </c>
      <c r="B40" s="4">
        <f>Sheet1!E49</f>
        <v>371.84864998903379</v>
      </c>
    </row>
    <row r="41" spans="1:2" x14ac:dyDescent="0.25">
      <c r="A41">
        <f>Sheet1!A50</f>
        <v>390</v>
      </c>
      <c r="B41" s="4">
        <f>Sheet1!E50</f>
        <v>381.10782498874528</v>
      </c>
    </row>
    <row r="42" spans="1:2" x14ac:dyDescent="0.25">
      <c r="A42">
        <f>Sheet1!A51</f>
        <v>400</v>
      </c>
      <c r="B42" s="4">
        <f>Sheet1!E51</f>
        <v>390.36699998845666</v>
      </c>
    </row>
    <row r="43" spans="1:2" x14ac:dyDescent="0.25">
      <c r="A43">
        <f>Sheet1!A52</f>
        <v>410</v>
      </c>
      <c r="B43" s="4">
        <f>Sheet1!E52</f>
        <v>399.62617498816815</v>
      </c>
    </row>
    <row r="44" spans="1:2" x14ac:dyDescent="0.25">
      <c r="A44">
        <f>Sheet1!A53</f>
        <v>420</v>
      </c>
      <c r="B44" s="4">
        <f>Sheet1!E53</f>
        <v>408.88534998787952</v>
      </c>
    </row>
    <row r="45" spans="1:2" x14ac:dyDescent="0.25">
      <c r="A45">
        <f>Sheet1!A54</f>
        <v>430</v>
      </c>
      <c r="B45" s="4">
        <f>Sheet1!E54</f>
        <v>418.1445249875909</v>
      </c>
    </row>
    <row r="46" spans="1:2" x14ac:dyDescent="0.25">
      <c r="A46">
        <f>Sheet1!A55</f>
        <v>440</v>
      </c>
      <c r="B46" s="4">
        <f>Sheet1!E55</f>
        <v>427.40369998730228</v>
      </c>
    </row>
    <row r="47" spans="1:2" x14ac:dyDescent="0.25">
      <c r="A47">
        <f>Sheet1!A56</f>
        <v>450</v>
      </c>
      <c r="B47" s="4">
        <f>Sheet1!E56</f>
        <v>436.66287498701365</v>
      </c>
    </row>
    <row r="48" spans="1:2" x14ac:dyDescent="0.25">
      <c r="A48">
        <f>Sheet1!A57</f>
        <v>460</v>
      </c>
      <c r="B48" s="4">
        <f>Sheet1!E57</f>
        <v>445.92204998672514</v>
      </c>
    </row>
    <row r="49" spans="1:2" x14ac:dyDescent="0.25">
      <c r="A49">
        <f>Sheet1!A58</f>
        <v>470</v>
      </c>
      <c r="B49" s="4">
        <f>Sheet1!E58</f>
        <v>455.18122498643652</v>
      </c>
    </row>
    <row r="50" spans="1:2" x14ac:dyDescent="0.25">
      <c r="A50">
        <f>Sheet1!A59</f>
        <v>480</v>
      </c>
      <c r="B50" s="4">
        <f>Sheet1!E59</f>
        <v>464.44039998614801</v>
      </c>
    </row>
    <row r="51" spans="1:2" x14ac:dyDescent="0.25">
      <c r="A51">
        <f>Sheet1!A60</f>
        <v>490</v>
      </c>
      <c r="B51" s="4">
        <f>Sheet1!E60</f>
        <v>473.69957498585939</v>
      </c>
    </row>
    <row r="52" spans="1:2" x14ac:dyDescent="0.25">
      <c r="A52">
        <f>Sheet1!A61</f>
        <v>500</v>
      </c>
      <c r="B52" s="4">
        <f>Sheet1!E61</f>
        <v>482.95874998557088</v>
      </c>
    </row>
    <row r="53" spans="1:2" x14ac:dyDescent="0.25">
      <c r="A53">
        <f>Sheet1!A62</f>
        <v>510</v>
      </c>
      <c r="B53" s="4">
        <f>Sheet1!E62</f>
        <v>492.21792498528214</v>
      </c>
    </row>
    <row r="54" spans="1:2" x14ac:dyDescent="0.25">
      <c r="A54">
        <f>Sheet1!A63</f>
        <v>520</v>
      </c>
      <c r="B54" s="4">
        <f>Sheet1!E63</f>
        <v>501.47709998499363</v>
      </c>
    </row>
    <row r="55" spans="1:2" x14ac:dyDescent="0.25">
      <c r="A55">
        <f>Sheet1!A64</f>
        <v>530</v>
      </c>
      <c r="B55" s="4">
        <f>Sheet1!E64</f>
        <v>510.73627498470512</v>
      </c>
    </row>
    <row r="56" spans="1:2" x14ac:dyDescent="0.25">
      <c r="A56">
        <f>Sheet1!A65</f>
        <v>540</v>
      </c>
      <c r="B56" s="4">
        <f>Sheet1!E65</f>
        <v>519.9954499844165</v>
      </c>
    </row>
    <row r="57" spans="1:2" x14ac:dyDescent="0.25">
      <c r="A57">
        <f>Sheet1!A66</f>
        <v>550</v>
      </c>
      <c r="B57" s="4">
        <f>Sheet1!E66</f>
        <v>529.25462498412787</v>
      </c>
    </row>
    <row r="58" spans="1:2" x14ac:dyDescent="0.25">
      <c r="A58">
        <f>Sheet1!A67</f>
        <v>560</v>
      </c>
      <c r="B58" s="4">
        <f>Sheet1!E67</f>
        <v>538.51379998383936</v>
      </c>
    </row>
    <row r="59" spans="1:2" x14ac:dyDescent="0.25">
      <c r="A59">
        <f>Sheet1!A68</f>
        <v>570</v>
      </c>
      <c r="B59" s="4">
        <f>Sheet1!E68</f>
        <v>547.77297498355074</v>
      </c>
    </row>
    <row r="60" spans="1:2" x14ac:dyDescent="0.25">
      <c r="A60">
        <f>Sheet1!A69</f>
        <v>580</v>
      </c>
      <c r="B60" s="4">
        <f>Sheet1!E69</f>
        <v>557.03214998326212</v>
      </c>
    </row>
    <row r="61" spans="1:2" x14ac:dyDescent="0.25">
      <c r="A61">
        <f>Sheet1!A70</f>
        <v>590</v>
      </c>
      <c r="B61" s="4">
        <f>Sheet1!E70</f>
        <v>566.29132498297361</v>
      </c>
    </row>
    <row r="62" spans="1:2" x14ac:dyDescent="0.25">
      <c r="A62">
        <f>Sheet1!A71</f>
        <v>600</v>
      </c>
      <c r="B62" s="4">
        <f>Sheet1!E71</f>
        <v>575.55049998268498</v>
      </c>
    </row>
    <row r="63" spans="1:2" x14ac:dyDescent="0.25">
      <c r="A63">
        <f>Sheet1!A72</f>
        <v>610</v>
      </c>
      <c r="B63" s="4">
        <f>Sheet1!E72</f>
        <v>584.80967498239636</v>
      </c>
    </row>
    <row r="64" spans="1:2" x14ac:dyDescent="0.25">
      <c r="A64">
        <f>Sheet1!A73</f>
        <v>620</v>
      </c>
      <c r="B64" s="4">
        <f>Sheet1!E73</f>
        <v>594.06884998210774</v>
      </c>
    </row>
    <row r="65" spans="1:2" x14ac:dyDescent="0.25">
      <c r="A65">
        <f>Sheet1!A74</f>
        <v>630</v>
      </c>
      <c r="B65" s="4">
        <f>Sheet1!E74</f>
        <v>603.32802498181923</v>
      </c>
    </row>
    <row r="66" spans="1:2" x14ac:dyDescent="0.25">
      <c r="A66">
        <f>Sheet1!A75</f>
        <v>640</v>
      </c>
      <c r="B66" s="4">
        <f>Sheet1!E75</f>
        <v>612.58719998153072</v>
      </c>
    </row>
    <row r="67" spans="1:2" x14ac:dyDescent="0.25">
      <c r="A67">
        <f>Sheet1!A76</f>
        <v>650</v>
      </c>
      <c r="B67" s="4">
        <f>Sheet1!E76</f>
        <v>621.84637498124221</v>
      </c>
    </row>
    <row r="68" spans="1:2" x14ac:dyDescent="0.25">
      <c r="A68">
        <f>Sheet1!A77</f>
        <v>660</v>
      </c>
      <c r="B68" s="4">
        <f>Sheet1!E77</f>
        <v>631.10554998095347</v>
      </c>
    </row>
    <row r="69" spans="1:2" x14ac:dyDescent="0.25">
      <c r="A69">
        <f>Sheet1!A78</f>
        <v>670</v>
      </c>
      <c r="B69" s="4">
        <f>Sheet1!E78</f>
        <v>640.36472498066496</v>
      </c>
    </row>
    <row r="70" spans="1:2" x14ac:dyDescent="0.25">
      <c r="A70">
        <f>Sheet1!A79</f>
        <v>680</v>
      </c>
      <c r="B70" s="4">
        <f>Sheet1!E79</f>
        <v>649.62389998037622</v>
      </c>
    </row>
    <row r="71" spans="1:2" x14ac:dyDescent="0.25">
      <c r="A71">
        <f>Sheet1!A80</f>
        <v>690</v>
      </c>
      <c r="B71" s="4">
        <f>Sheet1!E80</f>
        <v>658.88307498008771</v>
      </c>
    </row>
    <row r="72" spans="1:2" x14ac:dyDescent="0.25">
      <c r="A72">
        <f>Sheet1!A81</f>
        <v>700</v>
      </c>
      <c r="B72" s="4">
        <f>Sheet1!E81</f>
        <v>668.1422499797992</v>
      </c>
    </row>
    <row r="73" spans="1:2" x14ac:dyDescent="0.25">
      <c r="A73">
        <f>Sheet1!A82</f>
        <v>710</v>
      </c>
      <c r="B73" s="4">
        <f>Sheet1!E82</f>
        <v>677.40142497951058</v>
      </c>
    </row>
    <row r="74" spans="1:2" x14ac:dyDescent="0.25">
      <c r="A74">
        <f>Sheet1!A83</f>
        <v>720</v>
      </c>
      <c r="B74" s="4">
        <f>Sheet1!E83</f>
        <v>686.66059997922196</v>
      </c>
    </row>
    <row r="75" spans="1:2" x14ac:dyDescent="0.25">
      <c r="A75">
        <f>Sheet1!A84</f>
        <v>730</v>
      </c>
      <c r="B75" s="4">
        <f>Sheet1!E84</f>
        <v>695.91977497893333</v>
      </c>
    </row>
    <row r="76" spans="1:2" x14ac:dyDescent="0.25">
      <c r="A76">
        <f>Sheet1!A85</f>
        <v>740</v>
      </c>
      <c r="B76" s="4">
        <f>Sheet1!E85</f>
        <v>705.17894997864482</v>
      </c>
    </row>
    <row r="77" spans="1:2" x14ac:dyDescent="0.25">
      <c r="A77">
        <f>Sheet1!A86</f>
        <v>750</v>
      </c>
      <c r="B77" s="4">
        <f>Sheet1!E86</f>
        <v>714.4381249783562</v>
      </c>
    </row>
    <row r="78" spans="1:2" x14ac:dyDescent="0.25">
      <c r="A78">
        <f>Sheet1!A87</f>
        <v>760</v>
      </c>
      <c r="B78" s="4">
        <f>Sheet1!E87</f>
        <v>723.69729997806758</v>
      </c>
    </row>
    <row r="79" spans="1:2" x14ac:dyDescent="0.25">
      <c r="A79">
        <f>Sheet1!A88</f>
        <v>770</v>
      </c>
      <c r="B79" s="4">
        <f>Sheet1!E88</f>
        <v>732.95647497777907</v>
      </c>
    </row>
    <row r="80" spans="1:2" x14ac:dyDescent="0.25">
      <c r="A80">
        <f>Sheet1!A89</f>
        <v>780</v>
      </c>
      <c r="B80" s="4">
        <f>Sheet1!E89</f>
        <v>742.21564997749044</v>
      </c>
    </row>
    <row r="81" spans="1:2" x14ac:dyDescent="0.25">
      <c r="A81">
        <f>Sheet1!A90</f>
        <v>790</v>
      </c>
      <c r="B81" s="4">
        <f>Sheet1!E90</f>
        <v>751.47482497720182</v>
      </c>
    </row>
    <row r="82" spans="1:2" x14ac:dyDescent="0.25">
      <c r="A82">
        <f>Sheet1!A91</f>
        <v>800</v>
      </c>
      <c r="B82" s="4">
        <f>Sheet1!E91</f>
        <v>760.73399997691342</v>
      </c>
    </row>
    <row r="83" spans="1:2" x14ac:dyDescent="0.25">
      <c r="A83">
        <f>Sheet1!A92</f>
        <v>810</v>
      </c>
      <c r="B83" s="4">
        <f>Sheet1!E92</f>
        <v>769.9931749766248</v>
      </c>
    </row>
    <row r="84" spans="1:2" x14ac:dyDescent="0.25">
      <c r="A84">
        <f>Sheet1!A93</f>
        <v>820</v>
      </c>
      <c r="B84" s="4">
        <f>Sheet1!E93</f>
        <v>779.25234997633618</v>
      </c>
    </row>
    <row r="85" spans="1:2" x14ac:dyDescent="0.25">
      <c r="A85">
        <f>Sheet1!A94</f>
        <v>830</v>
      </c>
      <c r="B85" s="4">
        <f>Sheet1!E94</f>
        <v>788.51152497604755</v>
      </c>
    </row>
    <row r="86" spans="1:2" x14ac:dyDescent="0.25">
      <c r="A86">
        <f>Sheet1!A95</f>
        <v>840</v>
      </c>
      <c r="B86" s="4">
        <f>Sheet1!E95</f>
        <v>797.77069997575893</v>
      </c>
    </row>
    <row r="87" spans="1:2" x14ac:dyDescent="0.25">
      <c r="A87">
        <f>Sheet1!A96</f>
        <v>850</v>
      </c>
      <c r="B87" s="4">
        <f>Sheet1!E96</f>
        <v>807.02987497547053</v>
      </c>
    </row>
    <row r="88" spans="1:2" x14ac:dyDescent="0.25">
      <c r="A88">
        <f>Sheet1!A97</f>
        <v>860</v>
      </c>
      <c r="B88" s="4">
        <f>Sheet1!E97</f>
        <v>816.28904997518168</v>
      </c>
    </row>
    <row r="89" spans="1:2" x14ac:dyDescent="0.25">
      <c r="A89">
        <f>Sheet1!A98</f>
        <v>870</v>
      </c>
      <c r="B89" s="4">
        <f>Sheet1!E98</f>
        <v>825.54822497489329</v>
      </c>
    </row>
    <row r="90" spans="1:2" x14ac:dyDescent="0.25">
      <c r="A90">
        <f>Sheet1!A99</f>
        <v>880</v>
      </c>
      <c r="B90" s="4">
        <f>Sheet1!E99</f>
        <v>834.80739997460466</v>
      </c>
    </row>
    <row r="91" spans="1:2" x14ac:dyDescent="0.25">
      <c r="A91">
        <f>Sheet1!A100</f>
        <v>890</v>
      </c>
      <c r="B91" s="4">
        <f>Sheet1!E100</f>
        <v>844.06657497431604</v>
      </c>
    </row>
    <row r="92" spans="1:2" x14ac:dyDescent="0.25">
      <c r="A92">
        <f>Sheet1!A101</f>
        <v>900</v>
      </c>
      <c r="B92" s="4">
        <f>Sheet1!E101</f>
        <v>853.32574997402742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Sheet1</vt:lpstr>
      <vt:lpstr>sealed_test_hand_calc</vt:lpstr>
      <vt:lpstr>Sheet3</vt:lpstr>
      <vt:lpstr>cp</vt:lpstr>
      <vt:lpstr>cv</vt:lpstr>
      <vt:lpstr>dx</vt:lpstr>
      <vt:lpstr>dy</vt:lpstr>
      <vt:lpstr>dz</vt:lpstr>
      <vt:lpstr>E0</vt:lpstr>
      <vt:lpstr>gamma</vt:lpstr>
      <vt:lpstr>lamr</vt:lpstr>
      <vt:lpstr>M0</vt:lpstr>
      <vt:lpstr>mfire</vt:lpstr>
      <vt:lpstr>P0</vt:lpstr>
      <vt:lpstr>qconv</vt:lpstr>
      <vt:lpstr>qfire</vt:lpstr>
      <vt:lpstr>qrad</vt:lpstr>
      <vt:lpstr>Rgas</vt:lpstr>
      <vt:lpstr>rho0</vt:lpstr>
      <vt:lpstr>T0</vt:lpstr>
      <vt:lpstr>Volume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gforney</dc:creator>
  <cp:lastModifiedBy>Richard Peacock</cp:lastModifiedBy>
  <dcterms:created xsi:type="dcterms:W3CDTF">2014-04-04T16:11:31Z</dcterms:created>
  <dcterms:modified xsi:type="dcterms:W3CDTF">2014-06-05T18:49:46Z</dcterms:modified>
</cp:coreProperties>
</file>