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eacoc\Documents\Visual Studio 2010\Projects\cfast\Verification\Mass_Energy_Balance\"/>
    </mc:Choice>
  </mc:AlternateContent>
  <bookViews>
    <workbookView xWindow="840" yWindow="2400" windowWidth="19635" windowHeight="10995"/>
  </bookViews>
  <sheets>
    <sheet name="Sheet1" sheetId="1" r:id="rId1"/>
    <sheet name="Sheet2" sheetId="2" r:id="rId2"/>
    <sheet name="Sheet3" sheetId="3" r:id="rId3"/>
  </sheets>
  <definedNames>
    <definedName name="cp">Sheet1!$G$4</definedName>
    <definedName name="cv">Sheet1!$H$4</definedName>
    <definedName name="dx">Sheet1!$A$4</definedName>
    <definedName name="dy">Sheet1!$B$4</definedName>
    <definedName name="dz">Sheet1!$C$4</definedName>
    <definedName name="E0">Sheet1!$N$4</definedName>
    <definedName name="gamma">Sheet1!$F$4</definedName>
    <definedName name="lamr">Sheet1!$E$4</definedName>
    <definedName name="M0">Sheet1!$M$4</definedName>
    <definedName name="mfire">Sheet1!$G$6</definedName>
    <definedName name="P0">Sheet1!$J$4</definedName>
    <definedName name="qconv">Sheet1!$E$6</definedName>
    <definedName name="qfire">Sheet1!$D$4</definedName>
    <definedName name="qrad">Sheet1!$D$6</definedName>
    <definedName name="Rgas">Sheet1!$I$4</definedName>
    <definedName name="rho0">Sheet1!$L$4</definedName>
    <definedName name="T0">Sheet1!$K$4</definedName>
    <definedName name="Volume">Sheet1!$A$6</definedName>
  </definedNames>
  <calcPr calcId="152511"/>
</workbook>
</file>

<file path=xl/calcChain.xml><?xml version="1.0" encoding="utf-8"?>
<calcChain xmlns="http://schemas.openxmlformats.org/spreadsheetml/2006/main">
  <c r="N4" i="1" l="1"/>
  <c r="A6" i="1"/>
  <c r="L11" i="1" l="1"/>
  <c r="M11" i="1" s="1"/>
  <c r="G6" i="1"/>
  <c r="A12" i="1"/>
  <c r="A13" i="1" s="1"/>
  <c r="A14" i="1" s="1"/>
  <c r="H4" i="1"/>
  <c r="I4" i="1" s="1"/>
  <c r="L4" i="1" s="1"/>
  <c r="D6" i="1"/>
  <c r="E6" i="1"/>
  <c r="M4" i="1" l="1"/>
  <c r="D11" i="1"/>
  <c r="C13" i="1"/>
  <c r="C14" i="1"/>
  <c r="C12" i="1"/>
  <c r="D12" i="1"/>
  <c r="D14" i="1"/>
  <c r="D13" i="1"/>
  <c r="A15" i="1"/>
  <c r="L14" i="1" l="1"/>
  <c r="M14" i="1" s="1"/>
  <c r="L13" i="1"/>
  <c r="M13" i="1" s="1"/>
  <c r="L12" i="1"/>
  <c r="M12" i="1" s="1"/>
  <c r="D15" i="1"/>
  <c r="C15" i="1"/>
  <c r="B12" i="1"/>
  <c r="E12" i="1" s="1"/>
  <c r="B14" i="1"/>
  <c r="E14" i="1" s="1"/>
  <c r="B13" i="1"/>
  <c r="E13" i="1" s="1"/>
  <c r="B15" i="1"/>
  <c r="B11" i="1"/>
  <c r="E11" i="1" s="1"/>
  <c r="H11" i="1"/>
  <c r="I11" i="1" s="1"/>
  <c r="A16" i="1"/>
  <c r="L15" i="1"/>
  <c r="M15" i="1" s="1"/>
  <c r="E15" i="1" l="1"/>
  <c r="D16" i="1"/>
  <c r="C16" i="1"/>
  <c r="B16" i="1"/>
  <c r="E16" i="1" s="1"/>
  <c r="H12" i="1"/>
  <c r="I12" i="1" s="1"/>
  <c r="A17" i="1"/>
  <c r="L16" i="1"/>
  <c r="M16" i="1" s="1"/>
  <c r="C17" i="1" l="1"/>
  <c r="D17" i="1"/>
  <c r="B17" i="1"/>
  <c r="H13" i="1"/>
  <c r="I13" i="1" s="1"/>
  <c r="L17" i="1"/>
  <c r="M17" i="1" s="1"/>
  <c r="A18" i="1"/>
  <c r="C18" i="1" l="1"/>
  <c r="D18" i="1"/>
  <c r="B18" i="1"/>
  <c r="E18" i="1" s="1"/>
  <c r="E17" i="1"/>
  <c r="H14" i="1"/>
  <c r="I14" i="1" s="1"/>
  <c r="L18" i="1"/>
  <c r="M18" i="1" s="1"/>
  <c r="A19" i="1"/>
  <c r="D19" i="1" l="1"/>
  <c r="C19" i="1"/>
  <c r="B19" i="1"/>
  <c r="H15" i="1"/>
  <c r="I15" i="1" s="1"/>
  <c r="A20" i="1"/>
  <c r="L19" i="1" l="1"/>
  <c r="M19" i="1" s="1"/>
  <c r="C20" i="1"/>
  <c r="D20" i="1"/>
  <c r="B20" i="1"/>
  <c r="E19" i="1"/>
  <c r="H16" i="1"/>
  <c r="I16" i="1" s="1"/>
  <c r="A21" i="1"/>
  <c r="L20" i="1" l="1"/>
  <c r="M20" i="1" s="1"/>
  <c r="E20" i="1"/>
  <c r="C21" i="1"/>
  <c r="D21" i="1"/>
  <c r="B21" i="1"/>
  <c r="H17" i="1"/>
  <c r="I17" i="1" s="1"/>
  <c r="A22" i="1"/>
  <c r="E21" i="1" l="1"/>
  <c r="L21" i="1"/>
  <c r="M21" i="1" s="1"/>
  <c r="C22" i="1"/>
  <c r="D22" i="1"/>
  <c r="B22" i="1"/>
  <c r="H18" i="1"/>
  <c r="I18" i="1" s="1"/>
  <c r="A23" i="1"/>
  <c r="L22" i="1" l="1"/>
  <c r="M22" i="1" s="1"/>
  <c r="E22" i="1"/>
  <c r="C23" i="1"/>
  <c r="D23" i="1"/>
  <c r="B23" i="1"/>
  <c r="H19" i="1"/>
  <c r="I19" i="1" s="1"/>
  <c r="A24" i="1"/>
  <c r="E23" i="1" l="1"/>
  <c r="L23" i="1"/>
  <c r="M23" i="1" s="1"/>
  <c r="C24" i="1"/>
  <c r="D24" i="1"/>
  <c r="B24" i="1"/>
  <c r="H20" i="1"/>
  <c r="I20" i="1" s="1"/>
  <c r="A25" i="1"/>
  <c r="L24" i="1"/>
  <c r="M24" i="1" s="1"/>
  <c r="E24" i="1" l="1"/>
  <c r="D25" i="1"/>
  <c r="C25" i="1"/>
  <c r="B25" i="1"/>
  <c r="H21" i="1"/>
  <c r="I21" i="1" s="1"/>
  <c r="A26" i="1"/>
  <c r="L25" i="1" l="1"/>
  <c r="M25" i="1" s="1"/>
  <c r="E25" i="1"/>
  <c r="C26" i="1"/>
  <c r="D26" i="1"/>
  <c r="B26" i="1"/>
  <c r="H22" i="1"/>
  <c r="I22" i="1" s="1"/>
  <c r="L26" i="1"/>
  <c r="M26" i="1" s="1"/>
  <c r="A27" i="1"/>
  <c r="E26" i="1" l="1"/>
  <c r="C27" i="1"/>
  <c r="D27" i="1"/>
  <c r="B27" i="1"/>
  <c r="H23" i="1"/>
  <c r="I23" i="1" s="1"/>
  <c r="L27" i="1"/>
  <c r="M27" i="1" s="1"/>
  <c r="A28" i="1"/>
  <c r="E27" i="1" l="1"/>
  <c r="C28" i="1"/>
  <c r="D28" i="1"/>
  <c r="B28" i="1"/>
  <c r="H24" i="1"/>
  <c r="I24" i="1" s="1"/>
  <c r="A29" i="1"/>
  <c r="L28" i="1"/>
  <c r="M28" i="1" s="1"/>
  <c r="E28" i="1" l="1"/>
  <c r="D29" i="1"/>
  <c r="C29" i="1"/>
  <c r="B29" i="1"/>
  <c r="H25" i="1"/>
  <c r="I25" i="1" s="1"/>
  <c r="A30" i="1"/>
  <c r="L29" i="1"/>
  <c r="M29" i="1" s="1"/>
  <c r="E29" i="1" l="1"/>
  <c r="D30" i="1"/>
  <c r="C30" i="1"/>
  <c r="B30" i="1"/>
  <c r="H26" i="1"/>
  <c r="I26" i="1" s="1"/>
  <c r="A31" i="1"/>
  <c r="L30" i="1" l="1"/>
  <c r="M30" i="1" s="1"/>
  <c r="D31" i="1"/>
  <c r="C31" i="1"/>
  <c r="B31" i="1"/>
  <c r="E30" i="1"/>
  <c r="H27" i="1"/>
  <c r="I27" i="1" s="1"/>
  <c r="A32" i="1"/>
  <c r="L31" i="1" l="1"/>
  <c r="M31" i="1" s="1"/>
  <c r="E31" i="1"/>
  <c r="D32" i="1"/>
  <c r="C32" i="1"/>
  <c r="B32" i="1"/>
  <c r="H28" i="1"/>
  <c r="I28" i="1" s="1"/>
  <c r="A33" i="1"/>
  <c r="L32" i="1"/>
  <c r="M32" i="1" s="1"/>
  <c r="E32" i="1" l="1"/>
  <c r="D33" i="1"/>
  <c r="C33" i="1"/>
  <c r="B33" i="1"/>
  <c r="H29" i="1"/>
  <c r="I29" i="1" s="1"/>
  <c r="A34" i="1"/>
  <c r="L33" i="1" l="1"/>
  <c r="M33" i="1" s="1"/>
  <c r="E33" i="1"/>
  <c r="C34" i="1"/>
  <c r="D34" i="1"/>
  <c r="B34" i="1"/>
  <c r="H30" i="1"/>
  <c r="I30" i="1" s="1"/>
  <c r="A35" i="1"/>
  <c r="L34" i="1" l="1"/>
  <c r="M34" i="1" s="1"/>
  <c r="E34" i="1"/>
  <c r="C35" i="1"/>
  <c r="L35" i="1" s="1"/>
  <c r="M35" i="1" s="1"/>
  <c r="D35" i="1"/>
  <c r="B35" i="1"/>
  <c r="H31" i="1"/>
  <c r="I31" i="1" s="1"/>
  <c r="A36" i="1"/>
  <c r="E35" i="1" l="1"/>
  <c r="D36" i="1"/>
  <c r="C36" i="1"/>
  <c r="B36" i="1"/>
  <c r="H32" i="1"/>
  <c r="I32" i="1" s="1"/>
  <c r="A37" i="1"/>
  <c r="L36" i="1"/>
  <c r="M36" i="1" s="1"/>
  <c r="E36" i="1" l="1"/>
  <c r="C37" i="1"/>
  <c r="D37" i="1"/>
  <c r="B37" i="1"/>
  <c r="H33" i="1"/>
  <c r="I33" i="1" s="1"/>
  <c r="A38" i="1"/>
  <c r="E37" i="1" l="1"/>
  <c r="L37" i="1"/>
  <c r="M37" i="1" s="1"/>
  <c r="C38" i="1"/>
  <c r="D38" i="1"/>
  <c r="B38" i="1"/>
  <c r="H34" i="1"/>
  <c r="I34" i="1" s="1"/>
  <c r="L38" i="1"/>
  <c r="M38" i="1" s="1"/>
  <c r="A39" i="1"/>
  <c r="E38" i="1" l="1"/>
  <c r="C39" i="1"/>
  <c r="D39" i="1"/>
  <c r="B39" i="1"/>
  <c r="H35" i="1"/>
  <c r="I35" i="1" s="1"/>
  <c r="A40" i="1"/>
  <c r="L39" i="1"/>
  <c r="M39" i="1" s="1"/>
  <c r="E39" i="1" l="1"/>
  <c r="C40" i="1"/>
  <c r="L40" i="1" s="1"/>
  <c r="M40" i="1" s="1"/>
  <c r="D40" i="1"/>
  <c r="B40" i="1"/>
  <c r="H36" i="1"/>
  <c r="I36" i="1" s="1"/>
  <c r="A41" i="1"/>
  <c r="E40" i="1" l="1"/>
  <c r="C41" i="1"/>
  <c r="D41" i="1"/>
  <c r="B41" i="1"/>
  <c r="H37" i="1"/>
  <c r="I37" i="1" s="1"/>
  <c r="L41" i="1"/>
  <c r="M41" i="1" s="1"/>
  <c r="A42" i="1"/>
  <c r="E41" i="1" l="1"/>
  <c r="C42" i="1"/>
  <c r="D42" i="1"/>
  <c r="B42" i="1"/>
  <c r="H38" i="1"/>
  <c r="I38" i="1" s="1"/>
  <c r="A43" i="1"/>
  <c r="L42" i="1"/>
  <c r="M42" i="1" s="1"/>
  <c r="E42" i="1" l="1"/>
  <c r="C43" i="1"/>
  <c r="L43" i="1" s="1"/>
  <c r="M43" i="1" s="1"/>
  <c r="D43" i="1"/>
  <c r="B43" i="1"/>
  <c r="H39" i="1"/>
  <c r="I39" i="1" s="1"/>
  <c r="A44" i="1"/>
  <c r="E43" i="1" l="1"/>
  <c r="C44" i="1"/>
  <c r="D44" i="1"/>
  <c r="B44" i="1"/>
  <c r="H40" i="1"/>
  <c r="I40" i="1" s="1"/>
  <c r="A45" i="1"/>
  <c r="L44" i="1"/>
  <c r="M44" i="1" s="1"/>
  <c r="D45" i="1" l="1"/>
  <c r="C45" i="1"/>
  <c r="B45" i="1"/>
  <c r="E45" i="1" s="1"/>
  <c r="E44" i="1"/>
  <c r="H41" i="1"/>
  <c r="I41" i="1" s="1"/>
  <c r="A46" i="1"/>
  <c r="L45" i="1" l="1"/>
  <c r="M45" i="1" s="1"/>
  <c r="D46" i="1"/>
  <c r="C46" i="1"/>
  <c r="B46" i="1"/>
  <c r="H42" i="1"/>
  <c r="I42" i="1" s="1"/>
  <c r="A47" i="1"/>
  <c r="L46" i="1" l="1"/>
  <c r="M46" i="1" s="1"/>
  <c r="E46" i="1"/>
  <c r="D47" i="1"/>
  <c r="C47" i="1"/>
  <c r="B47" i="1"/>
  <c r="H43" i="1"/>
  <c r="I43" i="1" s="1"/>
  <c r="A48" i="1"/>
  <c r="L47" i="1"/>
  <c r="M47" i="1" s="1"/>
  <c r="E47" i="1" l="1"/>
  <c r="C48" i="1"/>
  <c r="L48" i="1" s="1"/>
  <c r="M48" i="1" s="1"/>
  <c r="D48" i="1"/>
  <c r="B48" i="1"/>
  <c r="H44" i="1"/>
  <c r="I44" i="1" s="1"/>
  <c r="A49" i="1"/>
  <c r="E48" i="1" l="1"/>
  <c r="C49" i="1"/>
  <c r="D49" i="1"/>
  <c r="B49" i="1"/>
  <c r="H45" i="1"/>
  <c r="I45" i="1" s="1"/>
  <c r="L49" i="1"/>
  <c r="M49" i="1" s="1"/>
  <c r="A50" i="1"/>
  <c r="E49" i="1" l="1"/>
  <c r="C50" i="1"/>
  <c r="D50" i="1"/>
  <c r="B50" i="1"/>
  <c r="H46" i="1"/>
  <c r="I46" i="1" s="1"/>
  <c r="A51" i="1"/>
  <c r="L50" i="1"/>
  <c r="M50" i="1" s="1"/>
  <c r="E50" i="1" l="1"/>
  <c r="D51" i="1"/>
  <c r="C51" i="1"/>
  <c r="B51" i="1"/>
  <c r="H47" i="1"/>
  <c r="I47" i="1" s="1"/>
  <c r="A52" i="1"/>
  <c r="E51" i="1" l="1"/>
  <c r="L51" i="1"/>
  <c r="M51" i="1" s="1"/>
  <c r="C52" i="1"/>
  <c r="D52" i="1"/>
  <c r="B52" i="1"/>
  <c r="H48" i="1"/>
  <c r="I48" i="1" s="1"/>
  <c r="A53" i="1"/>
  <c r="L52" i="1"/>
  <c r="M52" i="1" s="1"/>
  <c r="E52" i="1" l="1"/>
  <c r="C53" i="1"/>
  <c r="D53" i="1"/>
  <c r="B53" i="1"/>
  <c r="H49" i="1"/>
  <c r="I49" i="1" s="1"/>
  <c r="L53" i="1"/>
  <c r="M53" i="1" s="1"/>
  <c r="A54" i="1"/>
  <c r="E53" i="1" l="1"/>
  <c r="C54" i="1"/>
  <c r="D54" i="1"/>
  <c r="B54" i="1"/>
  <c r="H50" i="1"/>
  <c r="I50" i="1" s="1"/>
  <c r="L54" i="1"/>
  <c r="M54" i="1" s="1"/>
  <c r="A55" i="1"/>
  <c r="E54" i="1" l="1"/>
  <c r="C55" i="1"/>
  <c r="D55" i="1"/>
  <c r="B55" i="1"/>
  <c r="H51" i="1"/>
  <c r="I51" i="1" s="1"/>
  <c r="A56" i="1"/>
  <c r="L55" i="1"/>
  <c r="M55" i="1" s="1"/>
  <c r="E55" i="1" l="1"/>
  <c r="C56" i="1"/>
  <c r="D56" i="1"/>
  <c r="B56" i="1"/>
  <c r="H52" i="1"/>
  <c r="I52" i="1" s="1"/>
  <c r="A57" i="1"/>
  <c r="E56" i="1" l="1"/>
  <c r="L56" i="1"/>
  <c r="M56" i="1" s="1"/>
  <c r="C57" i="1"/>
  <c r="D57" i="1"/>
  <c r="B57" i="1"/>
  <c r="H53" i="1"/>
  <c r="I53" i="1" s="1"/>
  <c r="L57" i="1"/>
  <c r="M57" i="1" s="1"/>
  <c r="A58" i="1"/>
  <c r="E57" i="1" l="1"/>
  <c r="C58" i="1"/>
  <c r="D58" i="1"/>
  <c r="B58" i="1"/>
  <c r="H54" i="1"/>
  <c r="I54" i="1" s="1"/>
  <c r="A59" i="1"/>
  <c r="L58" i="1"/>
  <c r="M58" i="1" s="1"/>
  <c r="E58" i="1" l="1"/>
  <c r="C59" i="1"/>
  <c r="D59" i="1"/>
  <c r="B59" i="1"/>
  <c r="H55" i="1"/>
  <c r="I55" i="1" s="1"/>
  <c r="A60" i="1"/>
  <c r="L59" i="1" l="1"/>
  <c r="M59" i="1" s="1"/>
  <c r="E59" i="1"/>
  <c r="C60" i="1"/>
  <c r="D60" i="1"/>
  <c r="B60" i="1"/>
  <c r="H56" i="1"/>
  <c r="I56" i="1" s="1"/>
  <c r="A61" i="1"/>
  <c r="E60" i="1" l="1"/>
  <c r="L60" i="1"/>
  <c r="M60" i="1" s="1"/>
  <c r="C61" i="1"/>
  <c r="D61" i="1"/>
  <c r="B61" i="1"/>
  <c r="H57" i="1"/>
  <c r="I57" i="1" s="1"/>
  <c r="L61" i="1"/>
  <c r="M61" i="1" s="1"/>
  <c r="A62" i="1"/>
  <c r="E61" i="1" l="1"/>
  <c r="D62" i="1"/>
  <c r="C62" i="1"/>
  <c r="B62" i="1"/>
  <c r="H58" i="1"/>
  <c r="I58" i="1" s="1"/>
  <c r="A63" i="1"/>
  <c r="L62" i="1" l="1"/>
  <c r="M62" i="1" s="1"/>
  <c r="D63" i="1"/>
  <c r="C63" i="1"/>
  <c r="B63" i="1"/>
  <c r="E62" i="1"/>
  <c r="H59" i="1"/>
  <c r="I59" i="1" s="1"/>
  <c r="A64" i="1"/>
  <c r="L63" i="1" l="1"/>
  <c r="M63" i="1" s="1"/>
  <c r="D64" i="1"/>
  <c r="C64" i="1"/>
  <c r="B64" i="1"/>
  <c r="E63" i="1"/>
  <c r="H60" i="1"/>
  <c r="I60" i="1" s="1"/>
  <c r="A65" i="1"/>
  <c r="L64" i="1" l="1"/>
  <c r="M64" i="1" s="1"/>
  <c r="C65" i="1"/>
  <c r="D65" i="1"/>
  <c r="B65" i="1"/>
  <c r="E64" i="1"/>
  <c r="H61" i="1"/>
  <c r="I61" i="1" s="1"/>
  <c r="L65" i="1"/>
  <c r="M65" i="1" s="1"/>
  <c r="A66" i="1"/>
  <c r="C66" i="1" l="1"/>
  <c r="D66" i="1"/>
  <c r="B66" i="1"/>
  <c r="E65" i="1"/>
  <c r="H62" i="1"/>
  <c r="I62" i="1" s="1"/>
  <c r="A67" i="1"/>
  <c r="L66" i="1" l="1"/>
  <c r="M66" i="1" s="1"/>
  <c r="D67" i="1"/>
  <c r="C67" i="1"/>
  <c r="B67" i="1"/>
  <c r="E66" i="1"/>
  <c r="H63" i="1"/>
  <c r="I63" i="1" s="1"/>
  <c r="L67" i="1"/>
  <c r="M67" i="1" s="1"/>
  <c r="A68" i="1"/>
  <c r="C68" i="1" l="1"/>
  <c r="D68" i="1"/>
  <c r="B68" i="1"/>
  <c r="E67" i="1"/>
  <c r="H64" i="1"/>
  <c r="I64" i="1" s="1"/>
  <c r="A69" i="1"/>
  <c r="L68" i="1" l="1"/>
  <c r="M68" i="1" s="1"/>
  <c r="C69" i="1"/>
  <c r="D69" i="1"/>
  <c r="B69" i="1"/>
  <c r="E68" i="1"/>
  <c r="H65" i="1"/>
  <c r="I65" i="1" s="1"/>
  <c r="L69" i="1"/>
  <c r="M69" i="1" s="1"/>
  <c r="A70" i="1"/>
  <c r="C70" i="1" l="1"/>
  <c r="D70" i="1"/>
  <c r="B70" i="1"/>
  <c r="E69" i="1"/>
  <c r="H66" i="1"/>
  <c r="I66" i="1" s="1"/>
  <c r="L70" i="1"/>
  <c r="M70" i="1" s="1"/>
  <c r="A71" i="1"/>
  <c r="A72" i="1" l="1"/>
  <c r="C71" i="1"/>
  <c r="D71" i="1"/>
  <c r="B71" i="1"/>
  <c r="E70" i="1"/>
  <c r="H67" i="1"/>
  <c r="I67" i="1" s="1"/>
  <c r="L71" i="1" l="1"/>
  <c r="M71" i="1" s="1"/>
  <c r="E71" i="1"/>
  <c r="A73" i="1"/>
  <c r="C72" i="1"/>
  <c r="D72" i="1"/>
  <c r="B72" i="1"/>
  <c r="H68" i="1"/>
  <c r="I68" i="1" s="1"/>
  <c r="L72" i="1" l="1"/>
  <c r="M72" i="1" s="1"/>
  <c r="A74" i="1"/>
  <c r="D73" i="1"/>
  <c r="C73" i="1"/>
  <c r="B73" i="1"/>
  <c r="E72" i="1"/>
  <c r="H72" i="1" s="1"/>
  <c r="I72" i="1" s="1"/>
  <c r="H69" i="1"/>
  <c r="I69" i="1" s="1"/>
  <c r="L73" i="1" l="1"/>
  <c r="M73" i="1" s="1"/>
  <c r="E73" i="1"/>
  <c r="H73" i="1" s="1"/>
  <c r="I73" i="1" s="1"/>
  <c r="C74" i="1"/>
  <c r="D74" i="1"/>
  <c r="A75" i="1"/>
  <c r="B74" i="1"/>
  <c r="H70" i="1"/>
  <c r="I70" i="1" s="1"/>
  <c r="E74" i="1" l="1"/>
  <c r="H74" i="1" s="1"/>
  <c r="I74" i="1" s="1"/>
  <c r="B75" i="1"/>
  <c r="D75" i="1"/>
  <c r="A76" i="1"/>
  <c r="C75" i="1"/>
  <c r="L74" i="1"/>
  <c r="M74" i="1" s="1"/>
  <c r="H71" i="1"/>
  <c r="I71" i="1" s="1"/>
  <c r="L75" i="1" l="1"/>
  <c r="M75" i="1" s="1"/>
  <c r="A77" i="1"/>
  <c r="C76" i="1"/>
  <c r="D76" i="1"/>
  <c r="B76" i="1"/>
  <c r="E75" i="1"/>
  <c r="H75" i="1" s="1"/>
  <c r="I75" i="1" s="1"/>
  <c r="E76" i="1" l="1"/>
  <c r="H76" i="1" s="1"/>
  <c r="I76" i="1" s="1"/>
  <c r="B77" i="1"/>
  <c r="A78" i="1"/>
  <c r="D77" i="1"/>
  <c r="C77" i="1"/>
  <c r="L76" i="1"/>
  <c r="M76" i="1" s="1"/>
  <c r="L77" i="1" l="1"/>
  <c r="M77" i="1" s="1"/>
  <c r="E77" i="1"/>
  <c r="H77" i="1" s="1"/>
  <c r="I77" i="1" s="1"/>
  <c r="D78" i="1"/>
  <c r="B78" i="1"/>
  <c r="A79" i="1"/>
  <c r="C78" i="1"/>
  <c r="E78" i="1" l="1"/>
  <c r="H78" i="1" s="1"/>
  <c r="I78" i="1" s="1"/>
  <c r="L78" i="1"/>
  <c r="M78" i="1" s="1"/>
  <c r="B79" i="1"/>
  <c r="C79" i="1"/>
  <c r="D79" i="1"/>
  <c r="A80" i="1"/>
  <c r="L79" i="1" l="1"/>
  <c r="M79" i="1" s="1"/>
  <c r="E79" i="1"/>
  <c r="H79" i="1" s="1"/>
  <c r="I79" i="1" s="1"/>
  <c r="D80" i="1"/>
  <c r="B80" i="1"/>
  <c r="A81" i="1"/>
  <c r="C80" i="1"/>
  <c r="E80" i="1" l="1"/>
  <c r="H80" i="1" s="1"/>
  <c r="I80" i="1" s="1"/>
  <c r="L80" i="1"/>
  <c r="M80" i="1" s="1"/>
  <c r="A82" i="1"/>
  <c r="C81" i="1"/>
  <c r="D81" i="1"/>
  <c r="B81" i="1"/>
  <c r="L81" i="1" l="1"/>
  <c r="M81" i="1" s="1"/>
  <c r="D82" i="1"/>
  <c r="B82" i="1"/>
  <c r="E82" i="1" s="1"/>
  <c r="H82" i="1" s="1"/>
  <c r="I82" i="1" s="1"/>
  <c r="A83" i="1"/>
  <c r="C82" i="1"/>
  <c r="E81" i="1"/>
  <c r="H81" i="1" s="1"/>
  <c r="I81" i="1" s="1"/>
  <c r="L82" i="1" l="1"/>
  <c r="M82" i="1" s="1"/>
  <c r="D83" i="1"/>
  <c r="B83" i="1"/>
  <c r="A84" i="1"/>
  <c r="C83" i="1"/>
  <c r="L83" i="1" l="1"/>
  <c r="M83" i="1" s="1"/>
  <c r="E83" i="1"/>
  <c r="H83" i="1" s="1"/>
  <c r="I83" i="1" s="1"/>
  <c r="B84" i="1"/>
  <c r="A85" i="1"/>
  <c r="C84" i="1"/>
  <c r="D84" i="1"/>
  <c r="L84" i="1" l="1"/>
  <c r="M84" i="1" s="1"/>
  <c r="A86" i="1"/>
  <c r="C85" i="1"/>
  <c r="D85" i="1"/>
  <c r="B85" i="1"/>
  <c r="E84" i="1"/>
  <c r="H84" i="1" s="1"/>
  <c r="I84" i="1" s="1"/>
  <c r="L85" i="1" l="1"/>
  <c r="M85" i="1" s="1"/>
  <c r="E85" i="1"/>
  <c r="H85" i="1" s="1"/>
  <c r="I85" i="1" s="1"/>
  <c r="B86" i="1"/>
  <c r="A87" i="1"/>
  <c r="C86" i="1"/>
  <c r="D86" i="1"/>
  <c r="L86" i="1" l="1"/>
  <c r="M86" i="1" s="1"/>
  <c r="D87" i="1"/>
  <c r="A88" i="1"/>
  <c r="B87" i="1"/>
  <c r="C87" i="1"/>
  <c r="E86" i="1"/>
  <c r="H86" i="1" s="1"/>
  <c r="I86" i="1" s="1"/>
  <c r="L87" i="1" l="1"/>
  <c r="M87" i="1" s="1"/>
  <c r="E87" i="1"/>
  <c r="H87" i="1" s="1"/>
  <c r="I87" i="1" s="1"/>
  <c r="A89" i="1"/>
  <c r="C88" i="1"/>
  <c r="D88" i="1"/>
  <c r="B88" i="1"/>
  <c r="E88" i="1" l="1"/>
  <c r="H88" i="1" s="1"/>
  <c r="I88" i="1" s="1"/>
  <c r="L88" i="1"/>
  <c r="M88" i="1" s="1"/>
  <c r="A90" i="1"/>
  <c r="C89" i="1"/>
  <c r="D89" i="1"/>
  <c r="B89" i="1"/>
  <c r="E89" i="1" s="1"/>
  <c r="H89" i="1" s="1"/>
  <c r="I89" i="1" s="1"/>
  <c r="L89" i="1" l="1"/>
  <c r="M89" i="1" s="1"/>
  <c r="C90" i="1"/>
  <c r="D90" i="1"/>
  <c r="B90" i="1"/>
  <c r="A91" i="1"/>
  <c r="C91" i="1" l="1"/>
  <c r="D91" i="1"/>
  <c r="B91" i="1"/>
  <c r="A92" i="1"/>
  <c r="E90" i="1"/>
  <c r="H90" i="1" s="1"/>
  <c r="I90" i="1" s="1"/>
  <c r="L90" i="1"/>
  <c r="M90" i="1" s="1"/>
  <c r="L91" i="1" l="1"/>
  <c r="M91" i="1" s="1"/>
  <c r="D92" i="1"/>
  <c r="A93" i="1"/>
  <c r="B92" i="1"/>
  <c r="C92" i="1"/>
  <c r="E91" i="1"/>
  <c r="H91" i="1" s="1"/>
  <c r="I91" i="1" s="1"/>
  <c r="L92" i="1" l="1"/>
  <c r="M92" i="1" s="1"/>
  <c r="E92" i="1"/>
  <c r="H92" i="1" s="1"/>
  <c r="I92" i="1" s="1"/>
  <c r="A94" i="1"/>
  <c r="C93" i="1"/>
  <c r="D93" i="1"/>
  <c r="B93" i="1"/>
  <c r="E93" i="1" s="1"/>
  <c r="H93" i="1" s="1"/>
  <c r="I93" i="1" s="1"/>
  <c r="L93" i="1" l="1"/>
  <c r="M93" i="1" s="1"/>
  <c r="A95" i="1"/>
  <c r="D94" i="1"/>
  <c r="C94" i="1"/>
  <c r="B94" i="1"/>
  <c r="E94" i="1" l="1"/>
  <c r="H94" i="1" s="1"/>
  <c r="I94" i="1" s="1"/>
  <c r="L94" i="1"/>
  <c r="M94" i="1" s="1"/>
  <c r="B95" i="1"/>
  <c r="C95" i="1"/>
  <c r="A96" i="1"/>
  <c r="D95" i="1"/>
  <c r="L95" i="1" l="1"/>
  <c r="M95" i="1" s="1"/>
  <c r="E95" i="1"/>
  <c r="H95" i="1" s="1"/>
  <c r="I95" i="1" s="1"/>
  <c r="D96" i="1"/>
  <c r="B96" i="1"/>
  <c r="A97" i="1"/>
  <c r="C96" i="1"/>
  <c r="E96" i="1" l="1"/>
  <c r="H96" i="1" s="1"/>
  <c r="I96" i="1" s="1"/>
  <c r="L96" i="1"/>
  <c r="M96" i="1" s="1"/>
  <c r="A98" i="1"/>
  <c r="C97" i="1"/>
  <c r="D97" i="1"/>
  <c r="B97" i="1"/>
  <c r="E97" i="1" s="1"/>
  <c r="H97" i="1" s="1"/>
  <c r="I97" i="1" s="1"/>
  <c r="L97" i="1" l="1"/>
  <c r="M97" i="1" s="1"/>
  <c r="B98" i="1"/>
  <c r="A99" i="1"/>
  <c r="C98" i="1"/>
  <c r="D98" i="1"/>
  <c r="L98" i="1" l="1"/>
  <c r="M98" i="1" s="1"/>
  <c r="C99" i="1"/>
  <c r="A100" i="1"/>
  <c r="B99" i="1"/>
  <c r="D99" i="1"/>
  <c r="E98" i="1"/>
  <c r="H98" i="1" s="1"/>
  <c r="I98" i="1" s="1"/>
  <c r="L99" i="1" l="1"/>
  <c r="M99" i="1" s="1"/>
  <c r="E99" i="1"/>
  <c r="H99" i="1" s="1"/>
  <c r="I99" i="1" s="1"/>
  <c r="D100" i="1"/>
  <c r="A101" i="1"/>
  <c r="B100" i="1"/>
  <c r="C100" i="1"/>
  <c r="C101" i="1" l="1"/>
  <c r="D101" i="1"/>
  <c r="B101" i="1"/>
  <c r="L100" i="1"/>
  <c r="M100" i="1" s="1"/>
  <c r="E100" i="1"/>
  <c r="H100" i="1" s="1"/>
  <c r="I100" i="1" s="1"/>
  <c r="L101" i="1" l="1"/>
  <c r="M101" i="1" s="1"/>
  <c r="E101" i="1"/>
  <c r="H101" i="1" s="1"/>
  <c r="I101" i="1" s="1"/>
</calcChain>
</file>

<file path=xl/sharedStrings.xml><?xml version="1.0" encoding="utf-8"?>
<sst xmlns="http://schemas.openxmlformats.org/spreadsheetml/2006/main" count="41" uniqueCount="38">
  <si>
    <t>dx</t>
  </si>
  <si>
    <t>dy</t>
  </si>
  <si>
    <t>dz</t>
  </si>
  <si>
    <t>qfire</t>
  </si>
  <si>
    <t>lamr</t>
  </si>
  <si>
    <t>qrad</t>
  </si>
  <si>
    <t>qconv</t>
  </si>
  <si>
    <t>E</t>
  </si>
  <si>
    <t>DP</t>
  </si>
  <si>
    <t>gamma</t>
  </si>
  <si>
    <t>cp</t>
  </si>
  <si>
    <t>cv</t>
  </si>
  <si>
    <t>Rgas</t>
  </si>
  <si>
    <t>P0</t>
  </si>
  <si>
    <t>T0</t>
  </si>
  <si>
    <t>rho0</t>
  </si>
  <si>
    <t>M0</t>
  </si>
  <si>
    <t>M</t>
  </si>
  <si>
    <t>hcomb</t>
  </si>
  <si>
    <t>mfire</t>
  </si>
  <si>
    <t>E0</t>
  </si>
  <si>
    <t>abs error</t>
  </si>
  <si>
    <t>rel error %</t>
  </si>
  <si>
    <t>cfast temperature</t>
  </si>
  <si>
    <t>cfast pressure</t>
  </si>
  <si>
    <t>calc temperature</t>
  </si>
  <si>
    <t>Volume</t>
  </si>
  <si>
    <t>temperature</t>
  </si>
  <si>
    <t>calculated pressure</t>
  </si>
  <si>
    <t>Time</t>
  </si>
  <si>
    <t>DP=(gamma-1)*qtotal*Time/Volume</t>
  </si>
  <si>
    <t>M=M0+mfire*Time</t>
  </si>
  <si>
    <t>E=E0+qconvec*Time</t>
  </si>
  <si>
    <t>Formulas (assuming constant fire)</t>
  </si>
  <si>
    <r>
      <t xml:space="preserve">cfast temperature and pressure columns (in </t>
    </r>
    <r>
      <rPr>
        <b/>
        <i/>
        <sz val="11"/>
        <color theme="1"/>
        <rFont val="Calibri"/>
        <family val="2"/>
        <scheme val="minor"/>
      </rPr>
      <t>bold</t>
    </r>
    <r>
      <rPr>
        <i/>
        <sz val="11"/>
        <color theme="1"/>
        <rFont val="Calibri"/>
        <family val="2"/>
        <scheme val="minor"/>
      </rPr>
      <t>) are copied from a CFAST run</t>
    </r>
  </si>
  <si>
    <r>
      <t xml:space="preserve">you can edit quantities in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- non-bold items are computed by spreadsheet</t>
    </r>
  </si>
  <si>
    <t>T=E/(cv*M)-273.15</t>
  </si>
  <si>
    <t>T=E/(CV*M)-273.15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</si>
</sst>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16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Sheet1!$A$11:$A$101</c:f>
              <c:numCache>
                <c:formatCode>General</c:formatCode>
                <c:ptCount val="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</c:numCache>
            </c:numRef>
          </c:xVal>
          <c:yVal>
            <c:numRef>
              <c:f>Sheet1!$K$11:$K$101</c:f>
              <c:numCache>
                <c:formatCode>0.00</c:formatCode>
                <c:ptCount val="9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16248"/>
        <c:axId val="233762464"/>
      </c:scatterChart>
      <c:valAx>
        <c:axId val="18721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2464"/>
        <c:crosses val="autoZero"/>
        <c:crossBetween val="midCat"/>
      </c:valAx>
      <c:valAx>
        <c:axId val="2337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Sheet1!$A$11:$A$101</c:f>
              <c:numCache>
                <c:formatCode>General</c:formatCode>
                <c:ptCount val="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</c:numCache>
            </c:numRef>
          </c:xVal>
          <c:yVal>
            <c:numRef>
              <c:f>Sheet1!$G$11:$G$101</c:f>
              <c:numCache>
                <c:formatCode>0.00</c:formatCode>
                <c:ptCount val="91"/>
                <c:pt idx="0">
                  <c:v>20</c:v>
                </c:pt>
                <c:pt idx="1">
                  <c:v>21.152699999999999</c:v>
                </c:pt>
                <c:pt idx="2">
                  <c:v>22.305399999999999</c:v>
                </c:pt>
                <c:pt idx="3">
                  <c:v>23.457999999999998</c:v>
                </c:pt>
                <c:pt idx="4">
                  <c:v>24.610600000000002</c:v>
                </c:pt>
                <c:pt idx="5">
                  <c:v>25.763200000000001</c:v>
                </c:pt>
                <c:pt idx="6">
                  <c:v>26.915700000000001</c:v>
                </c:pt>
                <c:pt idx="7">
                  <c:v>28.068200000000001</c:v>
                </c:pt>
                <c:pt idx="8">
                  <c:v>29.220600000000001</c:v>
                </c:pt>
                <c:pt idx="9">
                  <c:v>30.373000000000001</c:v>
                </c:pt>
                <c:pt idx="10">
                  <c:v>31.525400000000001</c:v>
                </c:pt>
                <c:pt idx="11">
                  <c:v>32.677700000000002</c:v>
                </c:pt>
                <c:pt idx="12">
                  <c:v>33.83</c:v>
                </c:pt>
                <c:pt idx="13">
                  <c:v>34.982199999999999</c:v>
                </c:pt>
                <c:pt idx="14">
                  <c:v>36.134399999999999</c:v>
                </c:pt>
                <c:pt idx="15">
                  <c:v>37.2866</c:v>
                </c:pt>
                <c:pt idx="16">
                  <c:v>38.438800000000001</c:v>
                </c:pt>
                <c:pt idx="17">
                  <c:v>39.590899999999998</c:v>
                </c:pt>
                <c:pt idx="18">
                  <c:v>40.742899999999999</c:v>
                </c:pt>
                <c:pt idx="19">
                  <c:v>41.8949</c:v>
                </c:pt>
                <c:pt idx="20">
                  <c:v>43.046900000000001</c:v>
                </c:pt>
                <c:pt idx="21">
                  <c:v>44.198900000000002</c:v>
                </c:pt>
                <c:pt idx="22">
                  <c:v>45.3508</c:v>
                </c:pt>
                <c:pt idx="23">
                  <c:v>46.502600000000001</c:v>
                </c:pt>
                <c:pt idx="24">
                  <c:v>47.654499999999999</c:v>
                </c:pt>
                <c:pt idx="25">
                  <c:v>48.806199999999997</c:v>
                </c:pt>
                <c:pt idx="26">
                  <c:v>49.957999999999998</c:v>
                </c:pt>
                <c:pt idx="27">
                  <c:v>51.109699999999997</c:v>
                </c:pt>
                <c:pt idx="28">
                  <c:v>52.261400000000002</c:v>
                </c:pt>
                <c:pt idx="29">
                  <c:v>53.412999999999997</c:v>
                </c:pt>
                <c:pt idx="30">
                  <c:v>54.564599999999999</c:v>
                </c:pt>
                <c:pt idx="31">
                  <c:v>55.716200000000001</c:v>
                </c:pt>
                <c:pt idx="32">
                  <c:v>56.867699999999999</c:v>
                </c:pt>
                <c:pt idx="33">
                  <c:v>58.019199999999998</c:v>
                </c:pt>
                <c:pt idx="34">
                  <c:v>59.1706</c:v>
                </c:pt>
                <c:pt idx="35">
                  <c:v>60.322099999999999</c:v>
                </c:pt>
                <c:pt idx="36">
                  <c:v>61.473399999999998</c:v>
                </c:pt>
                <c:pt idx="37">
                  <c:v>62.6248</c:v>
                </c:pt>
                <c:pt idx="38">
                  <c:v>63.7761</c:v>
                </c:pt>
                <c:pt idx="39">
                  <c:v>64.927300000000002</c:v>
                </c:pt>
                <c:pt idx="40">
                  <c:v>66.078500000000005</c:v>
                </c:pt>
                <c:pt idx="41">
                  <c:v>67.229699999999994</c:v>
                </c:pt>
                <c:pt idx="42">
                  <c:v>68.380799999999994</c:v>
                </c:pt>
                <c:pt idx="43">
                  <c:v>69.531899999999993</c:v>
                </c:pt>
                <c:pt idx="44">
                  <c:v>70.683000000000007</c:v>
                </c:pt>
                <c:pt idx="45">
                  <c:v>71.834000000000003</c:v>
                </c:pt>
                <c:pt idx="46">
                  <c:v>72.984999999999999</c:v>
                </c:pt>
                <c:pt idx="47">
                  <c:v>74.135999999999996</c:v>
                </c:pt>
                <c:pt idx="48">
                  <c:v>75.286900000000003</c:v>
                </c:pt>
                <c:pt idx="49">
                  <c:v>76.437799999999996</c:v>
                </c:pt>
                <c:pt idx="50">
                  <c:v>77.5886</c:v>
                </c:pt>
                <c:pt idx="51">
                  <c:v>78.739400000000003</c:v>
                </c:pt>
                <c:pt idx="52">
                  <c:v>79.890199999999993</c:v>
                </c:pt>
                <c:pt idx="53">
                  <c:v>81.040899999999993</c:v>
                </c:pt>
                <c:pt idx="54">
                  <c:v>82.191599999999994</c:v>
                </c:pt>
                <c:pt idx="55">
                  <c:v>83.342200000000005</c:v>
                </c:pt>
                <c:pt idx="56">
                  <c:v>84.492800000000003</c:v>
                </c:pt>
                <c:pt idx="57">
                  <c:v>85.6434</c:v>
                </c:pt>
                <c:pt idx="58">
                  <c:v>86.793899999999994</c:v>
                </c:pt>
                <c:pt idx="59">
                  <c:v>87.944400000000002</c:v>
                </c:pt>
                <c:pt idx="60">
                  <c:v>89.094800000000006</c:v>
                </c:pt>
                <c:pt idx="61">
                  <c:v>90.2453</c:v>
                </c:pt>
                <c:pt idx="62">
                  <c:v>91.395600000000002</c:v>
                </c:pt>
                <c:pt idx="63">
                  <c:v>92.546000000000006</c:v>
                </c:pt>
                <c:pt idx="64">
                  <c:v>93.696299999999994</c:v>
                </c:pt>
                <c:pt idx="65">
                  <c:v>94.846500000000006</c:v>
                </c:pt>
                <c:pt idx="66">
                  <c:v>95.996799999999993</c:v>
                </c:pt>
                <c:pt idx="67">
                  <c:v>97.147000000000006</c:v>
                </c:pt>
                <c:pt idx="68">
                  <c:v>98.2971</c:v>
                </c:pt>
                <c:pt idx="69">
                  <c:v>99.447199999999995</c:v>
                </c:pt>
                <c:pt idx="70">
                  <c:v>100.59699999999999</c:v>
                </c:pt>
                <c:pt idx="71">
                  <c:v>101.747</c:v>
                </c:pt>
                <c:pt idx="72">
                  <c:v>102.89700000000001</c:v>
                </c:pt>
                <c:pt idx="73">
                  <c:v>104.047</c:v>
                </c:pt>
                <c:pt idx="74">
                  <c:v>105.197</c:v>
                </c:pt>
                <c:pt idx="75">
                  <c:v>106.34699999999999</c:v>
                </c:pt>
                <c:pt idx="76">
                  <c:v>107.497</c:v>
                </c:pt>
                <c:pt idx="77">
                  <c:v>108.64700000000001</c:v>
                </c:pt>
                <c:pt idx="78">
                  <c:v>109.79600000000001</c:v>
                </c:pt>
                <c:pt idx="79">
                  <c:v>110.946</c:v>
                </c:pt>
                <c:pt idx="80">
                  <c:v>112.096</c:v>
                </c:pt>
                <c:pt idx="81">
                  <c:v>113.246</c:v>
                </c:pt>
                <c:pt idx="82">
                  <c:v>114.395</c:v>
                </c:pt>
                <c:pt idx="83">
                  <c:v>115.545</c:v>
                </c:pt>
                <c:pt idx="84">
                  <c:v>116.694</c:v>
                </c:pt>
                <c:pt idx="85">
                  <c:v>117.84399999999999</c:v>
                </c:pt>
                <c:pt idx="86">
                  <c:v>118.99299999999999</c:v>
                </c:pt>
                <c:pt idx="87">
                  <c:v>120.143</c:v>
                </c:pt>
                <c:pt idx="88">
                  <c:v>121.292</c:v>
                </c:pt>
                <c:pt idx="89">
                  <c:v>122.441</c:v>
                </c:pt>
                <c:pt idx="90">
                  <c:v>123.59099999999999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92120"/>
        <c:axId val="289591728"/>
      </c:scatterChart>
      <c:valAx>
        <c:axId val="28959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91728"/>
        <c:crosses val="autoZero"/>
        <c:crossBetween val="midCat"/>
      </c:valAx>
      <c:valAx>
        <c:axId val="2895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9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214312</xdr:colOff>
      <xdr:row>16</xdr:row>
      <xdr:rowOff>33337</xdr:rowOff>
    </xdr:from>
    <xdr:to>
      <xdr:col>20</xdr:col>
      <xdr:colOff>461962</xdr:colOff>
      <xdr:row>30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30</xdr:row>
      <xdr:rowOff>166687</xdr:rowOff>
    </xdr:from>
    <xdr:to>
      <xdr:col>20</xdr:col>
      <xdr:colOff>466725</xdr:colOff>
      <xdr:row>45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selection activeCell="D4" sqref="D4"/>
    </sheetView>
  </sheetViews>
  <sheetFormatPr defaultRowHeight="15" x14ac:dyDescent="0.25"/>
  <cols>
    <col min="1" max="13" width="14.85546875" customWidth="1"/>
    <col min="14" max="14" width="10" bestFit="1" customWidth="1"/>
  </cols>
  <sheetData>
    <row r="1" spans="1:18" x14ac:dyDescent="0.25">
      <c r="A1" t="s">
        <v>35</v>
      </c>
    </row>
    <row r="3" spans="1:1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9</v>
      </c>
      <c r="G3" s="1" t="s">
        <v>10</v>
      </c>
      <c r="H3" t="s">
        <v>11</v>
      </c>
      <c r="I3" t="s">
        <v>12</v>
      </c>
      <c r="J3" s="1" t="s">
        <v>13</v>
      </c>
      <c r="K3" s="1" t="s">
        <v>14</v>
      </c>
      <c r="L3" t="s">
        <v>15</v>
      </c>
      <c r="M3" t="s">
        <v>16</v>
      </c>
      <c r="N3" t="s">
        <v>20</v>
      </c>
    </row>
    <row r="4" spans="1:18" x14ac:dyDescent="0.25">
      <c r="A4" s="1">
        <v>10</v>
      </c>
      <c r="B4" s="1">
        <v>10</v>
      </c>
      <c r="C4" s="1">
        <v>10</v>
      </c>
      <c r="D4" s="1">
        <v>100000</v>
      </c>
      <c r="E4" s="1">
        <v>0</v>
      </c>
      <c r="F4" s="1">
        <v>1.4</v>
      </c>
      <c r="G4" s="1">
        <v>1012</v>
      </c>
      <c r="H4">
        <f>G4/F4</f>
        <v>722.85714285714289</v>
      </c>
      <c r="I4">
        <f>G4-H4</f>
        <v>289.14285714285711</v>
      </c>
      <c r="J4" s="1">
        <v>101300</v>
      </c>
      <c r="K4" s="1">
        <v>293.14999999999998</v>
      </c>
      <c r="L4">
        <f>J4/I4/K4</f>
        <v>1.1951077939702255</v>
      </c>
      <c r="M4">
        <f>A6*L4</f>
        <v>1194.9882831908285</v>
      </c>
      <c r="N4">
        <f>H4*M4*K4</f>
        <v>253224675.00000003</v>
      </c>
    </row>
    <row r="5" spans="1:18" x14ac:dyDescent="0.25">
      <c r="A5" t="s">
        <v>26</v>
      </c>
      <c r="D5" t="s">
        <v>5</v>
      </c>
      <c r="E5" t="s">
        <v>6</v>
      </c>
      <c r="F5" s="1" t="s">
        <v>18</v>
      </c>
      <c r="G5" t="s">
        <v>19</v>
      </c>
    </row>
    <row r="6" spans="1:18" x14ac:dyDescent="0.25">
      <c r="A6">
        <f>(A4*B4*C4)*(1-0.0001)</f>
        <v>999.9</v>
      </c>
      <c r="D6">
        <f>E4*D4</f>
        <v>0</v>
      </c>
      <c r="E6">
        <f>(1-E4)*D4</f>
        <v>100000</v>
      </c>
      <c r="F6" s="1">
        <v>50000</v>
      </c>
      <c r="G6">
        <f>D4/F6/1000</f>
        <v>2E-3</v>
      </c>
    </row>
    <row r="7" spans="1:18" x14ac:dyDescent="0.25">
      <c r="F7" s="1"/>
    </row>
    <row r="8" spans="1:18" x14ac:dyDescent="0.25">
      <c r="G8" s="3" t="s">
        <v>34</v>
      </c>
    </row>
    <row r="9" spans="1:18" s="5" customFormat="1" ht="30" x14ac:dyDescent="0.25">
      <c r="C9" s="5" t="s">
        <v>28</v>
      </c>
      <c r="E9" s="5" t="s">
        <v>25</v>
      </c>
      <c r="G9" s="6" t="s">
        <v>23</v>
      </c>
      <c r="K9" s="6" t="s">
        <v>24</v>
      </c>
      <c r="O9" s="8" t="s">
        <v>33</v>
      </c>
      <c r="P9" s="7"/>
      <c r="Q9" s="7"/>
      <c r="R9" s="7"/>
    </row>
    <row r="10" spans="1:18" x14ac:dyDescent="0.25">
      <c r="A10" t="s">
        <v>29</v>
      </c>
      <c r="B10" t="s">
        <v>7</v>
      </c>
      <c r="C10" t="s">
        <v>8</v>
      </c>
      <c r="D10" t="s">
        <v>17</v>
      </c>
      <c r="E10" t="s">
        <v>37</v>
      </c>
      <c r="G10" s="1" t="s">
        <v>27</v>
      </c>
      <c r="H10" t="s">
        <v>21</v>
      </c>
      <c r="I10" t="s">
        <v>22</v>
      </c>
      <c r="K10" s="1" t="s">
        <v>8</v>
      </c>
      <c r="L10" t="s">
        <v>21</v>
      </c>
      <c r="M10" t="s">
        <v>22</v>
      </c>
      <c r="O10" s="3"/>
      <c r="P10" s="3"/>
      <c r="Q10" s="3"/>
      <c r="R10" s="3"/>
    </row>
    <row r="11" spans="1:18" x14ac:dyDescent="0.25">
      <c r="A11">
        <v>0</v>
      </c>
      <c r="B11">
        <f>E0</f>
        <v>253224675.00000003</v>
      </c>
      <c r="C11" s="4">
        <v>0</v>
      </c>
      <c r="D11" s="4">
        <f>M0</f>
        <v>1194.9882831908285</v>
      </c>
      <c r="E11" s="4">
        <f t="shared" ref="E11:E42" si="0">B11/(cv*D11)-273.15</f>
        <v>20</v>
      </c>
      <c r="F11" s="4"/>
      <c r="G11" s="10">
        <v>20</v>
      </c>
      <c r="H11" s="2">
        <f t="shared" ref="H11:H42" si="1">G11-E11</f>
        <v>0</v>
      </c>
      <c r="I11" s="9">
        <f>H11/(E11+273.15)*100</f>
        <v>0</v>
      </c>
      <c r="J11" s="2"/>
      <c r="K11" s="10">
        <v>0</v>
      </c>
      <c r="L11" s="4">
        <f t="shared" ref="L11:L42" si="2">K11-C11</f>
        <v>0</v>
      </c>
      <c r="M11" s="9">
        <f>L11/(C11+P0)*100</f>
        <v>0</v>
      </c>
      <c r="O11" s="3" t="s">
        <v>30</v>
      </c>
      <c r="P11" s="3"/>
      <c r="Q11" s="3"/>
      <c r="R11" s="3"/>
    </row>
    <row r="12" spans="1:18" x14ac:dyDescent="0.25">
      <c r="A12">
        <f>A11+10</f>
        <v>10</v>
      </c>
      <c r="B12">
        <f t="shared" ref="B12:B43" si="3">E0+qconv*A12</f>
        <v>254224675.00000003</v>
      </c>
      <c r="C12" s="4">
        <f t="shared" ref="C12:C43" si="4">(gamma-1)*qconv*A12/Volume</f>
        <v>400.04000400040002</v>
      </c>
      <c r="D12" s="4">
        <f t="shared" ref="D12:D43" si="5">M0+mfire*A12</f>
        <v>1195.0082831908285</v>
      </c>
      <c r="E12" s="4">
        <f t="shared" si="0"/>
        <v>21.152741975819595</v>
      </c>
      <c r="F12" s="4"/>
      <c r="G12" s="10">
        <v>21.152699999999999</v>
      </c>
      <c r="H12" s="4">
        <f t="shared" si="1"/>
        <v>-4.1975819595307939E-5</v>
      </c>
      <c r="I12" s="9">
        <f>H12/(E12+273.15)*100</f>
        <v>-1.4262802756610654E-5</v>
      </c>
      <c r="J12" s="2"/>
      <c r="K12" s="10">
        <v>400</v>
      </c>
      <c r="L12" s="4">
        <f t="shared" si="2"/>
        <v>-4.0004000400017503E-2</v>
      </c>
      <c r="M12" s="9">
        <f>L12/(C12+P0)*100</f>
        <v>-3.9335284822350054E-5</v>
      </c>
      <c r="O12" s="3" t="s">
        <v>31</v>
      </c>
      <c r="P12" s="3"/>
      <c r="Q12" s="3"/>
      <c r="R12" s="3"/>
    </row>
    <row r="13" spans="1:18" x14ac:dyDescent="0.25">
      <c r="A13">
        <f t="shared" ref="A13:A76" si="6">A12+10</f>
        <v>20</v>
      </c>
      <c r="B13">
        <f t="shared" si="3"/>
        <v>255224675.00000003</v>
      </c>
      <c r="C13" s="4">
        <f t="shared" si="4"/>
        <v>800.08000800080004</v>
      </c>
      <c r="D13" s="4">
        <f t="shared" si="5"/>
        <v>1195.0282831908285</v>
      </c>
      <c r="E13" s="4">
        <f t="shared" si="0"/>
        <v>22.3054453670469</v>
      </c>
      <c r="F13" s="4"/>
      <c r="G13" s="10">
        <v>22.305399999999999</v>
      </c>
      <c r="H13" s="4">
        <f t="shared" si="1"/>
        <v>-4.536704690139004E-5</v>
      </c>
      <c r="I13" s="9">
        <f t="shared" ref="I13:I76" si="7">H13/(E13+273.15)*100</f>
        <v>-1.5354953720697264E-5</v>
      </c>
      <c r="J13" s="2"/>
      <c r="K13" s="10">
        <v>800</v>
      </c>
      <c r="L13" s="4">
        <f t="shared" si="2"/>
        <v>-8.0008000800035006E-2</v>
      </c>
      <c r="M13" s="9">
        <f>L13/(C13+P0)*100</f>
        <v>-7.8362329190893274E-5</v>
      </c>
      <c r="O13" s="3" t="s">
        <v>32</v>
      </c>
      <c r="P13" s="3"/>
      <c r="Q13" s="3"/>
      <c r="R13" s="3"/>
    </row>
    <row r="14" spans="1:18" x14ac:dyDescent="0.25">
      <c r="A14">
        <f t="shared" si="6"/>
        <v>30</v>
      </c>
      <c r="B14">
        <f t="shared" si="3"/>
        <v>256224675.00000003</v>
      </c>
      <c r="C14" s="4">
        <f t="shared" si="4"/>
        <v>1200.1200120011999</v>
      </c>
      <c r="D14" s="4">
        <f t="shared" si="5"/>
        <v>1195.0482831908284</v>
      </c>
      <c r="E14" s="4">
        <f t="shared" si="0"/>
        <v>23.458110175619254</v>
      </c>
      <c r="F14" s="4"/>
      <c r="G14" s="10">
        <v>23.457999999999998</v>
      </c>
      <c r="H14" s="4">
        <f t="shared" si="1"/>
        <v>-1.1017561925541486E-4</v>
      </c>
      <c r="I14" s="9">
        <f t="shared" si="7"/>
        <v>-3.7145180956171689E-5</v>
      </c>
      <c r="J14" s="2"/>
      <c r="K14" s="10">
        <v>1200</v>
      </c>
      <c r="L14" s="4">
        <f t="shared" si="2"/>
        <v>-0.12001200119993882</v>
      </c>
      <c r="M14" s="9">
        <f>L14/(C14+P0)*100</f>
        <v>-1.1708474213092361E-4</v>
      </c>
      <c r="O14" s="3" t="s">
        <v>36</v>
      </c>
      <c r="P14" s="3"/>
      <c r="Q14" s="3"/>
      <c r="R14" s="3"/>
    </row>
    <row r="15" spans="1:18" x14ac:dyDescent="0.25">
      <c r="A15">
        <f t="shared" si="6"/>
        <v>40</v>
      </c>
      <c r="B15">
        <f t="shared" si="3"/>
        <v>257224675.00000003</v>
      </c>
      <c r="C15" s="4">
        <f t="shared" si="4"/>
        <v>1600.1600160016001</v>
      </c>
      <c r="D15" s="4">
        <f t="shared" si="5"/>
        <v>1195.0682831908284</v>
      </c>
      <c r="E15" s="4">
        <f t="shared" si="0"/>
        <v>24.610736403473595</v>
      </c>
      <c r="F15" s="4"/>
      <c r="G15" s="10">
        <v>24.610600000000002</v>
      </c>
      <c r="H15" s="4">
        <f t="shared" si="1"/>
        <v>-1.3640347359356042E-4</v>
      </c>
      <c r="I15" s="9">
        <f t="shared" si="7"/>
        <v>-4.5809758278112983E-5</v>
      </c>
      <c r="J15" s="2"/>
      <c r="K15" s="10">
        <v>1600</v>
      </c>
      <c r="L15" s="4">
        <f t="shared" si="2"/>
        <v>-0.16001600160007001</v>
      </c>
      <c r="M15" s="9">
        <f>L15/(C15+P0)*100</f>
        <v>-1.5550607654564051E-4</v>
      </c>
    </row>
    <row r="16" spans="1:18" x14ac:dyDescent="0.25">
      <c r="A16">
        <f t="shared" si="6"/>
        <v>50</v>
      </c>
      <c r="B16">
        <f t="shared" si="3"/>
        <v>258224675.00000003</v>
      </c>
      <c r="C16" s="4">
        <f t="shared" si="4"/>
        <v>2000.2000200019997</v>
      </c>
      <c r="D16" s="4">
        <f t="shared" si="5"/>
        <v>1195.0882831908284</v>
      </c>
      <c r="E16" s="4">
        <f t="shared" si="0"/>
        <v>25.763324052547034</v>
      </c>
      <c r="F16" s="4"/>
      <c r="G16" s="10">
        <v>25.763200000000001</v>
      </c>
      <c r="H16" s="4">
        <f t="shared" si="1"/>
        <v>-1.2405254703296009E-4</v>
      </c>
      <c r="I16" s="9">
        <f t="shared" si="7"/>
        <v>-4.1501176779644811E-5</v>
      </c>
      <c r="J16" s="2"/>
      <c r="K16" s="10">
        <v>2000</v>
      </c>
      <c r="L16" s="4">
        <f t="shared" si="2"/>
        <v>-0.20002000199974646</v>
      </c>
      <c r="M16" s="9">
        <f>L16/(C16+P0)*100</f>
        <v>-1.9362983030140948E-4</v>
      </c>
    </row>
    <row r="17" spans="1:13" x14ac:dyDescent="0.25">
      <c r="A17">
        <f t="shared" si="6"/>
        <v>60</v>
      </c>
      <c r="B17">
        <f t="shared" si="3"/>
        <v>259224675.00000003</v>
      </c>
      <c r="C17" s="4">
        <f t="shared" si="4"/>
        <v>2400.2400240023999</v>
      </c>
      <c r="D17" s="4">
        <f t="shared" si="5"/>
        <v>1195.1082831908284</v>
      </c>
      <c r="E17" s="4">
        <f t="shared" si="0"/>
        <v>26.91587312477634</v>
      </c>
      <c r="F17" s="4"/>
      <c r="G17" s="10">
        <v>26.915700000000001</v>
      </c>
      <c r="H17" s="4">
        <f t="shared" si="1"/>
        <v>-1.7312477633879553E-4</v>
      </c>
      <c r="I17" s="9">
        <f t="shared" si="7"/>
        <v>-5.7695590150235147E-5</v>
      </c>
      <c r="J17" s="2"/>
      <c r="K17" s="10">
        <v>2400</v>
      </c>
      <c r="L17" s="4">
        <f t="shared" si="2"/>
        <v>-0.24002400239987765</v>
      </c>
      <c r="M17" s="9">
        <f>L17/(C17+P0)*100</f>
        <v>-2.314594472918499E-4</v>
      </c>
    </row>
    <row r="18" spans="1:13" x14ac:dyDescent="0.25">
      <c r="A18">
        <f t="shared" si="6"/>
        <v>70</v>
      </c>
      <c r="B18">
        <f t="shared" si="3"/>
        <v>260224675.00000003</v>
      </c>
      <c r="C18" s="4">
        <f t="shared" si="4"/>
        <v>2800.2800280028</v>
      </c>
      <c r="D18" s="4">
        <f t="shared" si="5"/>
        <v>1195.1282831908286</v>
      </c>
      <c r="E18" s="4">
        <f t="shared" si="0"/>
        <v>28.068383622098111</v>
      </c>
      <c r="F18" s="4"/>
      <c r="G18" s="10">
        <v>28.068200000000001</v>
      </c>
      <c r="H18" s="4">
        <f t="shared" si="1"/>
        <v>-1.8362209810973695E-4</v>
      </c>
      <c r="I18" s="9">
        <f t="shared" si="7"/>
        <v>-6.095979133202745E-5</v>
      </c>
      <c r="J18" s="2"/>
      <c r="K18" s="10">
        <v>2800</v>
      </c>
      <c r="L18" s="4">
        <f t="shared" si="2"/>
        <v>-0.28002800280000884</v>
      </c>
      <c r="M18" s="9">
        <f>L18/(C18+P0)*100</f>
        <v>-2.6899831847203656E-4</v>
      </c>
    </row>
    <row r="19" spans="1:13" x14ac:dyDescent="0.25">
      <c r="A19">
        <f t="shared" si="6"/>
        <v>80</v>
      </c>
      <c r="B19">
        <f t="shared" si="3"/>
        <v>261224675.00000003</v>
      </c>
      <c r="C19" s="4">
        <f t="shared" si="4"/>
        <v>3200.3200320032001</v>
      </c>
      <c r="D19" s="4">
        <f t="shared" si="5"/>
        <v>1195.1482831908286</v>
      </c>
      <c r="E19" s="4">
        <f t="shared" si="0"/>
        <v>29.220855546449116</v>
      </c>
      <c r="F19" s="4"/>
      <c r="G19" s="10">
        <v>29.220600000000001</v>
      </c>
      <c r="H19" s="4">
        <f t="shared" si="1"/>
        <v>-2.5554644911451874E-4</v>
      </c>
      <c r="I19" s="9">
        <f t="shared" si="7"/>
        <v>-8.4514246140783439E-5</v>
      </c>
      <c r="J19" s="2"/>
      <c r="K19" s="10">
        <v>3200</v>
      </c>
      <c r="L19" s="4">
        <f t="shared" si="2"/>
        <v>-0.32003200320014003</v>
      </c>
      <c r="M19" s="9">
        <f>L19/(C19+P0)*100</f>
        <v>-3.0624978287351686E-4</v>
      </c>
    </row>
    <row r="20" spans="1:13" x14ac:dyDescent="0.25">
      <c r="A20">
        <f t="shared" si="6"/>
        <v>90</v>
      </c>
      <c r="B20">
        <f t="shared" si="3"/>
        <v>262224675.00000003</v>
      </c>
      <c r="C20" s="4">
        <f t="shared" si="4"/>
        <v>3600.3600360035998</v>
      </c>
      <c r="D20" s="4">
        <f t="shared" si="5"/>
        <v>1195.1682831908286</v>
      </c>
      <c r="E20" s="4">
        <f t="shared" si="0"/>
        <v>30.373288899765726</v>
      </c>
      <c r="F20" s="4"/>
      <c r="G20" s="10">
        <v>30.373000000000001</v>
      </c>
      <c r="H20" s="4">
        <f t="shared" si="1"/>
        <v>-2.8889976572443743E-4</v>
      </c>
      <c r="I20" s="9">
        <f t="shared" si="7"/>
        <v>-9.5182075408995235E-5</v>
      </c>
      <c r="J20" s="2"/>
      <c r="K20" s="10">
        <v>3600</v>
      </c>
      <c r="L20" s="4">
        <f t="shared" si="2"/>
        <v>-0.36003600359981647</v>
      </c>
      <c r="M20" s="9">
        <f>L20/(C20+P0)*100</f>
        <v>-3.432171285935014E-4</v>
      </c>
    </row>
    <row r="21" spans="1:13" x14ac:dyDescent="0.25">
      <c r="A21">
        <f t="shared" si="6"/>
        <v>100</v>
      </c>
      <c r="B21">
        <f t="shared" si="3"/>
        <v>263224675.00000003</v>
      </c>
      <c r="C21" s="4">
        <f t="shared" si="4"/>
        <v>4000.4000400039995</v>
      </c>
      <c r="D21" s="4">
        <f t="shared" si="5"/>
        <v>1195.1882831908285</v>
      </c>
      <c r="E21" s="4">
        <f t="shared" si="0"/>
        <v>31.525683683984198</v>
      </c>
      <c r="F21" s="4"/>
      <c r="G21" s="10">
        <v>31.525400000000001</v>
      </c>
      <c r="H21" s="4">
        <f t="shared" si="1"/>
        <v>-2.8368398419686969E-4</v>
      </c>
      <c r="I21" s="9">
        <f t="shared" si="7"/>
        <v>-9.3110149378088371E-5</v>
      </c>
      <c r="J21" s="2"/>
      <c r="K21" s="10">
        <v>4000</v>
      </c>
      <c r="L21" s="4">
        <f t="shared" si="2"/>
        <v>-0.40004000399949291</v>
      </c>
      <c r="M21" s="9">
        <f>L21/(C21+P0)*100</f>
        <v>-3.7990359376366693E-4</v>
      </c>
    </row>
    <row r="22" spans="1:13" x14ac:dyDescent="0.25">
      <c r="A22">
        <f t="shared" si="6"/>
        <v>110</v>
      </c>
      <c r="B22">
        <f t="shared" si="3"/>
        <v>264224675.00000003</v>
      </c>
      <c r="C22" s="4">
        <f t="shared" si="4"/>
        <v>4400.4400440043992</v>
      </c>
      <c r="D22" s="4">
        <f t="shared" si="5"/>
        <v>1195.2082831908285</v>
      </c>
      <c r="E22" s="4">
        <f t="shared" si="0"/>
        <v>32.67803990104079</v>
      </c>
      <c r="F22" s="4"/>
      <c r="G22" s="10">
        <v>32.677700000000002</v>
      </c>
      <c r="H22" s="4">
        <f t="shared" si="1"/>
        <v>-3.3990104078895911E-4</v>
      </c>
      <c r="I22" s="9">
        <f t="shared" si="7"/>
        <v>-1.1114122854756667E-4</v>
      </c>
      <c r="J22" s="2"/>
      <c r="K22" s="10">
        <v>4400</v>
      </c>
      <c r="L22" s="4">
        <f t="shared" si="2"/>
        <v>-0.44004400439916935</v>
      </c>
      <c r="M22" s="9">
        <f>L22/(C22+P0)*100</f>
        <v>-4.1631236749437711E-4</v>
      </c>
    </row>
    <row r="23" spans="1:13" x14ac:dyDescent="0.25">
      <c r="A23">
        <f t="shared" si="6"/>
        <v>120</v>
      </c>
      <c r="B23">
        <f t="shared" si="3"/>
        <v>265224675.00000003</v>
      </c>
      <c r="C23" s="4">
        <f t="shared" si="4"/>
        <v>4800.4800480047998</v>
      </c>
      <c r="D23" s="4">
        <f t="shared" si="5"/>
        <v>1195.2282831908285</v>
      </c>
      <c r="E23" s="4">
        <f t="shared" si="0"/>
        <v>33.830357552871533</v>
      </c>
      <c r="F23" s="4"/>
      <c r="G23" s="10">
        <v>33.83</v>
      </c>
      <c r="H23" s="4">
        <f t="shared" si="1"/>
        <v>-3.5755287153449444E-4</v>
      </c>
      <c r="I23" s="9">
        <f t="shared" si="7"/>
        <v>-1.1647418564000884E-4</v>
      </c>
      <c r="J23" s="2"/>
      <c r="K23" s="10">
        <v>4800</v>
      </c>
      <c r="L23" s="4">
        <f t="shared" si="2"/>
        <v>-0.48004800479975529</v>
      </c>
      <c r="M23" s="9">
        <f>L23/(C23+P0)*100</f>
        <v>-4.5244659080011631E-4</v>
      </c>
    </row>
    <row r="24" spans="1:13" x14ac:dyDescent="0.25">
      <c r="A24">
        <f t="shared" si="6"/>
        <v>130</v>
      </c>
      <c r="B24">
        <f t="shared" si="3"/>
        <v>266224675.00000003</v>
      </c>
      <c r="C24" s="4">
        <f t="shared" si="4"/>
        <v>5200.5200520051994</v>
      </c>
      <c r="D24" s="4">
        <f t="shared" si="5"/>
        <v>1195.2482831908285</v>
      </c>
      <c r="E24" s="4">
        <f t="shared" si="0"/>
        <v>34.982636641412398</v>
      </c>
      <c r="F24" s="4"/>
      <c r="G24" s="10">
        <v>34.982199999999999</v>
      </c>
      <c r="H24" s="4">
        <f t="shared" si="1"/>
        <v>-4.3664141239929677E-4</v>
      </c>
      <c r="I24" s="9">
        <f t="shared" si="7"/>
        <v>-1.4170566842857212E-4</v>
      </c>
      <c r="J24" s="2"/>
      <c r="K24" s="10">
        <v>5200</v>
      </c>
      <c r="L24" s="4">
        <f t="shared" si="2"/>
        <v>-0.52005200519943173</v>
      </c>
      <c r="M24" s="9">
        <f>L24/(C24+P0)*100</f>
        <v>-4.883093574993676E-4</v>
      </c>
    </row>
    <row r="25" spans="1:13" x14ac:dyDescent="0.25">
      <c r="A25">
        <f t="shared" si="6"/>
        <v>140</v>
      </c>
      <c r="B25">
        <f t="shared" si="3"/>
        <v>267224675.00000003</v>
      </c>
      <c r="C25" s="4">
        <f t="shared" si="4"/>
        <v>5600.5600560056</v>
      </c>
      <c r="D25" s="4">
        <f t="shared" si="5"/>
        <v>1195.2682831908285</v>
      </c>
      <c r="E25" s="4">
        <f t="shared" si="0"/>
        <v>36.134877168599076</v>
      </c>
      <c r="F25" s="4"/>
      <c r="G25" s="10">
        <v>36.134399999999999</v>
      </c>
      <c r="H25" s="4">
        <f t="shared" si="1"/>
        <v>-4.7716859907609432E-4</v>
      </c>
      <c r="I25" s="9">
        <f t="shared" si="7"/>
        <v>-1.5428125792777691E-4</v>
      </c>
      <c r="J25" s="2"/>
      <c r="K25" s="10">
        <v>5600</v>
      </c>
      <c r="L25" s="4">
        <f t="shared" si="2"/>
        <v>-0.56005600560001767</v>
      </c>
      <c r="M25" s="9">
        <f>L25/(C25+P0)*100</f>
        <v>-5.2390371510364605E-4</v>
      </c>
    </row>
    <row r="26" spans="1:13" x14ac:dyDescent="0.25">
      <c r="A26">
        <f t="shared" si="6"/>
        <v>150</v>
      </c>
      <c r="B26">
        <f t="shared" si="3"/>
        <v>268224675.00000003</v>
      </c>
      <c r="C26" s="4">
        <f t="shared" si="4"/>
        <v>6000.6000600059997</v>
      </c>
      <c r="D26" s="4">
        <f t="shared" si="5"/>
        <v>1195.2882831908285</v>
      </c>
      <c r="E26" s="4">
        <f t="shared" si="0"/>
        <v>37.287079136367311</v>
      </c>
      <c r="F26" s="4"/>
      <c r="G26" s="10">
        <v>37.2866</v>
      </c>
      <c r="H26" s="4">
        <f t="shared" si="1"/>
        <v>-4.7913636731067299E-4</v>
      </c>
      <c r="I26" s="9">
        <f t="shared" si="7"/>
        <v>-1.5434250594150201E-4</v>
      </c>
      <c r="J26" s="2"/>
      <c r="K26" s="10">
        <v>6000</v>
      </c>
      <c r="L26" s="4">
        <f t="shared" si="2"/>
        <v>-0.60006000599969411</v>
      </c>
      <c r="M26" s="9">
        <f>L26/(C26+P0)*100</f>
        <v>-5.5923266567393004E-4</v>
      </c>
    </row>
    <row r="27" spans="1:13" x14ac:dyDescent="0.25">
      <c r="A27">
        <f t="shared" si="6"/>
        <v>160</v>
      </c>
      <c r="B27">
        <f t="shared" si="3"/>
        <v>269224675</v>
      </c>
      <c r="C27" s="4">
        <f t="shared" si="4"/>
        <v>6400.6400640064003</v>
      </c>
      <c r="D27" s="4">
        <f t="shared" si="5"/>
        <v>1195.3082831908284</v>
      </c>
      <c r="E27" s="4">
        <f t="shared" si="0"/>
        <v>38.439242546652622</v>
      </c>
      <c r="F27" s="4"/>
      <c r="G27" s="10">
        <v>38.438800000000001</v>
      </c>
      <c r="H27" s="4">
        <f t="shared" si="1"/>
        <v>-4.4254665262144499E-4</v>
      </c>
      <c r="I27" s="9">
        <f t="shared" si="7"/>
        <v>-1.4202886113925606E-4</v>
      </c>
      <c r="J27" s="2"/>
      <c r="K27" s="10">
        <v>6400</v>
      </c>
      <c r="L27" s="4">
        <f t="shared" si="2"/>
        <v>-0.64006400640028005</v>
      </c>
      <c r="M27" s="9">
        <f>L27/(C27+P0)*100</f>
        <v>-5.9429916667151704E-4</v>
      </c>
    </row>
    <row r="28" spans="1:13" x14ac:dyDescent="0.25">
      <c r="A28">
        <f t="shared" si="6"/>
        <v>170</v>
      </c>
      <c r="B28">
        <f t="shared" si="3"/>
        <v>270224675</v>
      </c>
      <c r="C28" s="4">
        <f t="shared" si="4"/>
        <v>6800.6800680068</v>
      </c>
      <c r="D28" s="4">
        <f t="shared" si="5"/>
        <v>1195.3282831908284</v>
      </c>
      <c r="E28" s="4">
        <f t="shared" si="0"/>
        <v>39.591367401390414</v>
      </c>
      <c r="F28" s="4"/>
      <c r="G28" s="10">
        <v>39.590899999999998</v>
      </c>
      <c r="H28" s="4">
        <f t="shared" si="1"/>
        <v>-4.6740139041645534E-4</v>
      </c>
      <c r="I28" s="9">
        <f t="shared" si="7"/>
        <v>-1.4945301106155404E-4</v>
      </c>
      <c r="J28" s="2"/>
      <c r="K28" s="10">
        <v>6800</v>
      </c>
      <c r="L28" s="4">
        <f t="shared" si="2"/>
        <v>-0.68006800679995649</v>
      </c>
      <c r="M28" s="9">
        <f>L28/(C28+P0)*100</f>
        <v>-6.291061317765268E-4</v>
      </c>
    </row>
    <row r="29" spans="1:13" x14ac:dyDescent="0.25">
      <c r="A29">
        <f t="shared" si="6"/>
        <v>180</v>
      </c>
      <c r="B29">
        <f t="shared" si="3"/>
        <v>271224675</v>
      </c>
      <c r="C29" s="4">
        <f t="shared" si="4"/>
        <v>7200.7200720071996</v>
      </c>
      <c r="D29" s="4">
        <f t="shared" si="5"/>
        <v>1195.3482831908284</v>
      </c>
      <c r="E29" s="4">
        <f t="shared" si="0"/>
        <v>40.743453702516035</v>
      </c>
      <c r="F29" s="4"/>
      <c r="G29" s="10">
        <v>40.742899999999999</v>
      </c>
      <c r="H29" s="4">
        <f t="shared" si="1"/>
        <v>-5.5370251603648057E-4</v>
      </c>
      <c r="I29" s="9">
        <f t="shared" si="7"/>
        <v>-1.7639823625032879E-4</v>
      </c>
      <c r="J29" s="2"/>
      <c r="K29" s="10">
        <v>7200</v>
      </c>
      <c r="L29" s="4">
        <f t="shared" si="2"/>
        <v>-0.72007200719963294</v>
      </c>
      <c r="M29" s="9">
        <f>L29/(C29+P0)*100</f>
        <v>-6.6365643170087035E-4</v>
      </c>
    </row>
    <row r="30" spans="1:13" x14ac:dyDescent="0.25">
      <c r="A30">
        <f t="shared" si="6"/>
        <v>190</v>
      </c>
      <c r="B30">
        <f t="shared" si="3"/>
        <v>272224675</v>
      </c>
      <c r="C30" s="4">
        <f t="shared" si="4"/>
        <v>7600.7600760076002</v>
      </c>
      <c r="D30" s="4">
        <f t="shared" si="5"/>
        <v>1195.3682831908286</v>
      </c>
      <c r="E30" s="4">
        <f t="shared" si="0"/>
        <v>41.895501451964492</v>
      </c>
      <c r="F30" s="4"/>
      <c r="G30" s="10">
        <v>41.8949</v>
      </c>
      <c r="H30" s="4">
        <f t="shared" si="1"/>
        <v>-6.014519644921279E-4</v>
      </c>
      <c r="I30" s="9">
        <f t="shared" si="7"/>
        <v>-1.9090955488022809E-4</v>
      </c>
      <c r="J30" s="2"/>
      <c r="K30" s="10">
        <v>7600</v>
      </c>
      <c r="L30" s="4">
        <f t="shared" si="2"/>
        <v>-0.76007600760021887</v>
      </c>
      <c r="M30" s="9">
        <f>L30/(C30+P0)*100</f>
        <v>-6.9795289497494935E-4</v>
      </c>
    </row>
    <row r="31" spans="1:13" x14ac:dyDescent="0.25">
      <c r="A31">
        <f t="shared" si="6"/>
        <v>200</v>
      </c>
      <c r="B31">
        <f t="shared" si="3"/>
        <v>273224675</v>
      </c>
      <c r="C31" s="4">
        <f t="shared" si="4"/>
        <v>8000.800080007999</v>
      </c>
      <c r="D31" s="4">
        <f t="shared" si="5"/>
        <v>1195.3882831908286</v>
      </c>
      <c r="E31" s="4">
        <f t="shared" si="0"/>
        <v>43.047510651670905</v>
      </c>
      <c r="F31" s="4"/>
      <c r="G31" s="10">
        <v>43.046900000000001</v>
      </c>
      <c r="H31" s="4">
        <f t="shared" si="1"/>
        <v>-6.106516709039056E-4</v>
      </c>
      <c r="I31" s="9">
        <f t="shared" si="7"/>
        <v>-1.9312349096151202E-4</v>
      </c>
      <c r="J31" s="2"/>
      <c r="K31" s="10">
        <v>8000</v>
      </c>
      <c r="L31" s="4">
        <f t="shared" si="2"/>
        <v>-0.80008000799898582</v>
      </c>
      <c r="M31" s="9">
        <f>L31/(C31+P0)*100</f>
        <v>-7.3199830871624786E-4</v>
      </c>
    </row>
    <row r="32" spans="1:13" x14ac:dyDescent="0.25">
      <c r="A32">
        <f t="shared" si="6"/>
        <v>210</v>
      </c>
      <c r="B32">
        <f t="shared" si="3"/>
        <v>274224675</v>
      </c>
      <c r="C32" s="4">
        <f t="shared" si="4"/>
        <v>8400.8400840083996</v>
      </c>
      <c r="D32" s="4">
        <f t="shared" si="5"/>
        <v>1195.4082831908286</v>
      </c>
      <c r="E32" s="4">
        <f t="shared" si="0"/>
        <v>44.199481303570224</v>
      </c>
      <c r="F32" s="4"/>
      <c r="G32" s="10">
        <v>44.198900000000002</v>
      </c>
      <c r="H32" s="4">
        <f t="shared" si="1"/>
        <v>-5.8130357022179169E-4</v>
      </c>
      <c r="I32" s="9">
        <f t="shared" si="7"/>
        <v>-1.8317457707319465E-4</v>
      </c>
      <c r="J32" s="2"/>
      <c r="K32" s="10">
        <v>8400</v>
      </c>
      <c r="L32" s="4">
        <f t="shared" si="2"/>
        <v>-0.84008400839957176</v>
      </c>
      <c r="M32" s="9">
        <f>L32/(C32+P0)*100</f>
        <v>-7.6579541939354268E-4</v>
      </c>
    </row>
    <row r="33" spans="1:13" x14ac:dyDescent="0.25">
      <c r="A33">
        <f t="shared" si="6"/>
        <v>220</v>
      </c>
      <c r="B33">
        <f t="shared" si="3"/>
        <v>275224675</v>
      </c>
      <c r="C33" s="4">
        <f t="shared" si="4"/>
        <v>8800.8800880087983</v>
      </c>
      <c r="D33" s="4">
        <f t="shared" si="5"/>
        <v>1195.4282831908286</v>
      </c>
      <c r="E33" s="4">
        <f t="shared" si="0"/>
        <v>45.351413409597058</v>
      </c>
      <c r="F33" s="4"/>
      <c r="G33" s="10">
        <v>45.3508</v>
      </c>
      <c r="H33" s="4">
        <f t="shared" si="1"/>
        <v>-6.1340959705802334E-4</v>
      </c>
      <c r="I33" s="9">
        <f t="shared" si="7"/>
        <v>-1.9259242541230749E-4</v>
      </c>
      <c r="J33" s="2"/>
      <c r="K33" s="10">
        <v>8800</v>
      </c>
      <c r="L33" s="4">
        <f t="shared" si="2"/>
        <v>-0.88008800879833871</v>
      </c>
      <c r="M33" s="9">
        <f>L33/(C33+P0)*100</f>
        <v>-7.9934693355297715E-4</v>
      </c>
    </row>
    <row r="34" spans="1:13" x14ac:dyDescent="0.25">
      <c r="A34">
        <f t="shared" si="6"/>
        <v>230</v>
      </c>
      <c r="B34">
        <f t="shared" si="3"/>
        <v>276224675</v>
      </c>
      <c r="C34" s="4">
        <f t="shared" si="4"/>
        <v>9200.9200920091989</v>
      </c>
      <c r="D34" s="4">
        <f t="shared" si="5"/>
        <v>1195.4482831908285</v>
      </c>
      <c r="E34" s="4">
        <f t="shared" si="0"/>
        <v>46.503306971686186</v>
      </c>
      <c r="F34" s="4"/>
      <c r="G34" s="10">
        <v>46.502600000000001</v>
      </c>
      <c r="H34" s="4">
        <f t="shared" si="1"/>
        <v>-7.0697168618494288E-4</v>
      </c>
      <c r="I34" s="9">
        <f t="shared" si="7"/>
        <v>-2.2116826911087271E-4</v>
      </c>
      <c r="J34" s="2"/>
      <c r="K34" s="10">
        <v>9200</v>
      </c>
      <c r="L34" s="4">
        <f t="shared" si="2"/>
        <v>-0.92009200919892464</v>
      </c>
      <c r="M34" s="9">
        <f>L34/(C34+P0)*100</f>
        <v>-8.3265551855387721E-4</v>
      </c>
    </row>
    <row r="35" spans="1:13" x14ac:dyDescent="0.25">
      <c r="A35">
        <f t="shared" si="6"/>
        <v>240</v>
      </c>
      <c r="B35">
        <f t="shared" si="3"/>
        <v>277224675</v>
      </c>
      <c r="C35" s="4">
        <f t="shared" si="4"/>
        <v>9600.9600960095995</v>
      </c>
      <c r="D35" s="4">
        <f t="shared" si="5"/>
        <v>1195.4682831908285</v>
      </c>
      <c r="E35" s="4">
        <f t="shared" si="0"/>
        <v>47.65516199177199</v>
      </c>
      <c r="F35" s="4"/>
      <c r="G35" s="10">
        <v>47.654499999999999</v>
      </c>
      <c r="H35" s="4">
        <f t="shared" si="1"/>
        <v>-6.619917719916657E-4</v>
      </c>
      <c r="I35" s="9">
        <f t="shared" si="7"/>
        <v>-2.0635321697493275E-4</v>
      </c>
      <c r="J35" s="2"/>
      <c r="K35" s="10">
        <v>9600</v>
      </c>
      <c r="L35" s="4">
        <f t="shared" si="2"/>
        <v>-0.96009600959951058</v>
      </c>
      <c r="M35" s="9">
        <f>L35/(C35+P0)*100</f>
        <v>-8.6572380326404089E-4</v>
      </c>
    </row>
    <row r="36" spans="1:13" x14ac:dyDescent="0.25">
      <c r="A36">
        <f t="shared" si="6"/>
        <v>250</v>
      </c>
      <c r="B36">
        <f t="shared" si="3"/>
        <v>278224675</v>
      </c>
      <c r="C36" s="4">
        <f t="shared" si="4"/>
        <v>10001.00010001</v>
      </c>
      <c r="D36" s="4">
        <f t="shared" si="5"/>
        <v>1195.4882831908285</v>
      </c>
      <c r="E36" s="4">
        <f t="shared" si="0"/>
        <v>48.806978471788909</v>
      </c>
      <c r="F36" s="4"/>
      <c r="G36" s="10">
        <v>48.806199999999997</v>
      </c>
      <c r="H36" s="4">
        <f t="shared" si="1"/>
        <v>-7.7847178891232716E-4</v>
      </c>
      <c r="I36" s="9">
        <f t="shared" si="7"/>
        <v>-2.4179373051873136E-4</v>
      </c>
      <c r="J36" s="2"/>
      <c r="K36" s="10">
        <v>10000</v>
      </c>
      <c r="L36" s="4">
        <f t="shared" si="2"/>
        <v>-1.0001000100000965</v>
      </c>
      <c r="M36" s="9">
        <f>L36/(C36+P0)*100</f>
        <v>-8.9855437875800963E-4</v>
      </c>
    </row>
    <row r="37" spans="1:13" x14ac:dyDescent="0.25">
      <c r="A37">
        <f t="shared" si="6"/>
        <v>260</v>
      </c>
      <c r="B37">
        <f t="shared" si="3"/>
        <v>279224675</v>
      </c>
      <c r="C37" s="4">
        <f t="shared" si="4"/>
        <v>10401.040104010399</v>
      </c>
      <c r="D37" s="4">
        <f t="shared" si="5"/>
        <v>1195.5082831908285</v>
      </c>
      <c r="E37" s="4">
        <f t="shared" si="0"/>
        <v>49.958756413671153</v>
      </c>
      <c r="F37" s="4"/>
      <c r="G37" s="10">
        <v>49.957999999999998</v>
      </c>
      <c r="H37" s="4">
        <f t="shared" si="1"/>
        <v>-7.5641367115508729E-4</v>
      </c>
      <c r="I37" s="9">
        <f t="shared" si="7"/>
        <v>-2.3410497429746612E-4</v>
      </c>
      <c r="J37" s="2"/>
      <c r="K37" s="10">
        <v>10400</v>
      </c>
      <c r="L37" s="4">
        <f t="shared" si="2"/>
        <v>-1.0401040103988635</v>
      </c>
      <c r="M37" s="9">
        <f>L37/(C37+P0)*100</f>
        <v>-9.3114979899056505E-4</v>
      </c>
    </row>
    <row r="38" spans="1:13" x14ac:dyDescent="0.25">
      <c r="A38">
        <f t="shared" si="6"/>
        <v>270</v>
      </c>
      <c r="B38">
        <f t="shared" si="3"/>
        <v>280224675</v>
      </c>
      <c r="C38" s="4">
        <f t="shared" si="4"/>
        <v>10801.080108010799</v>
      </c>
      <c r="D38" s="4">
        <f t="shared" si="5"/>
        <v>1195.5282831908285</v>
      </c>
      <c r="E38" s="4">
        <f t="shared" si="0"/>
        <v>51.110495819352877</v>
      </c>
      <c r="F38" s="4"/>
      <c r="G38" s="10">
        <v>51.109699999999997</v>
      </c>
      <c r="H38" s="4">
        <f t="shared" si="1"/>
        <v>-7.9581935288075556E-4</v>
      </c>
      <c r="I38" s="9">
        <f t="shared" si="7"/>
        <v>-2.4542593474726274E-4</v>
      </c>
      <c r="J38" s="2"/>
      <c r="K38" s="10">
        <v>10800</v>
      </c>
      <c r="L38" s="4">
        <f t="shared" si="2"/>
        <v>-1.0801080107994494</v>
      </c>
      <c r="M38" s="9">
        <f>L38/(C38+P0)*100</f>
        <v>-9.6351258146554143E-4</v>
      </c>
    </row>
    <row r="39" spans="1:13" x14ac:dyDescent="0.25">
      <c r="A39">
        <f t="shared" si="6"/>
        <v>280</v>
      </c>
      <c r="B39">
        <f t="shared" si="3"/>
        <v>281224675</v>
      </c>
      <c r="C39" s="4">
        <f t="shared" si="4"/>
        <v>11201.1201120112</v>
      </c>
      <c r="D39" s="4">
        <f t="shared" si="5"/>
        <v>1195.5482831908284</v>
      </c>
      <c r="E39" s="4">
        <f t="shared" si="0"/>
        <v>52.262196690768064</v>
      </c>
      <c r="F39" s="4"/>
      <c r="G39" s="10">
        <v>52.261400000000002</v>
      </c>
      <c r="H39" s="4">
        <f t="shared" si="1"/>
        <v>-7.9669076806254679E-4</v>
      </c>
      <c r="I39" s="9">
        <f t="shared" si="7"/>
        <v>-2.4482510986508117E-4</v>
      </c>
      <c r="J39" s="2"/>
      <c r="K39" s="10">
        <v>11200</v>
      </c>
      <c r="L39" s="4">
        <f t="shared" si="2"/>
        <v>-1.1201120112000353</v>
      </c>
      <c r="M39" s="9">
        <f>L39/(C39+P0)*100</f>
        <v>-9.9564520787419819E-4</v>
      </c>
    </row>
    <row r="40" spans="1:13" x14ac:dyDescent="0.25">
      <c r="A40">
        <f t="shared" si="6"/>
        <v>290</v>
      </c>
      <c r="B40">
        <f t="shared" si="3"/>
        <v>282224675</v>
      </c>
      <c r="C40" s="4">
        <f t="shared" si="4"/>
        <v>11601.160116011599</v>
      </c>
      <c r="D40" s="4">
        <f t="shared" si="5"/>
        <v>1195.5682831908284</v>
      </c>
      <c r="E40" s="4">
        <f t="shared" si="0"/>
        <v>53.413859029850585</v>
      </c>
      <c r="F40" s="4"/>
      <c r="G40" s="10">
        <v>53.412999999999997</v>
      </c>
      <c r="H40" s="4">
        <f t="shared" si="1"/>
        <v>-8.5902985058794457E-4</v>
      </c>
      <c r="I40" s="9">
        <f t="shared" si="7"/>
        <v>-2.6305110833144043E-4</v>
      </c>
      <c r="J40" s="2"/>
      <c r="K40" s="10">
        <v>11600</v>
      </c>
      <c r="L40" s="4">
        <f t="shared" si="2"/>
        <v>-1.1601160115988023</v>
      </c>
      <c r="M40" s="9">
        <f>L40/(C40+P0)*100</f>
        <v>-1.0275501247345245E-3</v>
      </c>
    </row>
    <row r="41" spans="1:13" x14ac:dyDescent="0.25">
      <c r="A41">
        <f t="shared" si="6"/>
        <v>300</v>
      </c>
      <c r="B41">
        <f t="shared" si="3"/>
        <v>283224675</v>
      </c>
      <c r="C41" s="4">
        <f t="shared" si="4"/>
        <v>12001.200120011999</v>
      </c>
      <c r="D41" s="4">
        <f t="shared" si="5"/>
        <v>1195.5882831908284</v>
      </c>
      <c r="E41" s="4">
        <f t="shared" si="0"/>
        <v>54.565482838534024</v>
      </c>
      <c r="F41" s="4"/>
      <c r="G41" s="10">
        <v>54.564599999999999</v>
      </c>
      <c r="H41" s="4">
        <f t="shared" si="1"/>
        <v>-8.8283853402515433E-4</v>
      </c>
      <c r="I41" s="9">
        <f t="shared" si="7"/>
        <v>-2.6939176824310445E-4</v>
      </c>
      <c r="J41" s="2"/>
      <c r="K41" s="10">
        <v>12000</v>
      </c>
      <c r="L41" s="4">
        <f t="shared" si="2"/>
        <v>-1.2001200119993882</v>
      </c>
      <c r="M41" s="9">
        <f>L41/(C41+P0)*100</f>
        <v>-1.0592297440169967E-3</v>
      </c>
    </row>
    <row r="42" spans="1:13" x14ac:dyDescent="0.25">
      <c r="A42">
        <f t="shared" si="6"/>
        <v>310</v>
      </c>
      <c r="B42">
        <f t="shared" si="3"/>
        <v>284224675</v>
      </c>
      <c r="C42" s="4">
        <f t="shared" si="4"/>
        <v>12401.2401240124</v>
      </c>
      <c r="D42" s="4">
        <f t="shared" si="5"/>
        <v>1195.6082831908284</v>
      </c>
      <c r="E42" s="4">
        <f t="shared" si="0"/>
        <v>55.717068118752138</v>
      </c>
      <c r="F42" s="4"/>
      <c r="G42" s="10">
        <v>55.716200000000001</v>
      </c>
      <c r="H42" s="4">
        <f t="shared" si="1"/>
        <v>-8.6811875213754774E-4</v>
      </c>
      <c r="I42" s="9">
        <f t="shared" si="7"/>
        <v>-2.6397253975702874E-4</v>
      </c>
      <c r="J42" s="2"/>
      <c r="K42" s="10">
        <v>12400</v>
      </c>
      <c r="L42" s="4">
        <f t="shared" si="2"/>
        <v>-1.2401240123999742</v>
      </c>
      <c r="M42" s="9">
        <f>L42/(C42+P0)*100</f>
        <v>-1.0906864437427311E-3</v>
      </c>
    </row>
    <row r="43" spans="1:13" x14ac:dyDescent="0.25">
      <c r="A43">
        <f t="shared" si="6"/>
        <v>320</v>
      </c>
      <c r="B43">
        <f t="shared" si="3"/>
        <v>285224675</v>
      </c>
      <c r="C43" s="4">
        <f t="shared" si="4"/>
        <v>12801.280128012801</v>
      </c>
      <c r="D43" s="4">
        <f t="shared" si="5"/>
        <v>1195.6282831908286</v>
      </c>
      <c r="E43" s="4">
        <f t="shared" ref="E43:E74" si="8">B43/(cv*D43)-273.15</f>
        <v>56.868614872438286</v>
      </c>
      <c r="F43" s="4"/>
      <c r="G43" s="10">
        <v>56.867699999999999</v>
      </c>
      <c r="H43" s="4">
        <f t="shared" ref="H43:H74" si="9">G43-E43</f>
        <v>-9.1487243828680676E-4</v>
      </c>
      <c r="I43" s="9">
        <f t="shared" si="7"/>
        <v>-2.7721843467539895E-4</v>
      </c>
      <c r="J43" s="2"/>
      <c r="K43" s="10">
        <v>12800</v>
      </c>
      <c r="L43" s="4">
        <f t="shared" ref="L43:L74" si="10">K43-C43</f>
        <v>-1.2801280128005601</v>
      </c>
      <c r="M43" s="9">
        <f>L43/(C43+P0)*100</f>
        <v>-1.1219225685849936E-3</v>
      </c>
    </row>
    <row r="44" spans="1:13" x14ac:dyDescent="0.25">
      <c r="A44">
        <f t="shared" si="6"/>
        <v>330</v>
      </c>
      <c r="B44">
        <f t="shared" ref="B44:B101" si="11">E0+qconv*A44</f>
        <v>286224675</v>
      </c>
      <c r="C44" s="4">
        <f t="shared" ref="C44:C71" si="12">(gamma-1)*qconv*A44/Volume</f>
        <v>13201.320132013199</v>
      </c>
      <c r="D44" s="4">
        <f t="shared" ref="D44:D71" si="13">M0+mfire*A44</f>
        <v>1195.6482831908286</v>
      </c>
      <c r="E44" s="4">
        <f t="shared" si="8"/>
        <v>58.020123101525883</v>
      </c>
      <c r="F44" s="4"/>
      <c r="G44" s="10">
        <v>58.019199999999998</v>
      </c>
      <c r="H44" s="4">
        <f t="shared" si="9"/>
        <v>-9.2310152588481742E-4</v>
      </c>
      <c r="I44" s="9">
        <f t="shared" si="7"/>
        <v>-2.787393733588174E-4</v>
      </c>
      <c r="J44" s="2"/>
      <c r="K44" s="10">
        <v>13200</v>
      </c>
      <c r="L44" s="4">
        <f t="shared" si="10"/>
        <v>-1.320132013199327</v>
      </c>
      <c r="M44" s="9">
        <f>L44/(C44+P0)*100</f>
        <v>-1.152940430448569E-3</v>
      </c>
    </row>
    <row r="45" spans="1:13" x14ac:dyDescent="0.25">
      <c r="A45">
        <f t="shared" si="6"/>
        <v>340</v>
      </c>
      <c r="B45">
        <f t="shared" si="11"/>
        <v>287224675</v>
      </c>
      <c r="C45" s="4">
        <f t="shared" si="12"/>
        <v>13601.3601360136</v>
      </c>
      <c r="D45" s="4">
        <f t="shared" si="13"/>
        <v>1195.6682831908286</v>
      </c>
      <c r="E45" s="4">
        <f t="shared" si="8"/>
        <v>59.171592807948116</v>
      </c>
      <c r="F45" s="4"/>
      <c r="G45" s="10">
        <v>59.1706</v>
      </c>
      <c r="H45" s="4">
        <f t="shared" si="9"/>
        <v>-9.92807948115626E-4</v>
      </c>
      <c r="I45" s="9">
        <f t="shared" si="7"/>
        <v>-2.9874915431371909E-4</v>
      </c>
      <c r="J45" s="2"/>
      <c r="K45" s="10">
        <v>13600</v>
      </c>
      <c r="L45" s="4">
        <f t="shared" si="10"/>
        <v>-1.360136013599913</v>
      </c>
      <c r="M45" s="9">
        <f>L45/(C45+P0)*100</f>
        <v>-1.1837423090465269E-3</v>
      </c>
    </row>
    <row r="46" spans="1:13" x14ac:dyDescent="0.25">
      <c r="A46">
        <f t="shared" si="6"/>
        <v>350</v>
      </c>
      <c r="B46">
        <f t="shared" si="11"/>
        <v>288224675</v>
      </c>
      <c r="C46" s="4">
        <f t="shared" si="12"/>
        <v>14001.400140014</v>
      </c>
      <c r="D46" s="4">
        <f t="shared" si="13"/>
        <v>1195.6882831908285</v>
      </c>
      <c r="E46" s="4">
        <f t="shared" si="8"/>
        <v>60.323023993638117</v>
      </c>
      <c r="F46" s="4"/>
      <c r="G46" s="10">
        <v>60.322099999999999</v>
      </c>
      <c r="H46" s="4">
        <f t="shared" si="9"/>
        <v>-9.2399363811779267E-4</v>
      </c>
      <c r="I46" s="9">
        <f t="shared" si="7"/>
        <v>-2.7708197414355785E-4</v>
      </c>
      <c r="J46" s="2"/>
      <c r="K46" s="10">
        <v>14000</v>
      </c>
      <c r="L46" s="4">
        <f t="shared" si="10"/>
        <v>-1.4001400140004989</v>
      </c>
      <c r="M46" s="9">
        <f>L46/(C46+P0)*100</f>
        <v>-1.214330452449204E-3</v>
      </c>
    </row>
    <row r="47" spans="1:13" x14ac:dyDescent="0.25">
      <c r="A47">
        <f t="shared" si="6"/>
        <v>360</v>
      </c>
      <c r="B47">
        <f t="shared" si="11"/>
        <v>289224675</v>
      </c>
      <c r="C47" s="4">
        <f t="shared" si="12"/>
        <v>14401.440144014399</v>
      </c>
      <c r="D47" s="4">
        <f t="shared" si="13"/>
        <v>1195.7082831908285</v>
      </c>
      <c r="E47" s="4">
        <f t="shared" si="8"/>
        <v>61.474416660528732</v>
      </c>
      <c r="F47" s="4"/>
      <c r="G47" s="10">
        <v>61.473399999999998</v>
      </c>
      <c r="H47" s="4">
        <f t="shared" si="9"/>
        <v>-1.0166605287338371E-3</v>
      </c>
      <c r="I47" s="9">
        <f t="shared" si="7"/>
        <v>-3.0382138245614739E-4</v>
      </c>
      <c r="J47" s="2"/>
      <c r="K47" s="10">
        <v>14400</v>
      </c>
      <c r="L47" s="4">
        <f t="shared" si="10"/>
        <v>-1.4401440143992659</v>
      </c>
      <c r="M47" s="9">
        <f>L47/(C47+P0)*100</f>
        <v>-1.2447070776359468E-3</v>
      </c>
    </row>
    <row r="48" spans="1:13" x14ac:dyDescent="0.25">
      <c r="A48">
        <f t="shared" si="6"/>
        <v>370</v>
      </c>
      <c r="B48">
        <f t="shared" si="11"/>
        <v>290224675</v>
      </c>
      <c r="C48" s="4">
        <f t="shared" si="12"/>
        <v>14801.4801480148</v>
      </c>
      <c r="D48" s="4">
        <f t="shared" si="13"/>
        <v>1195.7282831908285</v>
      </c>
      <c r="E48" s="4">
        <f t="shared" si="8"/>
        <v>62.625770810552865</v>
      </c>
      <c r="F48" s="4"/>
      <c r="G48" s="10">
        <v>62.6248</v>
      </c>
      <c r="H48" s="4">
        <f t="shared" si="9"/>
        <v>-9.7081055286452056E-4</v>
      </c>
      <c r="I48" s="9">
        <f t="shared" si="7"/>
        <v>-2.8912465915006686E-4</v>
      </c>
      <c r="J48" s="2"/>
      <c r="K48" s="10">
        <v>14800</v>
      </c>
      <c r="L48" s="4">
        <f t="shared" si="10"/>
        <v>-1.4801480147998518</v>
      </c>
      <c r="M48" s="9">
        <f>L48/(C48+P0)*100</f>
        <v>-1.2748743710354503E-3</v>
      </c>
    </row>
    <row r="49" spans="1:13" x14ac:dyDescent="0.25">
      <c r="A49">
        <f t="shared" si="6"/>
        <v>380</v>
      </c>
      <c r="B49">
        <f t="shared" si="11"/>
        <v>291224675</v>
      </c>
      <c r="C49" s="4">
        <f t="shared" si="12"/>
        <v>15201.5201520152</v>
      </c>
      <c r="D49" s="4">
        <f t="shared" si="13"/>
        <v>1195.7482831908285</v>
      </c>
      <c r="E49" s="4">
        <f t="shared" si="8"/>
        <v>63.777086445643135</v>
      </c>
      <c r="F49" s="4"/>
      <c r="G49" s="10">
        <v>63.7761</v>
      </c>
      <c r="H49" s="4">
        <f t="shared" si="9"/>
        <v>-9.8644564313588035E-4</v>
      </c>
      <c r="I49" s="9">
        <f t="shared" si="7"/>
        <v>-2.9277718616874246E-4</v>
      </c>
      <c r="J49" s="2"/>
      <c r="K49" s="10">
        <v>15200</v>
      </c>
      <c r="L49" s="4">
        <f t="shared" si="10"/>
        <v>-1.5201520152004377</v>
      </c>
      <c r="M49" s="9">
        <f>L49/(C49+P0)*100</f>
        <v>-1.3048344890409078E-3</v>
      </c>
    </row>
    <row r="50" spans="1:13" x14ac:dyDescent="0.25">
      <c r="A50">
        <f t="shared" si="6"/>
        <v>390</v>
      </c>
      <c r="B50">
        <f t="shared" si="11"/>
        <v>292224675</v>
      </c>
      <c r="C50" s="4">
        <f t="shared" si="12"/>
        <v>15601.560156015597</v>
      </c>
      <c r="D50" s="4">
        <f t="shared" si="13"/>
        <v>1195.7682831908285</v>
      </c>
      <c r="E50" s="4">
        <f t="shared" si="8"/>
        <v>64.928363567732163</v>
      </c>
      <c r="F50" s="4"/>
      <c r="G50" s="10">
        <v>64.927300000000002</v>
      </c>
      <c r="H50" s="4">
        <f t="shared" si="9"/>
        <v>-1.0635677321602088E-3</v>
      </c>
      <c r="I50" s="9">
        <f t="shared" si="7"/>
        <v>-3.1459207295504103E-4</v>
      </c>
      <c r="J50" s="2"/>
      <c r="K50" s="10">
        <v>15600</v>
      </c>
      <c r="L50" s="4">
        <f t="shared" si="10"/>
        <v>-1.5601560155973857</v>
      </c>
      <c r="M50" s="9">
        <f>L50/(C50+P0)*100</f>
        <v>-1.3345895585270358E-3</v>
      </c>
    </row>
    <row r="51" spans="1:13" x14ac:dyDescent="0.25">
      <c r="A51">
        <f t="shared" si="6"/>
        <v>400</v>
      </c>
      <c r="B51">
        <f t="shared" si="11"/>
        <v>293224675</v>
      </c>
      <c r="C51" s="4">
        <f t="shared" si="12"/>
        <v>16001.600160015998</v>
      </c>
      <c r="D51" s="4">
        <f t="shared" si="13"/>
        <v>1195.7882831908285</v>
      </c>
      <c r="E51" s="4">
        <f t="shared" si="8"/>
        <v>66.079602178752339</v>
      </c>
      <c r="F51" s="4"/>
      <c r="G51" s="10">
        <v>66.078500000000005</v>
      </c>
      <c r="H51" s="4">
        <f t="shared" si="9"/>
        <v>-1.102178752333316E-3</v>
      </c>
      <c r="I51" s="9">
        <f t="shared" si="7"/>
        <v>-3.2490641891344676E-4</v>
      </c>
      <c r="J51" s="2"/>
      <c r="K51" s="10">
        <v>16000</v>
      </c>
      <c r="L51" s="4">
        <f t="shared" si="10"/>
        <v>-1.6001600159979716</v>
      </c>
      <c r="M51" s="9">
        <f>L51/(C51+P0)*100</f>
        <v>-1.3641416773642703E-3</v>
      </c>
    </row>
    <row r="52" spans="1:13" x14ac:dyDescent="0.25">
      <c r="A52">
        <f t="shared" si="6"/>
        <v>410</v>
      </c>
      <c r="B52">
        <f t="shared" si="11"/>
        <v>294224675</v>
      </c>
      <c r="C52" s="4">
        <f t="shared" si="12"/>
        <v>16401.640164016397</v>
      </c>
      <c r="D52" s="4">
        <f t="shared" si="13"/>
        <v>1195.8082831908284</v>
      </c>
      <c r="E52" s="4">
        <f t="shared" si="8"/>
        <v>67.230802280635999</v>
      </c>
      <c r="F52" s="4"/>
      <c r="G52" s="10">
        <v>67.229699999999994</v>
      </c>
      <c r="H52" s="4">
        <f t="shared" si="9"/>
        <v>-1.1022806360045934E-3</v>
      </c>
      <c r="I52" s="9">
        <f t="shared" si="7"/>
        <v>-3.2383748690262173E-4</v>
      </c>
      <c r="J52" s="2"/>
      <c r="K52" s="10">
        <v>16400</v>
      </c>
      <c r="L52" s="4">
        <f t="shared" si="10"/>
        <v>-1.6401640163967386</v>
      </c>
      <c r="M52" s="9">
        <f>L52/(C52+P0)*100</f>
        <v>-1.3934929148915697E-3</v>
      </c>
    </row>
    <row r="53" spans="1:13" x14ac:dyDescent="0.25">
      <c r="A53">
        <f t="shared" si="6"/>
        <v>420</v>
      </c>
      <c r="B53">
        <f t="shared" si="11"/>
        <v>295224675</v>
      </c>
      <c r="C53" s="4">
        <f t="shared" si="12"/>
        <v>16801.680168016799</v>
      </c>
      <c r="D53" s="4">
        <f t="shared" si="13"/>
        <v>1195.8282831908284</v>
      </c>
      <c r="E53" s="4">
        <f t="shared" si="8"/>
        <v>68.38196387531525</v>
      </c>
      <c r="F53" s="4"/>
      <c r="G53" s="10">
        <v>68.380799999999994</v>
      </c>
      <c r="H53" s="4">
        <f t="shared" si="9"/>
        <v>-1.163875315256746E-3</v>
      </c>
      <c r="I53" s="9">
        <f t="shared" si="7"/>
        <v>-3.4078078726524345E-4</v>
      </c>
      <c r="J53" s="2"/>
      <c r="K53" s="10">
        <v>16800</v>
      </c>
      <c r="L53" s="4">
        <f t="shared" si="10"/>
        <v>-1.6801680167991435</v>
      </c>
      <c r="M53" s="9">
        <f>L53/(C53+P0)*100</f>
        <v>-1.4226453124196543E-3</v>
      </c>
    </row>
    <row r="54" spans="1:13" x14ac:dyDescent="0.25">
      <c r="A54">
        <f t="shared" si="6"/>
        <v>430</v>
      </c>
      <c r="B54">
        <f t="shared" si="11"/>
        <v>296224675</v>
      </c>
      <c r="C54" s="4">
        <f t="shared" si="12"/>
        <v>17201.720172017198</v>
      </c>
      <c r="D54" s="4">
        <f t="shared" si="13"/>
        <v>1195.8482831908284</v>
      </c>
      <c r="E54" s="4">
        <f t="shared" si="8"/>
        <v>69.533086964722258</v>
      </c>
      <c r="F54" s="4"/>
      <c r="G54" s="10">
        <v>69.531899999999993</v>
      </c>
      <c r="H54" s="4">
        <f t="shared" si="9"/>
        <v>-1.1869647222653157E-3</v>
      </c>
      <c r="I54" s="9">
        <f t="shared" si="7"/>
        <v>-3.4637388520651115E-4</v>
      </c>
      <c r="J54" s="2"/>
      <c r="K54" s="10">
        <v>17200</v>
      </c>
      <c r="L54" s="4">
        <f t="shared" si="10"/>
        <v>-1.7201720171979105</v>
      </c>
      <c r="M54" s="9">
        <f>L54/(C54+P0)*100</f>
        <v>-1.4516008836841416E-3</v>
      </c>
    </row>
    <row r="55" spans="1:13" x14ac:dyDescent="0.25">
      <c r="A55">
        <f t="shared" si="6"/>
        <v>440</v>
      </c>
      <c r="B55">
        <f t="shared" si="11"/>
        <v>297224675</v>
      </c>
      <c r="C55" s="4">
        <f t="shared" si="12"/>
        <v>17601.760176017597</v>
      </c>
      <c r="D55" s="4">
        <f t="shared" si="13"/>
        <v>1195.8682831908286</v>
      </c>
      <c r="E55" s="4">
        <f t="shared" si="8"/>
        <v>70.68417155078879</v>
      </c>
      <c r="F55" s="4"/>
      <c r="G55" s="10">
        <v>70.683000000000007</v>
      </c>
      <c r="H55" s="4">
        <f t="shared" si="9"/>
        <v>-1.171550788782838E-3</v>
      </c>
      <c r="I55" s="9">
        <f t="shared" si="7"/>
        <v>-3.4073134252445432E-4</v>
      </c>
      <c r="J55" s="2"/>
      <c r="K55" s="10">
        <v>17600</v>
      </c>
      <c r="L55" s="4">
        <f t="shared" si="10"/>
        <v>-1.7601760175966774</v>
      </c>
      <c r="M55" s="9">
        <f>L55/(C55+P0)*100</f>
        <v>-1.4803616153293109E-3</v>
      </c>
    </row>
    <row r="56" spans="1:13" x14ac:dyDescent="0.25">
      <c r="A56">
        <f t="shared" si="6"/>
        <v>450</v>
      </c>
      <c r="B56">
        <f t="shared" si="11"/>
        <v>298224675</v>
      </c>
      <c r="C56" s="4">
        <f t="shared" si="12"/>
        <v>18001.800180017999</v>
      </c>
      <c r="D56" s="4">
        <f t="shared" si="13"/>
        <v>1195.8882831908286</v>
      </c>
      <c r="E56" s="4">
        <f t="shared" si="8"/>
        <v>71.835217635446782</v>
      </c>
      <c r="F56" s="4"/>
      <c r="G56" s="10">
        <v>71.834000000000003</v>
      </c>
      <c r="H56" s="4">
        <f t="shared" si="9"/>
        <v>-1.2176354467783312E-3</v>
      </c>
      <c r="I56" s="9">
        <f t="shared" si="7"/>
        <v>-3.5295293378774062E-4</v>
      </c>
      <c r="J56" s="2"/>
      <c r="K56" s="10">
        <v>18000</v>
      </c>
      <c r="L56" s="4">
        <f t="shared" si="10"/>
        <v>-1.8001800179990823</v>
      </c>
      <c r="M56" s="9">
        <f>L56/(C56+P0)*100</f>
        <v>-1.5089294673531644E-3</v>
      </c>
    </row>
    <row r="57" spans="1:13" x14ac:dyDescent="0.25">
      <c r="A57">
        <f t="shared" si="6"/>
        <v>460</v>
      </c>
      <c r="B57">
        <f t="shared" si="11"/>
        <v>299224675</v>
      </c>
      <c r="C57" s="4">
        <f t="shared" si="12"/>
        <v>18401.840184018398</v>
      </c>
      <c r="D57" s="4">
        <f t="shared" si="13"/>
        <v>1195.9082831908286</v>
      </c>
      <c r="E57" s="4">
        <f t="shared" si="8"/>
        <v>72.986225220627773</v>
      </c>
      <c r="F57" s="4"/>
      <c r="G57" s="10">
        <v>72.984999999999999</v>
      </c>
      <c r="H57" s="4">
        <f t="shared" si="9"/>
        <v>-1.2252206277736377E-3</v>
      </c>
      <c r="I57" s="9">
        <f t="shared" si="7"/>
        <v>-3.5397064464797931E-4</v>
      </c>
      <c r="J57" s="2"/>
      <c r="K57" s="10">
        <v>18400</v>
      </c>
      <c r="L57" s="4">
        <f t="shared" si="10"/>
        <v>-1.8401840183978493</v>
      </c>
      <c r="M57" s="9">
        <f>L57/(C57+P0)*100</f>
        <v>-1.5373063735435667E-3</v>
      </c>
    </row>
    <row r="58" spans="1:13" x14ac:dyDescent="0.25">
      <c r="A58">
        <f t="shared" si="6"/>
        <v>470</v>
      </c>
      <c r="B58">
        <f t="shared" si="11"/>
        <v>300224675</v>
      </c>
      <c r="C58" s="4">
        <f t="shared" si="12"/>
        <v>18801.8801880188</v>
      </c>
      <c r="D58" s="4">
        <f t="shared" si="13"/>
        <v>1195.9282831908286</v>
      </c>
      <c r="E58" s="4">
        <f t="shared" si="8"/>
        <v>74.137194308263417</v>
      </c>
      <c r="F58" s="4"/>
      <c r="G58" s="10">
        <v>74.135999999999996</v>
      </c>
      <c r="H58" s="4">
        <f t="shared" si="9"/>
        <v>-1.1943082634218172E-3</v>
      </c>
      <c r="I58" s="9">
        <f t="shared" si="7"/>
        <v>-3.4389643010035963E-4</v>
      </c>
      <c r="J58" s="2"/>
      <c r="K58" s="10">
        <v>18800</v>
      </c>
      <c r="L58" s="4">
        <f t="shared" si="10"/>
        <v>-1.8801880188002542</v>
      </c>
      <c r="M58" s="9">
        <f>L58/(C58+P0)*100</f>
        <v>-1.5654942419359554E-3</v>
      </c>
    </row>
    <row r="59" spans="1:13" x14ac:dyDescent="0.25">
      <c r="A59">
        <f t="shared" si="6"/>
        <v>480</v>
      </c>
      <c r="B59">
        <f t="shared" si="11"/>
        <v>301224675</v>
      </c>
      <c r="C59" s="4">
        <f t="shared" si="12"/>
        <v>19201.920192019199</v>
      </c>
      <c r="D59" s="4">
        <f t="shared" si="13"/>
        <v>1195.9482831908285</v>
      </c>
      <c r="E59" s="4">
        <f t="shared" si="8"/>
        <v>75.28812490028497</v>
      </c>
      <c r="F59" s="4"/>
      <c r="G59" s="10">
        <v>75.286900000000003</v>
      </c>
      <c r="H59" s="4">
        <f t="shared" si="9"/>
        <v>-1.2249002849671342E-3</v>
      </c>
      <c r="I59" s="9">
        <f t="shared" si="7"/>
        <v>-3.5154025849429445E-4</v>
      </c>
      <c r="J59" s="2"/>
      <c r="K59" s="10">
        <v>19200</v>
      </c>
      <c r="L59" s="4">
        <f t="shared" si="10"/>
        <v>-1.9201920191990212</v>
      </c>
      <c r="M59" s="9">
        <f>L59/(C59+P0)*100</f>
        <v>-1.5934949552166514E-3</v>
      </c>
    </row>
    <row r="60" spans="1:13" x14ac:dyDescent="0.25">
      <c r="A60">
        <f t="shared" si="6"/>
        <v>490</v>
      </c>
      <c r="B60">
        <f t="shared" si="11"/>
        <v>302224675</v>
      </c>
      <c r="C60" s="4">
        <f t="shared" si="12"/>
        <v>19601.960196019598</v>
      </c>
      <c r="D60" s="4">
        <f t="shared" si="13"/>
        <v>1195.9682831908285</v>
      </c>
      <c r="E60" s="4">
        <f t="shared" si="8"/>
        <v>76.439016998623799</v>
      </c>
      <c r="F60" s="4"/>
      <c r="G60" s="10">
        <v>76.437799999999996</v>
      </c>
      <c r="H60" s="4">
        <f t="shared" si="9"/>
        <v>-1.2169986238035335E-3</v>
      </c>
      <c r="I60" s="9">
        <f t="shared" si="7"/>
        <v>-3.4812267108732555E-4</v>
      </c>
      <c r="J60" s="2"/>
      <c r="K60" s="10">
        <v>19600</v>
      </c>
      <c r="L60" s="4">
        <f t="shared" si="10"/>
        <v>-1.9601960195977881</v>
      </c>
      <c r="M60" s="9">
        <f>L60/(C60+P0)*100</f>
        <v>-1.621310371163298E-3</v>
      </c>
    </row>
    <row r="61" spans="1:13" x14ac:dyDescent="0.25">
      <c r="A61">
        <f t="shared" si="6"/>
        <v>500</v>
      </c>
      <c r="B61">
        <f t="shared" si="11"/>
        <v>303224675</v>
      </c>
      <c r="C61" s="4">
        <f t="shared" si="12"/>
        <v>20002.00020002</v>
      </c>
      <c r="D61" s="4">
        <f t="shared" si="13"/>
        <v>1195.9882831908285</v>
      </c>
      <c r="E61" s="4">
        <f t="shared" si="8"/>
        <v>77.58987060521099</v>
      </c>
      <c r="F61" s="4"/>
      <c r="G61" s="10">
        <v>77.5886</v>
      </c>
      <c r="H61" s="4">
        <f t="shared" si="9"/>
        <v>-1.2706052109905386E-3</v>
      </c>
      <c r="I61" s="9">
        <f t="shared" si="7"/>
        <v>-3.6226426405360635E-4</v>
      </c>
      <c r="J61" s="2"/>
      <c r="K61" s="10">
        <v>20000</v>
      </c>
      <c r="L61" s="4">
        <f t="shared" si="10"/>
        <v>-2.000200020000193</v>
      </c>
      <c r="M61" s="9">
        <f>L61/(C61+P0)*100</f>
        <v>-1.6489423230465934E-3</v>
      </c>
    </row>
    <row r="62" spans="1:13" x14ac:dyDescent="0.25">
      <c r="A62">
        <f t="shared" si="6"/>
        <v>510</v>
      </c>
      <c r="B62">
        <f t="shared" si="11"/>
        <v>304224675</v>
      </c>
      <c r="C62" s="4">
        <f t="shared" si="12"/>
        <v>20402.040204020399</v>
      </c>
      <c r="D62" s="4">
        <f t="shared" si="13"/>
        <v>1196.0082831908285</v>
      </c>
      <c r="E62" s="4">
        <f t="shared" si="8"/>
        <v>78.74068572197757</v>
      </c>
      <c r="F62" s="4"/>
      <c r="G62" s="10">
        <v>78.739400000000003</v>
      </c>
      <c r="H62" s="4">
        <f t="shared" si="9"/>
        <v>-1.2857219775668227E-3</v>
      </c>
      <c r="I62" s="9">
        <f t="shared" si="7"/>
        <v>-3.6537539347735061E-4</v>
      </c>
      <c r="J62" s="2"/>
      <c r="K62" s="10">
        <v>20400</v>
      </c>
      <c r="L62" s="4">
        <f t="shared" si="10"/>
        <v>-2.04020402039896</v>
      </c>
      <c r="M62" s="9">
        <f>L62/(C62+P0)*100</f>
        <v>-1.6763926200240992E-3</v>
      </c>
    </row>
    <row r="63" spans="1:13" x14ac:dyDescent="0.25">
      <c r="A63">
        <f t="shared" si="6"/>
        <v>520</v>
      </c>
      <c r="B63">
        <f t="shared" si="11"/>
        <v>305224675</v>
      </c>
      <c r="C63" s="4">
        <f t="shared" si="12"/>
        <v>20802.080208020798</v>
      </c>
      <c r="D63" s="4">
        <f t="shared" si="13"/>
        <v>1196.0282831908285</v>
      </c>
      <c r="E63" s="4">
        <f t="shared" si="8"/>
        <v>79.891462350854454</v>
      </c>
      <c r="F63" s="4"/>
      <c r="G63" s="10">
        <v>79.890199999999993</v>
      </c>
      <c r="H63" s="4">
        <f t="shared" si="9"/>
        <v>-1.2623508544606921E-3</v>
      </c>
      <c r="I63" s="9">
        <f t="shared" si="7"/>
        <v>-3.5756447587058805E-4</v>
      </c>
      <c r="J63" s="2"/>
      <c r="K63" s="10">
        <v>20800</v>
      </c>
      <c r="L63" s="4">
        <f t="shared" si="10"/>
        <v>-2.0802080207977269</v>
      </c>
      <c r="M63" s="9">
        <f>L63/(C63+P0)*100</f>
        <v>-1.703663047553124E-3</v>
      </c>
    </row>
    <row r="64" spans="1:13" x14ac:dyDescent="0.25">
      <c r="A64">
        <f t="shared" si="6"/>
        <v>530</v>
      </c>
      <c r="B64">
        <f t="shared" si="11"/>
        <v>306224675</v>
      </c>
      <c r="C64" s="4">
        <f t="shared" si="12"/>
        <v>21202.1202120212</v>
      </c>
      <c r="D64" s="4">
        <f t="shared" si="13"/>
        <v>1196.0482831908284</v>
      </c>
      <c r="E64" s="4">
        <f t="shared" si="8"/>
        <v>81.042200493772327</v>
      </c>
      <c r="F64" s="4"/>
      <c r="G64" s="10">
        <v>81.040899999999993</v>
      </c>
      <c r="H64" s="4">
        <f t="shared" si="9"/>
        <v>-1.3004937723337662E-3</v>
      </c>
      <c r="I64" s="9">
        <f t="shared" si="7"/>
        <v>-3.6717177016342361E-4</v>
      </c>
      <c r="J64" s="2"/>
      <c r="K64" s="10">
        <v>21200</v>
      </c>
      <c r="L64" s="4">
        <f t="shared" si="10"/>
        <v>-2.1202120212001319</v>
      </c>
      <c r="M64" s="9">
        <f>L64/(C64+P0)*100</f>
        <v>-1.7307553677687894E-3</v>
      </c>
    </row>
    <row r="65" spans="1:13" x14ac:dyDescent="0.25">
      <c r="A65">
        <f t="shared" si="6"/>
        <v>540</v>
      </c>
      <c r="B65">
        <f t="shared" si="11"/>
        <v>307224675</v>
      </c>
      <c r="C65" s="4">
        <f t="shared" si="12"/>
        <v>21602.160216021599</v>
      </c>
      <c r="D65" s="4">
        <f t="shared" si="13"/>
        <v>1196.0682831908284</v>
      </c>
      <c r="E65" s="4">
        <f t="shared" si="8"/>
        <v>82.192900152661878</v>
      </c>
      <c r="F65" s="4"/>
      <c r="G65" s="10">
        <v>82.191599999999994</v>
      </c>
      <c r="H65" s="4">
        <f t="shared" si="9"/>
        <v>-1.3001526618836579E-3</v>
      </c>
      <c r="I65" s="9">
        <f t="shared" si="7"/>
        <v>-3.6588677058837767E-4</v>
      </c>
      <c r="J65" s="2"/>
      <c r="K65" s="10">
        <v>21600</v>
      </c>
      <c r="L65" s="4">
        <f t="shared" si="10"/>
        <v>-2.1602160215988988</v>
      </c>
      <c r="M65" s="9">
        <f>L65/(C65+P0)*100</f>
        <v>-1.7576713198547114E-3</v>
      </c>
    </row>
    <row r="66" spans="1:13" x14ac:dyDescent="0.25">
      <c r="A66">
        <f t="shared" si="6"/>
        <v>550</v>
      </c>
      <c r="B66">
        <f t="shared" si="11"/>
        <v>308224675</v>
      </c>
      <c r="C66" s="4">
        <f t="shared" si="12"/>
        <v>22002.200220021998</v>
      </c>
      <c r="D66" s="4">
        <f t="shared" si="13"/>
        <v>1196.0882831908284</v>
      </c>
      <c r="E66" s="4">
        <f t="shared" si="8"/>
        <v>83.343561329453564</v>
      </c>
      <c r="F66" s="4"/>
      <c r="G66" s="10">
        <v>83.342200000000005</v>
      </c>
      <c r="H66" s="4">
        <f t="shared" si="9"/>
        <v>-1.3613294535588238E-3</v>
      </c>
      <c r="I66" s="9">
        <f t="shared" si="7"/>
        <v>-3.818664910754871E-4</v>
      </c>
      <c r="J66" s="2"/>
      <c r="K66" s="10">
        <v>22000</v>
      </c>
      <c r="L66" s="4">
        <f t="shared" si="10"/>
        <v>-2.2002200219976658</v>
      </c>
      <c r="M66" s="9">
        <f>L66/(C66+P0)*100</f>
        <v>-1.7844126204330218E-3</v>
      </c>
    </row>
    <row r="67" spans="1:13" x14ac:dyDescent="0.25">
      <c r="A67">
        <f t="shared" si="6"/>
        <v>560</v>
      </c>
      <c r="B67">
        <f t="shared" si="11"/>
        <v>309224675</v>
      </c>
      <c r="C67" s="4">
        <f t="shared" si="12"/>
        <v>22402.2402240224</v>
      </c>
      <c r="D67" s="4">
        <f t="shared" si="13"/>
        <v>1196.1082831908284</v>
      </c>
      <c r="E67" s="4">
        <f t="shared" si="8"/>
        <v>84.494184026077789</v>
      </c>
      <c r="F67" s="4"/>
      <c r="G67" s="10">
        <v>84.492800000000003</v>
      </c>
      <c r="H67" s="4">
        <f t="shared" si="9"/>
        <v>-1.3840260777868707E-3</v>
      </c>
      <c r="I67" s="9">
        <f t="shared" si="7"/>
        <v>-3.8698408630795849E-4</v>
      </c>
      <c r="J67" s="2"/>
      <c r="K67" s="10">
        <v>22400</v>
      </c>
      <c r="L67" s="4">
        <f t="shared" si="10"/>
        <v>-2.2402240224000707</v>
      </c>
      <c r="M67" s="9">
        <f>L67/(C67+P0)*100</f>
        <v>-1.8109809639203522E-3</v>
      </c>
    </row>
    <row r="68" spans="1:13" x14ac:dyDescent="0.25">
      <c r="A68">
        <f t="shared" si="6"/>
        <v>570</v>
      </c>
      <c r="B68">
        <f t="shared" si="11"/>
        <v>310224675</v>
      </c>
      <c r="C68" s="4">
        <f t="shared" si="12"/>
        <v>22802.280228022799</v>
      </c>
      <c r="D68" s="4">
        <f t="shared" si="13"/>
        <v>1196.1282831908286</v>
      </c>
      <c r="E68" s="4">
        <f t="shared" si="8"/>
        <v>85.644768244464672</v>
      </c>
      <c r="F68" s="4"/>
      <c r="G68" s="10">
        <v>85.6434</v>
      </c>
      <c r="H68" s="4">
        <f t="shared" si="9"/>
        <v>-1.368244464671875E-3</v>
      </c>
      <c r="I68" s="9">
        <f t="shared" si="7"/>
        <v>-3.8134459746069158E-4</v>
      </c>
      <c r="J68" s="2"/>
      <c r="K68" s="10">
        <v>22800</v>
      </c>
      <c r="L68" s="4">
        <f t="shared" si="10"/>
        <v>-2.2802280227988376</v>
      </c>
      <c r="M68" s="9">
        <f>L68/(C68+P0)*100</f>
        <v>-1.837378022876934E-3</v>
      </c>
    </row>
    <row r="69" spans="1:13" x14ac:dyDescent="0.25">
      <c r="A69">
        <f t="shared" si="6"/>
        <v>580</v>
      </c>
      <c r="B69">
        <f t="shared" si="11"/>
        <v>311224675</v>
      </c>
      <c r="C69" s="4">
        <f t="shared" si="12"/>
        <v>23202.320232023198</v>
      </c>
      <c r="D69" s="4">
        <f t="shared" si="13"/>
        <v>1196.1482831908286</v>
      </c>
      <c r="E69" s="4">
        <f t="shared" si="8"/>
        <v>86.7953139865445</v>
      </c>
      <c r="F69" s="4"/>
      <c r="G69" s="10">
        <v>86.793899999999994</v>
      </c>
      <c r="H69" s="4">
        <f t="shared" si="9"/>
        <v>-1.4139865445059741E-3</v>
      </c>
      <c r="I69" s="9">
        <f t="shared" si="7"/>
        <v>-3.9283371377876362E-4</v>
      </c>
      <c r="J69" s="2"/>
      <c r="K69" s="10">
        <v>23200</v>
      </c>
      <c r="L69" s="4">
        <f t="shared" si="10"/>
        <v>-2.3202320231976046</v>
      </c>
      <c r="M69" s="9">
        <f>L69/(C69+P0)*100</f>
        <v>-1.8636054483752653E-3</v>
      </c>
    </row>
    <row r="70" spans="1:13" x14ac:dyDescent="0.25">
      <c r="A70">
        <f t="shared" si="6"/>
        <v>590</v>
      </c>
      <c r="B70">
        <f t="shared" si="11"/>
        <v>312224675</v>
      </c>
      <c r="C70" s="4">
        <f t="shared" si="12"/>
        <v>23602.3602360236</v>
      </c>
      <c r="D70" s="4">
        <f t="shared" si="13"/>
        <v>1196.1682831908286</v>
      </c>
      <c r="E70" s="4">
        <f t="shared" si="8"/>
        <v>87.945821254247164</v>
      </c>
      <c r="F70" s="4"/>
      <c r="G70" s="10">
        <v>87.944400000000002</v>
      </c>
      <c r="H70" s="4">
        <f t="shared" si="9"/>
        <v>-1.4212542471625511E-3</v>
      </c>
      <c r="I70" s="9">
        <f t="shared" si="7"/>
        <v>-3.9359476446609106E-4</v>
      </c>
      <c r="J70" s="2"/>
      <c r="K70" s="10">
        <v>23600</v>
      </c>
      <c r="L70" s="4">
        <f t="shared" si="10"/>
        <v>-2.3602360236000095</v>
      </c>
      <c r="M70" s="9">
        <f>L70/(C70+P0)*100</f>
        <v>-1.88966487033548E-3</v>
      </c>
    </row>
    <row r="71" spans="1:13" x14ac:dyDescent="0.25">
      <c r="A71">
        <f t="shared" si="6"/>
        <v>600</v>
      </c>
      <c r="B71">
        <f t="shared" si="11"/>
        <v>313224675</v>
      </c>
      <c r="C71" s="4">
        <f t="shared" si="12"/>
        <v>24002.400240023999</v>
      </c>
      <c r="D71" s="4">
        <f t="shared" si="13"/>
        <v>1196.1882831908285</v>
      </c>
      <c r="E71" s="4">
        <f t="shared" si="8"/>
        <v>89.096290049502443</v>
      </c>
      <c r="F71" s="4"/>
      <c r="G71" s="10">
        <v>89.094800000000006</v>
      </c>
      <c r="H71" s="4">
        <f t="shared" si="9"/>
        <v>-1.4900495024363636E-3</v>
      </c>
      <c r="I71" s="9">
        <f t="shared" si="7"/>
        <v>-4.1133602837802491E-4</v>
      </c>
      <c r="J71" s="2"/>
      <c r="K71" s="10">
        <v>24000</v>
      </c>
      <c r="L71" s="4">
        <f t="shared" si="10"/>
        <v>-2.4002400239987765</v>
      </c>
      <c r="M71" s="9">
        <f>L71/(C71+P0)*100</f>
        <v>-1.9155578978542931E-3</v>
      </c>
    </row>
    <row r="72" spans="1:13" x14ac:dyDescent="0.25">
      <c r="A72">
        <f t="shared" si="6"/>
        <v>610</v>
      </c>
      <c r="B72">
        <f t="shared" si="11"/>
        <v>314224675</v>
      </c>
      <c r="C72" s="4">
        <f t="shared" ref="C72:C101" si="14">(gamma-1)*qconv*A72/Volume</f>
        <v>24402.440244024398</v>
      </c>
      <c r="D72" s="4">
        <f t="shared" ref="D72:D101" si="15">M0+mfire*A72</f>
        <v>1196.2082831908285</v>
      </c>
      <c r="E72" s="4">
        <f t="shared" si="8"/>
        <v>90.246720374240169</v>
      </c>
      <c r="F72" s="4"/>
      <c r="G72" s="10">
        <v>90.2453</v>
      </c>
      <c r="H72" s="4">
        <f t="shared" si="9"/>
        <v>-1.4203742401690533E-3</v>
      </c>
      <c r="I72" s="9">
        <f t="shared" si="7"/>
        <v>-3.9086050053129163E-4</v>
      </c>
      <c r="J72" s="2"/>
      <c r="K72" s="10">
        <v>24400</v>
      </c>
      <c r="L72" s="4">
        <f t="shared" si="10"/>
        <v>-2.4402440243975434</v>
      </c>
      <c r="M72" s="9">
        <f>L72/(C72+P0)*100</f>
        <v>-1.9412861195537106E-3</v>
      </c>
    </row>
    <row r="73" spans="1:13" x14ac:dyDescent="0.25">
      <c r="A73">
        <f t="shared" si="6"/>
        <v>620</v>
      </c>
      <c r="B73">
        <f t="shared" si="11"/>
        <v>315224675</v>
      </c>
      <c r="C73" s="4">
        <f t="shared" si="14"/>
        <v>24802.4802480248</v>
      </c>
      <c r="D73" s="4">
        <f t="shared" si="15"/>
        <v>1196.2282831908285</v>
      </c>
      <c r="E73" s="4">
        <f t="shared" si="8"/>
        <v>91.397112230389894</v>
      </c>
      <c r="F73" s="4"/>
      <c r="G73" s="10">
        <v>91.395600000000002</v>
      </c>
      <c r="H73" s="4">
        <f t="shared" si="9"/>
        <v>-1.5122303898920109E-3</v>
      </c>
      <c r="I73" s="9">
        <f t="shared" si="7"/>
        <v>-4.1482440517490578E-4</v>
      </c>
      <c r="J73" s="2"/>
      <c r="K73" s="10">
        <v>24800</v>
      </c>
      <c r="L73" s="4">
        <f t="shared" si="10"/>
        <v>-2.4802480247999483</v>
      </c>
      <c r="M73" s="9">
        <f>L73/(C73+P0)*100</f>
        <v>-1.9668511038971395E-3</v>
      </c>
    </row>
    <row r="74" spans="1:13" x14ac:dyDescent="0.25">
      <c r="A74">
        <f t="shared" si="6"/>
        <v>630</v>
      </c>
      <c r="B74">
        <f t="shared" si="11"/>
        <v>316224675</v>
      </c>
      <c r="C74" s="4">
        <f t="shared" si="14"/>
        <v>25202.520252025199</v>
      </c>
      <c r="D74" s="4">
        <f t="shared" si="15"/>
        <v>1196.2482831908285</v>
      </c>
      <c r="E74" s="4">
        <f t="shared" si="8"/>
        <v>92.547465619881052</v>
      </c>
      <c r="F74" s="4"/>
      <c r="G74" s="10">
        <v>92.546000000000006</v>
      </c>
      <c r="H74" s="4">
        <f t="shared" si="9"/>
        <v>-1.4656198810456544E-3</v>
      </c>
      <c r="I74" s="9">
        <f t="shared" si="7"/>
        <v>-4.0077386879379466E-4</v>
      </c>
      <c r="J74" s="2"/>
      <c r="K74" s="10">
        <v>25200</v>
      </c>
      <c r="L74" s="4">
        <f t="shared" si="10"/>
        <v>-2.5202520251987153</v>
      </c>
      <c r="M74" s="9">
        <f>L74/(C74+P0)*100</f>
        <v>-1.9922543994994979E-3</v>
      </c>
    </row>
    <row r="75" spans="1:13" x14ac:dyDescent="0.25">
      <c r="A75">
        <f t="shared" si="6"/>
        <v>640</v>
      </c>
      <c r="B75">
        <f t="shared" si="11"/>
        <v>317224675</v>
      </c>
      <c r="C75" s="4">
        <f t="shared" si="14"/>
        <v>25602.560256025601</v>
      </c>
      <c r="D75" s="4">
        <f t="shared" si="15"/>
        <v>1196.2682831908285</v>
      </c>
      <c r="E75" s="4">
        <f t="shared" ref="E75:E106" si="16">B75/(cv*D75)-273.15</f>
        <v>93.697780544643024</v>
      </c>
      <c r="F75" s="4"/>
      <c r="G75" s="10">
        <v>93.696299999999994</v>
      </c>
      <c r="H75" s="4">
        <f t="shared" ref="H75:H106" si="17">G75-E75</f>
        <v>-1.4805446430301572E-3</v>
      </c>
      <c r="I75" s="9">
        <f t="shared" si="7"/>
        <v>-4.0358555279578271E-4</v>
      </c>
      <c r="J75" s="2"/>
      <c r="K75" s="10">
        <v>25600</v>
      </c>
      <c r="L75" s="4">
        <f t="shared" ref="L75:L106" si="18">K75-C75</f>
        <v>-2.5602560256011202</v>
      </c>
      <c r="M75" s="9">
        <f>L75/(C75+P0)*100</f>
        <v>-2.0174975354601277E-3</v>
      </c>
    </row>
    <row r="76" spans="1:13" x14ac:dyDescent="0.25">
      <c r="A76">
        <f t="shared" si="6"/>
        <v>650</v>
      </c>
      <c r="B76">
        <f t="shared" si="11"/>
        <v>318224675</v>
      </c>
      <c r="C76" s="4">
        <f t="shared" si="14"/>
        <v>26002.600260026</v>
      </c>
      <c r="D76" s="4">
        <f t="shared" si="15"/>
        <v>1196.2882831908285</v>
      </c>
      <c r="E76" s="4">
        <f t="shared" si="16"/>
        <v>94.848057006604961</v>
      </c>
      <c r="F76" s="4"/>
      <c r="G76" s="10">
        <v>94.846500000000006</v>
      </c>
      <c r="H76" s="4">
        <f t="shared" si="17"/>
        <v>-1.5570066049548359E-3</v>
      </c>
      <c r="I76" s="9">
        <f t="shared" si="7"/>
        <v>-4.2310185483585049E-4</v>
      </c>
      <c r="J76" s="2"/>
      <c r="K76" s="10">
        <v>26000</v>
      </c>
      <c r="L76" s="4">
        <f t="shared" si="18"/>
        <v>-2.6002600259998871</v>
      </c>
      <c r="M76" s="9">
        <f>L76/(C76+P0)*100</f>
        <v>-2.0425820216465672E-3</v>
      </c>
    </row>
    <row r="77" spans="1:13" x14ac:dyDescent="0.25">
      <c r="A77">
        <f t="shared" ref="A77:A101" si="19">A76+10</f>
        <v>660</v>
      </c>
      <c r="B77">
        <f t="shared" si="11"/>
        <v>319224675</v>
      </c>
      <c r="C77" s="4">
        <f t="shared" si="14"/>
        <v>26402.640264026399</v>
      </c>
      <c r="D77" s="4">
        <f t="shared" si="15"/>
        <v>1196.3082831908284</v>
      </c>
      <c r="E77" s="4">
        <f t="shared" si="16"/>
        <v>95.998295007695958</v>
      </c>
      <c r="F77" s="4"/>
      <c r="G77" s="10">
        <v>95.996799999999993</v>
      </c>
      <c r="H77" s="4">
        <f t="shared" si="17"/>
        <v>-1.4950076959650005E-3</v>
      </c>
      <c r="I77" s="9">
        <f t="shared" ref="I77:I101" si="20">H77/(E77+273.15)*100</f>
        <v>-4.0498837897485964E-4</v>
      </c>
      <c r="J77" s="2"/>
      <c r="K77" s="10">
        <v>26400</v>
      </c>
      <c r="L77" s="4">
        <f t="shared" si="18"/>
        <v>-2.6402640263986541</v>
      </c>
      <c r="M77" s="9">
        <f>L77/(C77+P0)*100</f>
        <v>-2.0675093490157164E-3</v>
      </c>
    </row>
    <row r="78" spans="1:13" x14ac:dyDescent="0.25">
      <c r="A78">
        <f t="shared" si="19"/>
        <v>670</v>
      </c>
      <c r="B78">
        <f t="shared" si="11"/>
        <v>320224675</v>
      </c>
      <c r="C78" s="4">
        <f t="shared" si="14"/>
        <v>26802.680268026801</v>
      </c>
      <c r="D78" s="4">
        <f t="shared" si="15"/>
        <v>1196.3282831908284</v>
      </c>
      <c r="E78" s="4">
        <f t="shared" si="16"/>
        <v>97.148494549844997</v>
      </c>
      <c r="F78" s="4"/>
      <c r="G78" s="10">
        <v>97.147000000000006</v>
      </c>
      <c r="H78" s="4">
        <f t="shared" si="17"/>
        <v>-1.4945498449918659E-3</v>
      </c>
      <c r="I78" s="9">
        <f t="shared" si="20"/>
        <v>-4.036067839834786E-4</v>
      </c>
      <c r="J78" s="2"/>
      <c r="K78" s="10">
        <v>26800</v>
      </c>
      <c r="L78" s="4">
        <f t="shared" si="18"/>
        <v>-2.680268026801059</v>
      </c>
      <c r="M78" s="9">
        <f>L78/(C78+P0)*100</f>
        <v>-2.0922809899005901E-3</v>
      </c>
    </row>
    <row r="79" spans="1:13" x14ac:dyDescent="0.25">
      <c r="A79">
        <f t="shared" si="19"/>
        <v>680</v>
      </c>
      <c r="B79">
        <f t="shared" si="11"/>
        <v>321224675</v>
      </c>
      <c r="C79" s="4">
        <f t="shared" si="14"/>
        <v>27202.7202720272</v>
      </c>
      <c r="D79" s="4">
        <f t="shared" si="15"/>
        <v>1196.3482831908284</v>
      </c>
      <c r="E79" s="4">
        <f t="shared" si="16"/>
        <v>98.298655634980832</v>
      </c>
      <c r="F79" s="4"/>
      <c r="G79" s="10">
        <v>98.2971</v>
      </c>
      <c r="H79" s="4">
        <f t="shared" si="17"/>
        <v>-1.5556349808321102E-3</v>
      </c>
      <c r="I79" s="9">
        <f t="shared" si="20"/>
        <v>-4.1880215669990698E-4</v>
      </c>
      <c r="J79" s="2"/>
      <c r="K79" s="10">
        <v>27200</v>
      </c>
      <c r="L79" s="4">
        <f t="shared" si="18"/>
        <v>-2.720272027199826</v>
      </c>
      <c r="M79" s="9">
        <f>L79/(C79+P0)*100</f>
        <v>-2.1168983982917146E-3</v>
      </c>
    </row>
    <row r="80" spans="1:13" x14ac:dyDescent="0.25">
      <c r="A80">
        <f t="shared" si="19"/>
        <v>690</v>
      </c>
      <c r="B80">
        <f t="shared" si="11"/>
        <v>322224675</v>
      </c>
      <c r="C80" s="4">
        <f t="shared" si="14"/>
        <v>27602.760276027599</v>
      </c>
      <c r="D80" s="4">
        <f t="shared" si="15"/>
        <v>1196.3682831908286</v>
      </c>
      <c r="E80" s="4">
        <f t="shared" si="16"/>
        <v>99.448778265032161</v>
      </c>
      <c r="F80" s="4"/>
      <c r="G80" s="10">
        <v>99.447199999999995</v>
      </c>
      <c r="H80" s="4">
        <f t="shared" si="17"/>
        <v>-1.5782650321654046E-3</v>
      </c>
      <c r="I80" s="9">
        <f t="shared" si="20"/>
        <v>-4.2358298637328685E-4</v>
      </c>
      <c r="J80" s="2"/>
      <c r="K80" s="10">
        <v>27600</v>
      </c>
      <c r="L80" s="4">
        <f t="shared" si="18"/>
        <v>-2.7602760275985929</v>
      </c>
      <c r="M80" s="9">
        <f>L80/(C80+P0)*100</f>
        <v>-2.141363010138681E-3</v>
      </c>
    </row>
    <row r="81" spans="1:13" x14ac:dyDescent="0.25">
      <c r="A81">
        <f t="shared" si="19"/>
        <v>700</v>
      </c>
      <c r="B81">
        <f t="shared" si="11"/>
        <v>323224675</v>
      </c>
      <c r="C81" s="4">
        <f t="shared" si="14"/>
        <v>28002.800280028001</v>
      </c>
      <c r="D81" s="4">
        <f t="shared" si="15"/>
        <v>1196.3882831908286</v>
      </c>
      <c r="E81" s="4">
        <f t="shared" si="16"/>
        <v>100.59886244192762</v>
      </c>
      <c r="F81" s="4"/>
      <c r="G81" s="10">
        <v>100.59699999999999</v>
      </c>
      <c r="H81" s="4">
        <f t="shared" si="17"/>
        <v>-1.8624419276278559E-3</v>
      </c>
      <c r="I81" s="9">
        <f t="shared" si="20"/>
        <v>-4.9831373812334707E-4</v>
      </c>
      <c r="J81" s="2"/>
      <c r="K81" s="10">
        <v>28000</v>
      </c>
      <c r="L81" s="4">
        <f t="shared" si="18"/>
        <v>-2.8002800280009978</v>
      </c>
      <c r="M81" s="9">
        <f>L81/(C81+P0)*100</f>
        <v>-2.1656762436207864E-3</v>
      </c>
    </row>
    <row r="82" spans="1:13" x14ac:dyDescent="0.25">
      <c r="A82">
        <f t="shared" si="19"/>
        <v>710</v>
      </c>
      <c r="B82">
        <f t="shared" si="11"/>
        <v>324224675</v>
      </c>
      <c r="C82" s="4">
        <f t="shared" si="14"/>
        <v>28402.8402840284</v>
      </c>
      <c r="D82" s="4">
        <f t="shared" si="15"/>
        <v>1196.4082831908286</v>
      </c>
      <c r="E82" s="4">
        <f t="shared" si="16"/>
        <v>101.74890816759557</v>
      </c>
      <c r="F82" s="4"/>
      <c r="G82" s="10">
        <v>101.747</v>
      </c>
      <c r="H82" s="4">
        <f t="shared" si="17"/>
        <v>-1.908167595573218E-3</v>
      </c>
      <c r="I82" s="9">
        <f t="shared" si="20"/>
        <v>-5.0898190258804037E-4</v>
      </c>
      <c r="J82" s="2"/>
      <c r="K82" s="10">
        <v>28400</v>
      </c>
      <c r="L82" s="4">
        <f t="shared" si="18"/>
        <v>-2.8402840283997648</v>
      </c>
      <c r="M82" s="9">
        <f>L82/(C82+P0)*100</f>
        <v>-2.1898394994126565E-3</v>
      </c>
    </row>
    <row r="83" spans="1:13" x14ac:dyDescent="0.25">
      <c r="A83">
        <f t="shared" si="19"/>
        <v>720</v>
      </c>
      <c r="B83">
        <f t="shared" si="11"/>
        <v>325224675</v>
      </c>
      <c r="C83" s="4">
        <f t="shared" si="14"/>
        <v>28802.880288028799</v>
      </c>
      <c r="D83" s="4">
        <f t="shared" si="15"/>
        <v>1196.4282831908286</v>
      </c>
      <c r="E83" s="4">
        <f t="shared" si="16"/>
        <v>102.89891544396431</v>
      </c>
      <c r="F83" s="4"/>
      <c r="G83" s="10">
        <v>102.89700000000001</v>
      </c>
      <c r="H83" s="4">
        <f t="shared" si="17"/>
        <v>-1.9154439643074284E-3</v>
      </c>
      <c r="I83" s="9">
        <f t="shared" si="20"/>
        <v>-5.0936032139490433E-4</v>
      </c>
      <c r="J83" s="2"/>
      <c r="K83" s="10">
        <v>28800</v>
      </c>
      <c r="L83" s="4">
        <f t="shared" si="18"/>
        <v>-2.8802880287985317</v>
      </c>
      <c r="M83" s="9">
        <f>L83/(C83+P0)*100</f>
        <v>-2.2138541609701447E-3</v>
      </c>
    </row>
    <row r="84" spans="1:13" x14ac:dyDescent="0.25">
      <c r="A84">
        <f t="shared" si="19"/>
        <v>730</v>
      </c>
      <c r="B84">
        <f t="shared" si="11"/>
        <v>326224675</v>
      </c>
      <c r="C84" s="4">
        <f t="shared" si="14"/>
        <v>29202.920292029201</v>
      </c>
      <c r="D84" s="4">
        <f t="shared" si="15"/>
        <v>1196.4482831908285</v>
      </c>
      <c r="E84" s="4">
        <f t="shared" si="16"/>
        <v>104.04888427296203</v>
      </c>
      <c r="F84" s="4"/>
      <c r="G84" s="10">
        <v>104.047</v>
      </c>
      <c r="H84" s="4">
        <f t="shared" si="17"/>
        <v>-1.8842729620303089E-3</v>
      </c>
      <c r="I84" s="9">
        <f t="shared" si="20"/>
        <v>-4.9954362024749374E-4</v>
      </c>
      <c r="J84" s="2"/>
      <c r="K84" s="10">
        <v>29200</v>
      </c>
      <c r="L84" s="4">
        <f t="shared" si="18"/>
        <v>-2.9202920292009367</v>
      </c>
      <c r="M84" s="9">
        <f>L84/(C84+P0)*100</f>
        <v>-2.2377215947858762E-3</v>
      </c>
    </row>
    <row r="85" spans="1:13" x14ac:dyDescent="0.25">
      <c r="A85">
        <f t="shared" si="19"/>
        <v>740</v>
      </c>
      <c r="B85">
        <f t="shared" si="11"/>
        <v>327224675</v>
      </c>
      <c r="C85" s="4">
        <f t="shared" si="14"/>
        <v>29602.9602960296</v>
      </c>
      <c r="D85" s="4">
        <f t="shared" si="15"/>
        <v>1196.4682831908285</v>
      </c>
      <c r="E85" s="4">
        <f t="shared" si="16"/>
        <v>105.19881465651673</v>
      </c>
      <c r="F85" s="4"/>
      <c r="G85" s="10">
        <v>105.197</v>
      </c>
      <c r="H85" s="4">
        <f t="shared" si="17"/>
        <v>-1.8146565167285189E-3</v>
      </c>
      <c r="I85" s="9">
        <f t="shared" si="20"/>
        <v>-4.7962526812088776E-4</v>
      </c>
      <c r="J85" s="2"/>
      <c r="K85" s="10">
        <v>29600</v>
      </c>
      <c r="L85" s="4">
        <f t="shared" si="18"/>
        <v>-2.9602960295997036</v>
      </c>
      <c r="M85" s="9">
        <f>L85/(C85+P0)*100</f>
        <v>-2.2614431506401099E-3</v>
      </c>
    </row>
    <row r="86" spans="1:13" x14ac:dyDescent="0.25">
      <c r="A86">
        <f t="shared" si="19"/>
        <v>750</v>
      </c>
      <c r="B86">
        <f t="shared" si="11"/>
        <v>328224675</v>
      </c>
      <c r="C86" s="4">
        <f t="shared" si="14"/>
        <v>30003.000300029998</v>
      </c>
      <c r="D86" s="4">
        <f t="shared" si="15"/>
        <v>1196.4882831908285</v>
      </c>
      <c r="E86" s="4">
        <f t="shared" si="16"/>
        <v>106.34870659655644</v>
      </c>
      <c r="F86" s="4"/>
      <c r="G86" s="10">
        <v>106.34699999999999</v>
      </c>
      <c r="H86" s="4">
        <f t="shared" si="17"/>
        <v>-1.706596556445561E-3</v>
      </c>
      <c r="I86" s="9">
        <f t="shared" si="20"/>
        <v>-4.4969759495381813E-4</v>
      </c>
      <c r="J86" s="2"/>
      <c r="K86" s="10">
        <v>30000</v>
      </c>
      <c r="L86" s="4">
        <f t="shared" si="18"/>
        <v>-3.0003000299984706</v>
      </c>
      <c r="M86" s="9">
        <f>L86/(C86+P0)*100</f>
        <v>-2.285020161871949E-3</v>
      </c>
    </row>
    <row r="87" spans="1:13" x14ac:dyDescent="0.25">
      <c r="A87">
        <f t="shared" si="19"/>
        <v>760</v>
      </c>
      <c r="B87">
        <f t="shared" si="11"/>
        <v>329224675</v>
      </c>
      <c r="C87" s="4">
        <f t="shared" si="14"/>
        <v>30403.040304030401</v>
      </c>
      <c r="D87" s="4">
        <f t="shared" si="15"/>
        <v>1196.5082831908285</v>
      </c>
      <c r="E87" s="4">
        <f t="shared" si="16"/>
        <v>107.49856009500883</v>
      </c>
      <c r="F87" s="4"/>
      <c r="G87" s="10">
        <v>107.497</v>
      </c>
      <c r="H87" s="4">
        <f t="shared" si="17"/>
        <v>-1.5600950088270338E-3</v>
      </c>
      <c r="I87" s="9">
        <f t="shared" si="20"/>
        <v>-4.0985180882797462E-4</v>
      </c>
      <c r="J87" s="2"/>
      <c r="K87" s="10">
        <v>30400</v>
      </c>
      <c r="L87" s="4">
        <f t="shared" si="18"/>
        <v>-3.0403040304008755</v>
      </c>
      <c r="M87" s="9">
        <f>L87/(C87+P0)*100</f>
        <v>-2.308453945620749E-3</v>
      </c>
    </row>
    <row r="88" spans="1:13" x14ac:dyDescent="0.25">
      <c r="A88">
        <f t="shared" si="19"/>
        <v>770</v>
      </c>
      <c r="B88">
        <f t="shared" si="11"/>
        <v>330224675</v>
      </c>
      <c r="C88" s="4">
        <f t="shared" si="14"/>
        <v>30803.080308030796</v>
      </c>
      <c r="D88" s="4">
        <f t="shared" si="15"/>
        <v>1196.5282831908285</v>
      </c>
      <c r="E88" s="4">
        <f t="shared" si="16"/>
        <v>108.64837515380162</v>
      </c>
      <c r="F88" s="4"/>
      <c r="G88" s="10">
        <v>108.64700000000001</v>
      </c>
      <c r="H88" s="4">
        <f t="shared" si="17"/>
        <v>-1.375153801618012E-3</v>
      </c>
      <c r="I88" s="9">
        <f t="shared" si="20"/>
        <v>-3.6017801308453775E-4</v>
      </c>
      <c r="J88" s="2"/>
      <c r="K88" s="10">
        <v>30800</v>
      </c>
      <c r="L88" s="4">
        <f t="shared" si="18"/>
        <v>-3.0803080307960045</v>
      </c>
      <c r="M88" s="9">
        <f>L88/(C88+P0)*100</f>
        <v>-2.33174580306039E-3</v>
      </c>
    </row>
    <row r="89" spans="1:13" x14ac:dyDescent="0.25">
      <c r="A89">
        <f t="shared" si="19"/>
        <v>780</v>
      </c>
      <c r="B89">
        <f t="shared" si="11"/>
        <v>331224675</v>
      </c>
      <c r="C89" s="4">
        <f t="shared" si="14"/>
        <v>31203.120312031195</v>
      </c>
      <c r="D89" s="4">
        <f t="shared" si="15"/>
        <v>1196.5482831908284</v>
      </c>
      <c r="E89" s="4">
        <f t="shared" si="16"/>
        <v>109.79815177486228</v>
      </c>
      <c r="F89" s="4"/>
      <c r="G89" s="10">
        <v>109.79600000000001</v>
      </c>
      <c r="H89" s="4">
        <f t="shared" si="17"/>
        <v>-2.1517748622699173E-3</v>
      </c>
      <c r="I89" s="9">
        <f t="shared" si="20"/>
        <v>-5.6189717910819421E-4</v>
      </c>
      <c r="J89" s="2"/>
      <c r="K89" s="10">
        <v>31200</v>
      </c>
      <c r="L89" s="4">
        <f t="shared" si="18"/>
        <v>-3.1203120311947714</v>
      </c>
      <c r="M89" s="9">
        <f>L89/(C89+P0)*100</f>
        <v>-2.3548970196677317E-3</v>
      </c>
    </row>
    <row r="90" spans="1:13" x14ac:dyDescent="0.25">
      <c r="A90">
        <f t="shared" si="19"/>
        <v>790</v>
      </c>
      <c r="B90">
        <f t="shared" si="11"/>
        <v>332224675</v>
      </c>
      <c r="C90" s="4">
        <f t="shared" si="14"/>
        <v>31603.160316031597</v>
      </c>
      <c r="D90" s="4">
        <f t="shared" si="15"/>
        <v>1196.5682831908284</v>
      </c>
      <c r="E90" s="4">
        <f t="shared" si="16"/>
        <v>110.94788996011829</v>
      </c>
      <c r="F90" s="4"/>
      <c r="G90" s="10">
        <v>110.946</v>
      </c>
      <c r="H90" s="4">
        <f t="shared" si="17"/>
        <v>-1.8899601182909009E-3</v>
      </c>
      <c r="I90" s="9">
        <f t="shared" si="20"/>
        <v>-4.9205167945263638E-4</v>
      </c>
      <c r="J90" s="2"/>
      <c r="K90" s="10">
        <v>31600</v>
      </c>
      <c r="L90" s="4">
        <f t="shared" si="18"/>
        <v>-3.1603160315971763</v>
      </c>
      <c r="M90" s="9">
        <f>L90/(C90+P0)*100</f>
        <v>-2.3779088654342249E-3</v>
      </c>
    </row>
    <row r="91" spans="1:13" x14ac:dyDescent="0.25">
      <c r="A91">
        <f t="shared" si="19"/>
        <v>800</v>
      </c>
      <c r="B91">
        <f t="shared" si="11"/>
        <v>333224675</v>
      </c>
      <c r="C91" s="4">
        <f t="shared" si="14"/>
        <v>32003.200320031996</v>
      </c>
      <c r="D91" s="4">
        <f t="shared" si="15"/>
        <v>1196.5882831908284</v>
      </c>
      <c r="E91" s="4">
        <f t="shared" si="16"/>
        <v>112.09758971149682</v>
      </c>
      <c r="F91" s="4"/>
      <c r="G91" s="10">
        <v>112.096</v>
      </c>
      <c r="H91" s="4">
        <f t="shared" si="17"/>
        <v>-1.5897114968197457E-3</v>
      </c>
      <c r="I91" s="9">
        <f t="shared" si="20"/>
        <v>-4.1264670805863952E-4</v>
      </c>
      <c r="J91" s="2"/>
      <c r="K91" s="10">
        <v>32000</v>
      </c>
      <c r="L91" s="4">
        <f t="shared" si="18"/>
        <v>-3.2003200319959433</v>
      </c>
      <c r="M91" s="9">
        <f>L91/(C91+P0)*100</f>
        <v>-2.400782595100996E-3</v>
      </c>
    </row>
    <row r="92" spans="1:13" x14ac:dyDescent="0.25">
      <c r="A92">
        <f t="shared" si="19"/>
        <v>810</v>
      </c>
      <c r="B92">
        <f t="shared" si="11"/>
        <v>334224675</v>
      </c>
      <c r="C92" s="4">
        <f t="shared" si="14"/>
        <v>32403.240324032395</v>
      </c>
      <c r="D92" s="4">
        <f t="shared" si="15"/>
        <v>1196.6082831908284</v>
      </c>
      <c r="E92" s="4">
        <f t="shared" si="16"/>
        <v>113.24725103092504</v>
      </c>
      <c r="F92" s="4"/>
      <c r="G92" s="10">
        <v>113.246</v>
      </c>
      <c r="H92" s="4">
        <f t="shared" si="17"/>
        <v>-1.2510309250473028E-3</v>
      </c>
      <c r="I92" s="9">
        <f t="shared" si="20"/>
        <v>-3.2376807073795086E-4</v>
      </c>
      <c r="J92" s="2"/>
      <c r="K92" s="10">
        <v>32400</v>
      </c>
      <c r="L92" s="4">
        <f t="shared" si="18"/>
        <v>-3.2403240323947102</v>
      </c>
      <c r="M92" s="9">
        <f>L92/(C92+P0)*100</f>
        <v>-2.4235194484005938E-3</v>
      </c>
    </row>
    <row r="93" spans="1:13" x14ac:dyDescent="0.25">
      <c r="A93">
        <f t="shared" si="19"/>
        <v>820</v>
      </c>
      <c r="B93">
        <f t="shared" si="11"/>
        <v>335224675</v>
      </c>
      <c r="C93" s="4">
        <f t="shared" si="14"/>
        <v>32803.280328032793</v>
      </c>
      <c r="D93" s="4">
        <f t="shared" si="15"/>
        <v>1196.6282831908286</v>
      </c>
      <c r="E93" s="4">
        <f t="shared" si="16"/>
        <v>114.39687392032994</v>
      </c>
      <c r="F93" s="4"/>
      <c r="G93" s="10">
        <v>114.395</v>
      </c>
      <c r="H93" s="4">
        <f t="shared" si="17"/>
        <v>-1.873920329941825E-3</v>
      </c>
      <c r="I93" s="9">
        <f t="shared" si="20"/>
        <v>-4.8353385255974401E-4</v>
      </c>
      <c r="J93" s="2"/>
      <c r="K93" s="10">
        <v>32800</v>
      </c>
      <c r="L93" s="4">
        <f t="shared" si="18"/>
        <v>-3.2803280327934772</v>
      </c>
      <c r="M93" s="9">
        <f>L93/(C93+P0)*100</f>
        <v>-2.4461206502700002E-3</v>
      </c>
    </row>
    <row r="94" spans="1:13" x14ac:dyDescent="0.25">
      <c r="A94">
        <f t="shared" si="19"/>
        <v>830</v>
      </c>
      <c r="B94">
        <f t="shared" si="11"/>
        <v>336224675</v>
      </c>
      <c r="C94" s="4">
        <f t="shared" si="14"/>
        <v>33203.320332033196</v>
      </c>
      <c r="D94" s="4">
        <f t="shared" si="15"/>
        <v>1196.6482831908286</v>
      </c>
      <c r="E94" s="4">
        <f t="shared" si="16"/>
        <v>115.5464583816385</v>
      </c>
      <c r="F94" s="4"/>
      <c r="G94" s="10">
        <v>115.545</v>
      </c>
      <c r="H94" s="4">
        <f t="shared" si="17"/>
        <v>-1.4583816384998727E-3</v>
      </c>
      <c r="I94" s="9">
        <f t="shared" si="20"/>
        <v>-3.7519807733055606E-4</v>
      </c>
      <c r="J94" s="2"/>
      <c r="K94" s="10">
        <v>33200</v>
      </c>
      <c r="L94" s="4">
        <f t="shared" si="18"/>
        <v>-3.3203320331958821</v>
      </c>
      <c r="M94" s="9">
        <f>L94/(C94+P0)*100</f>
        <v>-2.4685874110760625E-3</v>
      </c>
    </row>
    <row r="95" spans="1:13" x14ac:dyDescent="0.25">
      <c r="A95">
        <f t="shared" si="19"/>
        <v>840</v>
      </c>
      <c r="B95">
        <f t="shared" si="11"/>
        <v>337224675</v>
      </c>
      <c r="C95" s="4">
        <f t="shared" si="14"/>
        <v>33603.360336033598</v>
      </c>
      <c r="D95" s="4">
        <f t="shared" si="15"/>
        <v>1196.6682831908286</v>
      </c>
      <c r="E95" s="4">
        <f t="shared" si="16"/>
        <v>116.6960044167775</v>
      </c>
      <c r="F95" s="4"/>
      <c r="G95" s="10">
        <v>116.694</v>
      </c>
      <c r="H95" s="4">
        <f t="shared" si="17"/>
        <v>-2.0044167774955213E-3</v>
      </c>
      <c r="I95" s="9">
        <f t="shared" si="20"/>
        <v>-5.1415603976605968E-4</v>
      </c>
      <c r="J95" s="2"/>
      <c r="K95" s="10">
        <v>33600</v>
      </c>
      <c r="L95" s="4">
        <f t="shared" si="18"/>
        <v>-3.360336033598287</v>
      </c>
      <c r="M95" s="9">
        <f>L95/(C95+P0)*100</f>
        <v>-2.4909209268234355E-3</v>
      </c>
    </row>
    <row r="96" spans="1:13" x14ac:dyDescent="0.25">
      <c r="A96">
        <f t="shared" si="19"/>
        <v>850</v>
      </c>
      <c r="B96">
        <f t="shared" si="11"/>
        <v>338224675</v>
      </c>
      <c r="C96" s="4">
        <f t="shared" si="14"/>
        <v>34003.400340033993</v>
      </c>
      <c r="D96" s="4">
        <f t="shared" si="15"/>
        <v>1196.6882831908285</v>
      </c>
      <c r="E96" s="4">
        <f t="shared" si="16"/>
        <v>117.84551202767341</v>
      </c>
      <c r="F96" s="4"/>
      <c r="G96" s="10">
        <v>117.84399999999999</v>
      </c>
      <c r="H96" s="4">
        <f t="shared" si="17"/>
        <v>-1.5120276734137406E-3</v>
      </c>
      <c r="I96" s="9">
        <f t="shared" si="20"/>
        <v>-3.8671228361995222E-4</v>
      </c>
      <c r="J96" s="2"/>
      <c r="K96" s="10">
        <v>34000</v>
      </c>
      <c r="L96" s="4">
        <f t="shared" si="18"/>
        <v>-3.400340033993416</v>
      </c>
      <c r="M96" s="9">
        <f>L96/(C96+P0)*100</f>
        <v>-2.5131223793695844E-3</v>
      </c>
    </row>
    <row r="97" spans="1:13" x14ac:dyDescent="0.25">
      <c r="A97">
        <f t="shared" si="19"/>
        <v>860</v>
      </c>
      <c r="B97">
        <f t="shared" si="11"/>
        <v>339224675</v>
      </c>
      <c r="C97" s="4">
        <f t="shared" si="14"/>
        <v>34403.440344034396</v>
      </c>
      <c r="D97" s="4">
        <f t="shared" si="15"/>
        <v>1196.7082831908285</v>
      </c>
      <c r="E97" s="4">
        <f t="shared" si="16"/>
        <v>118.99498121625282</v>
      </c>
      <c r="F97" s="4"/>
      <c r="G97" s="10">
        <v>118.99299999999999</v>
      </c>
      <c r="H97" s="4">
        <f t="shared" si="17"/>
        <v>-1.981216252829654E-3</v>
      </c>
      <c r="I97" s="9">
        <f t="shared" si="20"/>
        <v>-5.0522545174104625E-4</v>
      </c>
      <c r="J97" s="2"/>
      <c r="K97" s="10">
        <v>34400</v>
      </c>
      <c r="L97" s="4">
        <f t="shared" si="18"/>
        <v>-3.4403440343958209</v>
      </c>
      <c r="M97" s="9">
        <f>L97/(C97+P0)*100</f>
        <v>-2.535192936652074E-3</v>
      </c>
    </row>
    <row r="98" spans="1:13" x14ac:dyDescent="0.25">
      <c r="A98">
        <f t="shared" si="19"/>
        <v>870</v>
      </c>
      <c r="B98">
        <f t="shared" si="11"/>
        <v>340224675</v>
      </c>
      <c r="C98" s="4">
        <f t="shared" si="14"/>
        <v>34803.480348034798</v>
      </c>
      <c r="D98" s="4">
        <f t="shared" si="15"/>
        <v>1196.7282831908285</v>
      </c>
      <c r="E98" s="4">
        <f t="shared" si="16"/>
        <v>120.14441198444206</v>
      </c>
      <c r="F98" s="4"/>
      <c r="G98" s="10">
        <v>120.143</v>
      </c>
      <c r="H98" s="4">
        <f t="shared" si="17"/>
        <v>-1.411984442057701E-3</v>
      </c>
      <c r="I98" s="9">
        <f t="shared" si="20"/>
        <v>-3.5901462086208245E-4</v>
      </c>
      <c r="J98" s="2"/>
      <c r="K98" s="10">
        <v>34800</v>
      </c>
      <c r="L98" s="4">
        <f t="shared" si="18"/>
        <v>-3.4803480347982259</v>
      </c>
      <c r="M98" s="9">
        <f>L98/(C98+P0)*100</f>
        <v>-2.5571337528610661E-3</v>
      </c>
    </row>
    <row r="99" spans="1:13" x14ac:dyDescent="0.25">
      <c r="A99">
        <f t="shared" si="19"/>
        <v>880</v>
      </c>
      <c r="B99">
        <f t="shared" si="11"/>
        <v>341224675</v>
      </c>
      <c r="C99" s="4">
        <f t="shared" si="14"/>
        <v>35203.520352035193</v>
      </c>
      <c r="D99" s="4">
        <f t="shared" si="15"/>
        <v>1196.7482831908285</v>
      </c>
      <c r="E99" s="4">
        <f t="shared" si="16"/>
        <v>121.29380433416742</v>
      </c>
      <c r="F99" s="4"/>
      <c r="G99" s="10">
        <v>121.292</v>
      </c>
      <c r="H99" s="4">
        <f t="shared" si="17"/>
        <v>-1.8043341674172098E-3</v>
      </c>
      <c r="I99" s="9">
        <f t="shared" si="20"/>
        <v>-4.574375735126524E-4</v>
      </c>
      <c r="J99" s="2"/>
      <c r="K99" s="10">
        <v>35200</v>
      </c>
      <c r="L99" s="4">
        <f t="shared" si="18"/>
        <v>-3.5203520351933548</v>
      </c>
      <c r="M99" s="9">
        <f>L99/(C99+P0)*100</f>
        <v>-2.5789459686567482E-3</v>
      </c>
    </row>
    <row r="100" spans="1:13" x14ac:dyDescent="0.25">
      <c r="A100">
        <f t="shared" si="19"/>
        <v>890</v>
      </c>
      <c r="B100">
        <f t="shared" si="11"/>
        <v>342224675</v>
      </c>
      <c r="C100" s="4">
        <f t="shared" si="14"/>
        <v>35603.560356035596</v>
      </c>
      <c r="D100" s="4">
        <f t="shared" si="15"/>
        <v>1196.7682831908285</v>
      </c>
      <c r="E100" s="4">
        <f t="shared" si="16"/>
        <v>122.44315826735499</v>
      </c>
      <c r="F100" s="4"/>
      <c r="G100" s="10">
        <v>122.441</v>
      </c>
      <c r="H100" s="4">
        <f t="shared" si="17"/>
        <v>-2.15826735498581E-3</v>
      </c>
      <c r="I100" s="9">
        <f t="shared" si="20"/>
        <v>-5.4557752324098114E-4</v>
      </c>
      <c r="J100" s="2"/>
      <c r="K100" s="10">
        <v>35600</v>
      </c>
      <c r="L100" s="4">
        <f t="shared" si="18"/>
        <v>-3.5603560355957597</v>
      </c>
      <c r="M100" s="9">
        <f>L100/(C100+P0)*100</f>
        <v>-2.6006307113829539E-3</v>
      </c>
    </row>
    <row r="101" spans="1:13" x14ac:dyDescent="0.25">
      <c r="A101">
        <f t="shared" si="19"/>
        <v>900</v>
      </c>
      <c r="B101">
        <f t="shared" si="11"/>
        <v>343224675</v>
      </c>
      <c r="C101" s="4">
        <f t="shared" si="14"/>
        <v>36003.600360035998</v>
      </c>
      <c r="D101" s="4">
        <f t="shared" si="15"/>
        <v>1196.7882831908285</v>
      </c>
      <c r="E101" s="4">
        <f t="shared" si="16"/>
        <v>123.59247378593068</v>
      </c>
      <c r="F101" s="4"/>
      <c r="G101" s="10">
        <v>123.59099999999999</v>
      </c>
      <c r="H101" s="4">
        <f t="shared" si="17"/>
        <v>-1.4737859306848122E-3</v>
      </c>
      <c r="I101" s="9">
        <f t="shared" si="20"/>
        <v>-3.7147167950563802E-4</v>
      </c>
      <c r="J101" s="2"/>
      <c r="K101" s="10">
        <v>36000</v>
      </c>
      <c r="L101" s="4">
        <f t="shared" si="18"/>
        <v>-3.6003600359981647</v>
      </c>
      <c r="M101" s="9">
        <f>L101/(C101+P0)*100</f>
        <v>-2.62218909522936E-3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Sheet1</vt:lpstr>
      <vt:lpstr>Sheet2</vt:lpstr>
      <vt:lpstr>Sheet3</vt:lpstr>
      <vt:lpstr>cp</vt:lpstr>
      <vt:lpstr>cv</vt:lpstr>
      <vt:lpstr>dx</vt:lpstr>
      <vt:lpstr>dy</vt:lpstr>
      <vt:lpstr>dz</vt:lpstr>
      <vt:lpstr>E0</vt:lpstr>
      <vt:lpstr>gamma</vt:lpstr>
      <vt:lpstr>lamr</vt:lpstr>
      <vt:lpstr>M0</vt:lpstr>
      <vt:lpstr>mfire</vt:lpstr>
      <vt:lpstr>P0</vt:lpstr>
      <vt:lpstr>qconv</vt:lpstr>
      <vt:lpstr>qfire</vt:lpstr>
      <vt:lpstr>qrad</vt:lpstr>
      <vt:lpstr>Rgas</vt:lpstr>
      <vt:lpstr>rho0</vt:lpstr>
      <vt:lpstr>T0</vt:lpstr>
      <vt:lpstr>Volume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gforney</dc:creator>
  <cp:lastModifiedBy>Peacock, Richard D. Mr.</cp:lastModifiedBy>
  <dcterms:created xsi:type="dcterms:W3CDTF">2014-04-04T16:11:31Z</dcterms:created>
  <dcterms:modified xsi:type="dcterms:W3CDTF">2014-05-13T14:10:51Z</dcterms:modified>
</cp:coreProperties>
</file>