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0\Projects\cfast\Verification\Mass_Energy_Balance\"/>
    </mc:Choice>
  </mc:AlternateContent>
  <bookViews>
    <workbookView xWindow="840" yWindow="4800" windowWidth="19635" windowHeight="10995"/>
  </bookViews>
  <sheets>
    <sheet name="Sheet1" sheetId="1" r:id="rId1"/>
    <sheet name="Sheet2" sheetId="2" r:id="rId2"/>
    <sheet name="Sheet3" sheetId="3" r:id="rId3"/>
  </sheets>
  <definedNames>
    <definedName name="cp">Sheet1!$G$4</definedName>
    <definedName name="cv">Sheet1!$H$4</definedName>
    <definedName name="dx">Sheet1!$A$4</definedName>
    <definedName name="dy">Sheet1!$B$4</definedName>
    <definedName name="dz">Sheet1!$C$4</definedName>
    <definedName name="E0">Sheet1!$N$4</definedName>
    <definedName name="gamma">Sheet1!$F$4</definedName>
    <definedName name="lamr">Sheet1!$E$4</definedName>
    <definedName name="M0">Sheet1!$M$4</definedName>
    <definedName name="mfire">Sheet1!$G$6</definedName>
    <definedName name="P0">Sheet1!$J$4</definedName>
    <definedName name="qconv">Sheet1!$E$6</definedName>
    <definedName name="qfire">Sheet1!$D$4</definedName>
    <definedName name="qrad">Sheet1!$D$6</definedName>
    <definedName name="Rgas">Sheet1!$I$4</definedName>
    <definedName name="rho0">Sheet1!$L$4</definedName>
    <definedName name="T0">Sheet1!$K$4</definedName>
    <definedName name="Volume">Sheet1!$A$6</definedName>
  </definedName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2" i="2"/>
  <c r="C26" i="1" l="1"/>
  <c r="C36" i="1"/>
  <c r="C37" i="1"/>
  <c r="C69" i="1"/>
  <c r="C80" i="1"/>
  <c r="C81" i="1"/>
  <c r="A6" i="1"/>
  <c r="C14" i="1" s="1"/>
  <c r="C68" i="1" l="1"/>
  <c r="C101" i="1"/>
  <c r="C59" i="1"/>
  <c r="C100" i="1"/>
  <c r="C58" i="1"/>
  <c r="C91" i="1"/>
  <c r="C49" i="1"/>
  <c r="C90" i="1"/>
  <c r="C48" i="1"/>
  <c r="C25" i="1"/>
  <c r="C99" i="1"/>
  <c r="C89" i="1"/>
  <c r="C77" i="1"/>
  <c r="C67" i="1"/>
  <c r="C57" i="1"/>
  <c r="C45" i="1"/>
  <c r="C35" i="1"/>
  <c r="C21" i="1"/>
  <c r="C98" i="1"/>
  <c r="C88" i="1"/>
  <c r="C76" i="1"/>
  <c r="C66" i="1"/>
  <c r="C56" i="1"/>
  <c r="C44" i="1"/>
  <c r="C34" i="1"/>
  <c r="C20" i="1"/>
  <c r="C97" i="1"/>
  <c r="C85" i="1"/>
  <c r="C75" i="1"/>
  <c r="C65" i="1"/>
  <c r="C53" i="1"/>
  <c r="C43" i="1"/>
  <c r="C33" i="1"/>
  <c r="C19" i="1"/>
  <c r="C96" i="1"/>
  <c r="C84" i="1"/>
  <c r="C74" i="1"/>
  <c r="C64" i="1"/>
  <c r="C52" i="1"/>
  <c r="C42" i="1"/>
  <c r="C29" i="1"/>
  <c r="C18" i="1"/>
  <c r="C93" i="1"/>
  <c r="C83" i="1"/>
  <c r="C73" i="1"/>
  <c r="C61" i="1"/>
  <c r="C51" i="1"/>
  <c r="C41" i="1"/>
  <c r="C28" i="1"/>
  <c r="C17" i="1"/>
  <c r="C92" i="1"/>
  <c r="C82" i="1"/>
  <c r="C72" i="1"/>
  <c r="C60" i="1"/>
  <c r="C50" i="1"/>
  <c r="C40" i="1"/>
  <c r="C27" i="1"/>
  <c r="C13" i="1"/>
  <c r="C32" i="1"/>
  <c r="C24" i="1"/>
  <c r="C16" i="1"/>
  <c r="C87" i="1"/>
  <c r="C71" i="1"/>
  <c r="C63" i="1"/>
  <c r="C55" i="1"/>
  <c r="C47" i="1"/>
  <c r="C39" i="1"/>
  <c r="C31" i="1"/>
  <c r="C23" i="1"/>
  <c r="C15" i="1"/>
  <c r="C95" i="1"/>
  <c r="C79" i="1"/>
  <c r="C12" i="1"/>
  <c r="C94" i="1"/>
  <c r="C86" i="1"/>
  <c r="C78" i="1"/>
  <c r="C70" i="1"/>
  <c r="C62" i="1"/>
  <c r="C54" i="1"/>
  <c r="C46" i="1"/>
  <c r="C38" i="1"/>
  <c r="C30" i="1"/>
  <c r="C22" i="1"/>
  <c r="L11" i="1"/>
  <c r="M11" i="1" s="1"/>
  <c r="G6" i="1"/>
  <c r="A12" i="1"/>
  <c r="A13" i="1" s="1"/>
  <c r="A14" i="1" s="1"/>
  <c r="H4" i="1"/>
  <c r="I4" i="1" s="1"/>
  <c r="L4" i="1" s="1"/>
  <c r="D6" i="1"/>
  <c r="E6" i="1"/>
  <c r="M4" i="1" l="1"/>
  <c r="N4" i="1" s="1"/>
  <c r="A15" i="1"/>
  <c r="D11" i="1" l="1"/>
  <c r="D13" i="1"/>
  <c r="D14" i="1"/>
  <c r="D12" i="1"/>
  <c r="L14" i="1"/>
  <c r="M14" i="1" s="1"/>
  <c r="L13" i="1"/>
  <c r="M13" i="1" s="1"/>
  <c r="L12" i="1"/>
  <c r="M12" i="1" s="1"/>
  <c r="D15" i="1"/>
  <c r="B11" i="1"/>
  <c r="E11" i="1" s="1"/>
  <c r="A16" i="1"/>
  <c r="L15" i="1"/>
  <c r="M15" i="1" s="1"/>
  <c r="B2" i="2" l="1"/>
  <c r="B12" i="1"/>
  <c r="E12" i="1" s="1"/>
  <c r="H11" i="1"/>
  <c r="I11" i="1" s="1"/>
  <c r="D16" i="1"/>
  <c r="A17" i="1"/>
  <c r="L16" i="1"/>
  <c r="M16" i="1" s="1"/>
  <c r="B3" i="2" l="1"/>
  <c r="B13" i="1"/>
  <c r="E13" i="1" s="1"/>
  <c r="B4" i="2" s="1"/>
  <c r="H12" i="1"/>
  <c r="I12" i="1" s="1"/>
  <c r="D17" i="1"/>
  <c r="L17" i="1"/>
  <c r="M17" i="1" s="1"/>
  <c r="A18" i="1"/>
  <c r="H13" i="1" l="1"/>
  <c r="I13" i="1" s="1"/>
  <c r="B14" i="1"/>
  <c r="E14" i="1" s="1"/>
  <c r="H14" i="1" s="1"/>
  <c r="I14" i="1" s="1"/>
  <c r="D18" i="1"/>
  <c r="L18" i="1"/>
  <c r="M18" i="1" s="1"/>
  <c r="A19" i="1"/>
  <c r="B15" i="1" l="1"/>
  <c r="E15" i="1" s="1"/>
  <c r="B5" i="2"/>
  <c r="D19" i="1"/>
  <c r="A20" i="1"/>
  <c r="B6" i="2" l="1"/>
  <c r="B16" i="1"/>
  <c r="E16" i="1" s="1"/>
  <c r="H15" i="1"/>
  <c r="I15" i="1" s="1"/>
  <c r="L19" i="1"/>
  <c r="M19" i="1" s="1"/>
  <c r="D20" i="1"/>
  <c r="H16" i="1"/>
  <c r="I16" i="1" s="1"/>
  <c r="A21" i="1"/>
  <c r="B17" i="1" l="1"/>
  <c r="E17" i="1" s="1"/>
  <c r="H17" i="1" s="1"/>
  <c r="I17" i="1" s="1"/>
  <c r="B7" i="2"/>
  <c r="L20" i="1"/>
  <c r="M20" i="1" s="1"/>
  <c r="D21" i="1"/>
  <c r="A22" i="1"/>
  <c r="B18" i="1" l="1"/>
  <c r="E18" i="1" s="1"/>
  <c r="B8" i="2"/>
  <c r="L21" i="1"/>
  <c r="M21" i="1" s="1"/>
  <c r="D22" i="1"/>
  <c r="H18" i="1"/>
  <c r="I18" i="1" s="1"/>
  <c r="A23" i="1"/>
  <c r="B19" i="1" l="1"/>
  <c r="E19" i="1" s="1"/>
  <c r="H19" i="1" s="1"/>
  <c r="I19" i="1" s="1"/>
  <c r="B9" i="2"/>
  <c r="L22" i="1"/>
  <c r="M22" i="1" s="1"/>
  <c r="D23" i="1"/>
  <c r="A24" i="1"/>
  <c r="B20" i="1" l="1"/>
  <c r="E20" i="1" s="1"/>
  <c r="H20" i="1" s="1"/>
  <c r="I20" i="1" s="1"/>
  <c r="B10" i="2"/>
  <c r="L23" i="1"/>
  <c r="M23" i="1" s="1"/>
  <c r="D24" i="1"/>
  <c r="A25" i="1"/>
  <c r="L24" i="1"/>
  <c r="M24" i="1" s="1"/>
  <c r="B21" i="1" l="1"/>
  <c r="E21" i="1" s="1"/>
  <c r="H21" i="1" s="1"/>
  <c r="I21" i="1" s="1"/>
  <c r="B11" i="2"/>
  <c r="D25" i="1"/>
  <c r="A26" i="1"/>
  <c r="B22" i="1" l="1"/>
  <c r="E22" i="1" s="1"/>
  <c r="H22" i="1" s="1"/>
  <c r="I22" i="1" s="1"/>
  <c r="B12" i="2"/>
  <c r="L25" i="1"/>
  <c r="M25" i="1" s="1"/>
  <c r="D26" i="1"/>
  <c r="L26" i="1"/>
  <c r="M26" i="1" s="1"/>
  <c r="A27" i="1"/>
  <c r="B23" i="1" l="1"/>
  <c r="E23" i="1" s="1"/>
  <c r="H23" i="1" s="1"/>
  <c r="I23" i="1" s="1"/>
  <c r="B13" i="2"/>
  <c r="D27" i="1"/>
  <c r="L27" i="1"/>
  <c r="M27" i="1" s="1"/>
  <c r="A28" i="1"/>
  <c r="B24" i="1" l="1"/>
  <c r="E24" i="1" s="1"/>
  <c r="H24" i="1" s="1"/>
  <c r="I24" i="1" s="1"/>
  <c r="B14" i="2"/>
  <c r="D28" i="1"/>
  <c r="A29" i="1"/>
  <c r="L28" i="1"/>
  <c r="M28" i="1" s="1"/>
  <c r="B25" i="1" l="1"/>
  <c r="E25" i="1" s="1"/>
  <c r="H25" i="1" s="1"/>
  <c r="I25" i="1" s="1"/>
  <c r="B15" i="2"/>
  <c r="D29" i="1"/>
  <c r="A30" i="1"/>
  <c r="L29" i="1"/>
  <c r="M29" i="1" s="1"/>
  <c r="B26" i="1" l="1"/>
  <c r="E26" i="1" s="1"/>
  <c r="H26" i="1" s="1"/>
  <c r="I26" i="1" s="1"/>
  <c r="B16" i="2"/>
  <c r="D30" i="1"/>
  <c r="A31" i="1"/>
  <c r="B27" i="1" l="1"/>
  <c r="E27" i="1" s="1"/>
  <c r="H27" i="1" s="1"/>
  <c r="I27" i="1" s="1"/>
  <c r="B17" i="2"/>
  <c r="L30" i="1"/>
  <c r="M30" i="1" s="1"/>
  <c r="D31" i="1"/>
  <c r="A32" i="1"/>
  <c r="B28" i="1" l="1"/>
  <c r="E28" i="1" s="1"/>
  <c r="H28" i="1" s="1"/>
  <c r="I28" i="1" s="1"/>
  <c r="B18" i="2"/>
  <c r="L31" i="1"/>
  <c r="M31" i="1" s="1"/>
  <c r="D32" i="1"/>
  <c r="A33" i="1"/>
  <c r="L32" i="1"/>
  <c r="M32" i="1" s="1"/>
  <c r="B29" i="1" l="1"/>
  <c r="E29" i="1" s="1"/>
  <c r="H29" i="1" s="1"/>
  <c r="I29" i="1" s="1"/>
  <c r="B19" i="2"/>
  <c r="D33" i="1"/>
  <c r="A34" i="1"/>
  <c r="B30" i="1" l="1"/>
  <c r="E30" i="1" s="1"/>
  <c r="H30" i="1" s="1"/>
  <c r="I30" i="1" s="1"/>
  <c r="B20" i="2"/>
  <c r="L33" i="1"/>
  <c r="M33" i="1" s="1"/>
  <c r="D34" i="1"/>
  <c r="A35" i="1"/>
  <c r="B31" i="1" l="1"/>
  <c r="E31" i="1" s="1"/>
  <c r="H31" i="1" s="1"/>
  <c r="I31" i="1" s="1"/>
  <c r="B21" i="2"/>
  <c r="L34" i="1"/>
  <c r="M34" i="1" s="1"/>
  <c r="L35" i="1"/>
  <c r="M35" i="1" s="1"/>
  <c r="D35" i="1"/>
  <c r="A36" i="1"/>
  <c r="B32" i="1" l="1"/>
  <c r="E32" i="1" s="1"/>
  <c r="H32" i="1" s="1"/>
  <c r="I32" i="1" s="1"/>
  <c r="B22" i="2"/>
  <c r="D36" i="1"/>
  <c r="A37" i="1"/>
  <c r="L36" i="1"/>
  <c r="M36" i="1" s="1"/>
  <c r="B33" i="1" l="1"/>
  <c r="E33" i="1" s="1"/>
  <c r="H33" i="1" s="1"/>
  <c r="I33" i="1" s="1"/>
  <c r="B23" i="2"/>
  <c r="D37" i="1"/>
  <c r="A38" i="1"/>
  <c r="B34" i="1" l="1"/>
  <c r="E34" i="1" s="1"/>
  <c r="H34" i="1" s="1"/>
  <c r="I34" i="1" s="1"/>
  <c r="B24" i="2"/>
  <c r="L37" i="1"/>
  <c r="M37" i="1" s="1"/>
  <c r="D38" i="1"/>
  <c r="L38" i="1"/>
  <c r="M38" i="1" s="1"/>
  <c r="A39" i="1"/>
  <c r="B35" i="1" l="1"/>
  <c r="E35" i="1" s="1"/>
  <c r="H35" i="1" s="1"/>
  <c r="I35" i="1" s="1"/>
  <c r="B25" i="2"/>
  <c r="D39" i="1"/>
  <c r="A40" i="1"/>
  <c r="L39" i="1"/>
  <c r="M39" i="1" s="1"/>
  <c r="B36" i="1" l="1"/>
  <c r="E36" i="1" s="1"/>
  <c r="H36" i="1" s="1"/>
  <c r="I36" i="1" s="1"/>
  <c r="B26" i="2"/>
  <c r="L40" i="1"/>
  <c r="M40" i="1" s="1"/>
  <c r="D40" i="1"/>
  <c r="A41" i="1"/>
  <c r="B37" i="1" l="1"/>
  <c r="E37" i="1" s="1"/>
  <c r="B27" i="2"/>
  <c r="D41" i="1"/>
  <c r="H37" i="1"/>
  <c r="I37" i="1" s="1"/>
  <c r="L41" i="1"/>
  <c r="M41" i="1" s="1"/>
  <c r="A42" i="1"/>
  <c r="B38" i="1" l="1"/>
  <c r="E38" i="1" s="1"/>
  <c r="H38" i="1" s="1"/>
  <c r="I38" i="1" s="1"/>
  <c r="B28" i="2"/>
  <c r="D42" i="1"/>
  <c r="A43" i="1"/>
  <c r="L42" i="1"/>
  <c r="M42" i="1" s="1"/>
  <c r="B39" i="1" l="1"/>
  <c r="E39" i="1" s="1"/>
  <c r="H39" i="1" s="1"/>
  <c r="I39" i="1" s="1"/>
  <c r="B29" i="2"/>
  <c r="L43" i="1"/>
  <c r="M43" i="1" s="1"/>
  <c r="D43" i="1"/>
  <c r="A44" i="1"/>
  <c r="B40" i="1" l="1"/>
  <c r="E40" i="1" s="1"/>
  <c r="B30" i="2"/>
  <c r="D44" i="1"/>
  <c r="H40" i="1"/>
  <c r="I40" i="1" s="1"/>
  <c r="A45" i="1"/>
  <c r="L44" i="1"/>
  <c r="M44" i="1" s="1"/>
  <c r="B41" i="1" l="1"/>
  <c r="E41" i="1" s="1"/>
  <c r="H41" i="1" s="1"/>
  <c r="I41" i="1" s="1"/>
  <c r="B31" i="2"/>
  <c r="D45" i="1"/>
  <c r="A46" i="1"/>
  <c r="B42" i="1" l="1"/>
  <c r="E42" i="1" s="1"/>
  <c r="B32" i="2"/>
  <c r="L45" i="1"/>
  <c r="M45" i="1" s="1"/>
  <c r="D46" i="1"/>
  <c r="H42" i="1"/>
  <c r="I42" i="1" s="1"/>
  <c r="A47" i="1"/>
  <c r="B43" i="1" l="1"/>
  <c r="E43" i="1" s="1"/>
  <c r="B33" i="2"/>
  <c r="L46" i="1"/>
  <c r="M46" i="1" s="1"/>
  <c r="D47" i="1"/>
  <c r="H43" i="1"/>
  <c r="I43" i="1" s="1"/>
  <c r="A48" i="1"/>
  <c r="L47" i="1"/>
  <c r="M47" i="1" s="1"/>
  <c r="B44" i="1" l="1"/>
  <c r="E44" i="1" s="1"/>
  <c r="H44" i="1" s="1"/>
  <c r="I44" i="1" s="1"/>
  <c r="B34" i="2"/>
  <c r="L48" i="1"/>
  <c r="M48" i="1" s="1"/>
  <c r="D48" i="1"/>
  <c r="A49" i="1"/>
  <c r="B45" i="1" l="1"/>
  <c r="E45" i="1" s="1"/>
  <c r="H45" i="1" s="1"/>
  <c r="I45" i="1" s="1"/>
  <c r="B35" i="2"/>
  <c r="D49" i="1"/>
  <c r="L49" i="1"/>
  <c r="M49" i="1" s="1"/>
  <c r="A50" i="1"/>
  <c r="B46" i="1" l="1"/>
  <c r="E46" i="1" s="1"/>
  <c r="H46" i="1" s="1"/>
  <c r="I46" i="1" s="1"/>
  <c r="B36" i="2"/>
  <c r="D50" i="1"/>
  <c r="A51" i="1"/>
  <c r="L50" i="1"/>
  <c r="M50" i="1" s="1"/>
  <c r="B47" i="1" l="1"/>
  <c r="E47" i="1" s="1"/>
  <c r="H47" i="1" s="1"/>
  <c r="I47" i="1" s="1"/>
  <c r="B37" i="2"/>
  <c r="D51" i="1"/>
  <c r="A52" i="1"/>
  <c r="B48" i="1" l="1"/>
  <c r="E48" i="1" s="1"/>
  <c r="B38" i="2"/>
  <c r="L51" i="1"/>
  <c r="M51" i="1" s="1"/>
  <c r="D52" i="1"/>
  <c r="H48" i="1"/>
  <c r="I48" i="1" s="1"/>
  <c r="A53" i="1"/>
  <c r="L52" i="1"/>
  <c r="M52" i="1" s="1"/>
  <c r="B49" i="1" l="1"/>
  <c r="E49" i="1" s="1"/>
  <c r="H49" i="1" s="1"/>
  <c r="I49" i="1" s="1"/>
  <c r="B39" i="2"/>
  <c r="D53" i="1"/>
  <c r="L53" i="1"/>
  <c r="M53" i="1" s="1"/>
  <c r="A54" i="1"/>
  <c r="B50" i="1" l="1"/>
  <c r="E50" i="1" s="1"/>
  <c r="B40" i="2"/>
  <c r="D54" i="1"/>
  <c r="H50" i="1"/>
  <c r="I50" i="1" s="1"/>
  <c r="L54" i="1"/>
  <c r="M54" i="1" s="1"/>
  <c r="A55" i="1"/>
  <c r="B51" i="1" l="1"/>
  <c r="E51" i="1" s="1"/>
  <c r="H51" i="1" s="1"/>
  <c r="I51" i="1" s="1"/>
  <c r="B41" i="2"/>
  <c r="D55" i="1"/>
  <c r="A56" i="1"/>
  <c r="L55" i="1"/>
  <c r="M55" i="1" s="1"/>
  <c r="B52" i="1" l="1"/>
  <c r="E52" i="1" s="1"/>
  <c r="H52" i="1" s="1"/>
  <c r="I52" i="1" s="1"/>
  <c r="B42" i="2"/>
  <c r="D56" i="1"/>
  <c r="A57" i="1"/>
  <c r="B53" i="1" l="1"/>
  <c r="E53" i="1" s="1"/>
  <c r="H53" i="1" s="1"/>
  <c r="I53" i="1" s="1"/>
  <c r="B43" i="2"/>
  <c r="L56" i="1"/>
  <c r="M56" i="1" s="1"/>
  <c r="D57" i="1"/>
  <c r="L57" i="1"/>
  <c r="M57" i="1" s="1"/>
  <c r="A58" i="1"/>
  <c r="B54" i="1" l="1"/>
  <c r="E54" i="1" s="1"/>
  <c r="H54" i="1" s="1"/>
  <c r="I54" i="1" s="1"/>
  <c r="B44" i="2"/>
  <c r="D58" i="1"/>
  <c r="A59" i="1"/>
  <c r="L58" i="1"/>
  <c r="M58" i="1" s="1"/>
  <c r="B55" i="1" l="1"/>
  <c r="E55" i="1" s="1"/>
  <c r="H55" i="1" s="1"/>
  <c r="I55" i="1" s="1"/>
  <c r="B45" i="2"/>
  <c r="D59" i="1"/>
  <c r="A60" i="1"/>
  <c r="B56" i="1" l="1"/>
  <c r="E56" i="1" s="1"/>
  <c r="B46" i="2"/>
  <c r="L59" i="1"/>
  <c r="M59" i="1" s="1"/>
  <c r="D60" i="1"/>
  <c r="H56" i="1"/>
  <c r="I56" i="1" s="1"/>
  <c r="A61" i="1"/>
  <c r="B57" i="1" l="1"/>
  <c r="E57" i="1" s="1"/>
  <c r="B47" i="2"/>
  <c r="L60" i="1"/>
  <c r="M60" i="1" s="1"/>
  <c r="D61" i="1"/>
  <c r="H57" i="1"/>
  <c r="I57" i="1" s="1"/>
  <c r="L61" i="1"/>
  <c r="M61" i="1" s="1"/>
  <c r="A62" i="1"/>
  <c r="B58" i="1" l="1"/>
  <c r="E58" i="1" s="1"/>
  <c r="H58" i="1" s="1"/>
  <c r="I58" i="1" s="1"/>
  <c r="B48" i="2"/>
  <c r="D62" i="1"/>
  <c r="A63" i="1"/>
  <c r="B59" i="1" l="1"/>
  <c r="E59" i="1" s="1"/>
  <c r="H59" i="1" s="1"/>
  <c r="I59" i="1" s="1"/>
  <c r="B49" i="2"/>
  <c r="L62" i="1"/>
  <c r="M62" i="1" s="1"/>
  <c r="D63" i="1"/>
  <c r="A64" i="1"/>
  <c r="B60" i="1" l="1"/>
  <c r="E60" i="1" s="1"/>
  <c r="H60" i="1" s="1"/>
  <c r="I60" i="1" s="1"/>
  <c r="B50" i="2"/>
  <c r="L63" i="1"/>
  <c r="M63" i="1" s="1"/>
  <c r="D64" i="1"/>
  <c r="A65" i="1"/>
  <c r="B61" i="1" l="1"/>
  <c r="E61" i="1" s="1"/>
  <c r="H61" i="1" s="1"/>
  <c r="I61" i="1" s="1"/>
  <c r="B51" i="2"/>
  <c r="L64" i="1"/>
  <c r="M64" i="1" s="1"/>
  <c r="D65" i="1"/>
  <c r="L65" i="1"/>
  <c r="M65" i="1" s="1"/>
  <c r="A66" i="1"/>
  <c r="B62" i="1" l="1"/>
  <c r="E62" i="1" s="1"/>
  <c r="B52" i="2"/>
  <c r="D66" i="1"/>
  <c r="H62" i="1"/>
  <c r="I62" i="1" s="1"/>
  <c r="A67" i="1"/>
  <c r="B63" i="1" l="1"/>
  <c r="E63" i="1" s="1"/>
  <c r="B53" i="2"/>
  <c r="L66" i="1"/>
  <c r="M66" i="1" s="1"/>
  <c r="D67" i="1"/>
  <c r="H63" i="1"/>
  <c r="I63" i="1" s="1"/>
  <c r="L67" i="1"/>
  <c r="M67" i="1" s="1"/>
  <c r="A68" i="1"/>
  <c r="B64" i="1" l="1"/>
  <c r="E64" i="1" s="1"/>
  <c r="B54" i="2"/>
  <c r="D68" i="1"/>
  <c r="H64" i="1"/>
  <c r="I64" i="1" s="1"/>
  <c r="A69" i="1"/>
  <c r="B65" i="1" l="1"/>
  <c r="E65" i="1" s="1"/>
  <c r="H65" i="1" s="1"/>
  <c r="I65" i="1" s="1"/>
  <c r="B55" i="2"/>
  <c r="L68" i="1"/>
  <c r="M68" i="1" s="1"/>
  <c r="D69" i="1"/>
  <c r="L69" i="1"/>
  <c r="M69" i="1" s="1"/>
  <c r="A70" i="1"/>
  <c r="B66" i="1" l="1"/>
  <c r="E66" i="1" s="1"/>
  <c r="B56" i="2"/>
  <c r="D70" i="1"/>
  <c r="H66" i="1"/>
  <c r="I66" i="1" s="1"/>
  <c r="L70" i="1"/>
  <c r="M70" i="1" s="1"/>
  <c r="A71" i="1"/>
  <c r="B67" i="1" l="1"/>
  <c r="E67" i="1" s="1"/>
  <c r="B57" i="2"/>
  <c r="A72" i="1"/>
  <c r="D71" i="1"/>
  <c r="H67" i="1"/>
  <c r="I67" i="1" s="1"/>
  <c r="B68" i="1" l="1"/>
  <c r="E68" i="1" s="1"/>
  <c r="B58" i="2"/>
  <c r="L71" i="1"/>
  <c r="M71" i="1" s="1"/>
  <c r="A73" i="1"/>
  <c r="D72" i="1"/>
  <c r="H68" i="1"/>
  <c r="I68" i="1" s="1"/>
  <c r="B69" i="1" l="1"/>
  <c r="E69" i="1" s="1"/>
  <c r="H69" i="1" s="1"/>
  <c r="I69" i="1" s="1"/>
  <c r="B59" i="2"/>
  <c r="L72" i="1"/>
  <c r="M72" i="1" s="1"/>
  <c r="A74" i="1"/>
  <c r="D73" i="1"/>
  <c r="B70" i="1" l="1"/>
  <c r="E70" i="1" s="1"/>
  <c r="B60" i="2"/>
  <c r="L73" i="1"/>
  <c r="M73" i="1" s="1"/>
  <c r="D74" i="1"/>
  <c r="A75" i="1"/>
  <c r="H70" i="1"/>
  <c r="I70" i="1" s="1"/>
  <c r="B71" i="1" l="1"/>
  <c r="E71" i="1" s="1"/>
  <c r="B61" i="2"/>
  <c r="D75" i="1"/>
  <c r="A76" i="1"/>
  <c r="L74" i="1"/>
  <c r="M74" i="1" s="1"/>
  <c r="H71" i="1"/>
  <c r="I71" i="1" s="1"/>
  <c r="B72" i="1" l="1"/>
  <c r="E72" i="1" s="1"/>
  <c r="B62" i="2"/>
  <c r="L75" i="1"/>
  <c r="M75" i="1" s="1"/>
  <c r="A77" i="1"/>
  <c r="D76" i="1"/>
  <c r="B73" i="1" l="1"/>
  <c r="E73" i="1" s="1"/>
  <c r="B63" i="2"/>
  <c r="H72" i="1"/>
  <c r="I72" i="1" s="1"/>
  <c r="A78" i="1"/>
  <c r="D77" i="1"/>
  <c r="L76" i="1"/>
  <c r="M76" i="1" s="1"/>
  <c r="B74" i="1" l="1"/>
  <c r="E74" i="1" s="1"/>
  <c r="B64" i="2"/>
  <c r="H73" i="1"/>
  <c r="I73" i="1" s="1"/>
  <c r="L77" i="1"/>
  <c r="M77" i="1" s="1"/>
  <c r="D78" i="1"/>
  <c r="A79" i="1"/>
  <c r="B75" i="1" l="1"/>
  <c r="E75" i="1" s="1"/>
  <c r="B65" i="2"/>
  <c r="H74" i="1"/>
  <c r="I74" i="1" s="1"/>
  <c r="L78" i="1"/>
  <c r="M78" i="1" s="1"/>
  <c r="D79" i="1"/>
  <c r="A80" i="1"/>
  <c r="B76" i="1" l="1"/>
  <c r="E76" i="1" s="1"/>
  <c r="B66" i="2"/>
  <c r="H75" i="1"/>
  <c r="I75" i="1" s="1"/>
  <c r="L79" i="1"/>
  <c r="M79" i="1" s="1"/>
  <c r="D80" i="1"/>
  <c r="A81" i="1"/>
  <c r="B77" i="1" l="1"/>
  <c r="E77" i="1" s="1"/>
  <c r="B67" i="2"/>
  <c r="H76" i="1"/>
  <c r="I76" i="1" s="1"/>
  <c r="L80" i="1"/>
  <c r="M80" i="1" s="1"/>
  <c r="A82" i="1"/>
  <c r="D81" i="1"/>
  <c r="B78" i="1" l="1"/>
  <c r="E78" i="1" s="1"/>
  <c r="B68" i="2"/>
  <c r="H77" i="1"/>
  <c r="I77" i="1" s="1"/>
  <c r="L81" i="1"/>
  <c r="M81" i="1" s="1"/>
  <c r="D82" i="1"/>
  <c r="A83" i="1"/>
  <c r="B79" i="1" l="1"/>
  <c r="E79" i="1" s="1"/>
  <c r="B69" i="2"/>
  <c r="H78" i="1"/>
  <c r="I78" i="1" s="1"/>
  <c r="L82" i="1"/>
  <c r="M82" i="1" s="1"/>
  <c r="D83" i="1"/>
  <c r="A84" i="1"/>
  <c r="B80" i="1" l="1"/>
  <c r="E80" i="1" s="1"/>
  <c r="B70" i="2"/>
  <c r="H79" i="1"/>
  <c r="I79" i="1" s="1"/>
  <c r="L83" i="1"/>
  <c r="M83" i="1" s="1"/>
  <c r="A85" i="1"/>
  <c r="D84" i="1"/>
  <c r="B81" i="1" l="1"/>
  <c r="E81" i="1" s="1"/>
  <c r="B71" i="2"/>
  <c r="H80" i="1"/>
  <c r="I80" i="1" s="1"/>
  <c r="L84" i="1"/>
  <c r="M84" i="1" s="1"/>
  <c r="A86" i="1"/>
  <c r="D85" i="1"/>
  <c r="B82" i="1" l="1"/>
  <c r="E82" i="1" s="1"/>
  <c r="B72" i="2"/>
  <c r="H81" i="1"/>
  <c r="I81" i="1" s="1"/>
  <c r="L85" i="1"/>
  <c r="M85" i="1" s="1"/>
  <c r="A87" i="1"/>
  <c r="D86" i="1"/>
  <c r="B83" i="1" l="1"/>
  <c r="E83" i="1" s="1"/>
  <c r="B73" i="2"/>
  <c r="H82" i="1"/>
  <c r="I82" i="1" s="1"/>
  <c r="L86" i="1"/>
  <c r="M86" i="1" s="1"/>
  <c r="D87" i="1"/>
  <c r="A88" i="1"/>
  <c r="B84" i="1" l="1"/>
  <c r="E84" i="1" s="1"/>
  <c r="B74" i="2"/>
  <c r="H83" i="1"/>
  <c r="I83" i="1" s="1"/>
  <c r="L87" i="1"/>
  <c r="M87" i="1" s="1"/>
  <c r="A89" i="1"/>
  <c r="D88" i="1"/>
  <c r="B85" i="1" l="1"/>
  <c r="E85" i="1" s="1"/>
  <c r="B75" i="2"/>
  <c r="H84" i="1"/>
  <c r="I84" i="1" s="1"/>
  <c r="L88" i="1"/>
  <c r="M88" i="1" s="1"/>
  <c r="A90" i="1"/>
  <c r="D89" i="1"/>
  <c r="B86" i="1" l="1"/>
  <c r="E86" i="1" s="1"/>
  <c r="B76" i="2"/>
  <c r="H85" i="1"/>
  <c r="I85" i="1" s="1"/>
  <c r="L89" i="1"/>
  <c r="M89" i="1" s="1"/>
  <c r="D90" i="1"/>
  <c r="A91" i="1"/>
  <c r="B87" i="1" l="1"/>
  <c r="E87" i="1" s="1"/>
  <c r="B77" i="2"/>
  <c r="H86" i="1"/>
  <c r="I86" i="1" s="1"/>
  <c r="D91" i="1"/>
  <c r="A92" i="1"/>
  <c r="L90" i="1"/>
  <c r="M90" i="1" s="1"/>
  <c r="B88" i="1" l="1"/>
  <c r="E88" i="1" s="1"/>
  <c r="B78" i="2"/>
  <c r="H87" i="1"/>
  <c r="I87" i="1" s="1"/>
  <c r="L91" i="1"/>
  <c r="M91" i="1" s="1"/>
  <c r="D92" i="1"/>
  <c r="A93" i="1"/>
  <c r="B89" i="1" l="1"/>
  <c r="E89" i="1" s="1"/>
  <c r="B79" i="2"/>
  <c r="H88" i="1"/>
  <c r="I88" i="1" s="1"/>
  <c r="L92" i="1"/>
  <c r="M92" i="1" s="1"/>
  <c r="A94" i="1"/>
  <c r="D93" i="1"/>
  <c r="B90" i="1" l="1"/>
  <c r="E90" i="1" s="1"/>
  <c r="B80" i="2"/>
  <c r="H89" i="1"/>
  <c r="I89" i="1" s="1"/>
  <c r="L93" i="1"/>
  <c r="M93" i="1" s="1"/>
  <c r="A95" i="1"/>
  <c r="D94" i="1"/>
  <c r="B91" i="1" l="1"/>
  <c r="E91" i="1" s="1"/>
  <c r="B81" i="2"/>
  <c r="H90" i="1"/>
  <c r="I90" i="1" s="1"/>
  <c r="L94" i="1"/>
  <c r="M94" i="1" s="1"/>
  <c r="A96" i="1"/>
  <c r="D95" i="1"/>
  <c r="B92" i="1" l="1"/>
  <c r="E92" i="1" s="1"/>
  <c r="B82" i="2"/>
  <c r="H91" i="1"/>
  <c r="I91" i="1" s="1"/>
  <c r="L95" i="1"/>
  <c r="M95" i="1" s="1"/>
  <c r="D96" i="1"/>
  <c r="A97" i="1"/>
  <c r="B93" i="1" l="1"/>
  <c r="E93" i="1" s="1"/>
  <c r="B83" i="2"/>
  <c r="H92" i="1"/>
  <c r="I92" i="1" s="1"/>
  <c r="L96" i="1"/>
  <c r="M96" i="1" s="1"/>
  <c r="A98" i="1"/>
  <c r="D97" i="1"/>
  <c r="B94" i="1" l="1"/>
  <c r="E94" i="1" s="1"/>
  <c r="B84" i="2"/>
  <c r="H93" i="1"/>
  <c r="I93" i="1" s="1"/>
  <c r="L97" i="1"/>
  <c r="M97" i="1" s="1"/>
  <c r="A99" i="1"/>
  <c r="D98" i="1"/>
  <c r="B95" i="1" l="1"/>
  <c r="E95" i="1" s="1"/>
  <c r="B85" i="2"/>
  <c r="H94" i="1"/>
  <c r="I94" i="1" s="1"/>
  <c r="L98" i="1"/>
  <c r="M98" i="1" s="1"/>
  <c r="A100" i="1"/>
  <c r="D99" i="1"/>
  <c r="B96" i="1" l="1"/>
  <c r="E96" i="1" s="1"/>
  <c r="B86" i="2"/>
  <c r="H95" i="1"/>
  <c r="I95" i="1" s="1"/>
  <c r="L99" i="1"/>
  <c r="M99" i="1" s="1"/>
  <c r="D100" i="1"/>
  <c r="A101" i="1"/>
  <c r="B97" i="1" l="1"/>
  <c r="E97" i="1" s="1"/>
  <c r="B87" i="2"/>
  <c r="H96" i="1"/>
  <c r="I96" i="1" s="1"/>
  <c r="D101" i="1"/>
  <c r="L100" i="1"/>
  <c r="M100" i="1" s="1"/>
  <c r="B98" i="1" l="1"/>
  <c r="E98" i="1" s="1"/>
  <c r="B88" i="2"/>
  <c r="H97" i="1"/>
  <c r="I97" i="1" s="1"/>
  <c r="L101" i="1"/>
  <c r="M101" i="1" s="1"/>
  <c r="B99" i="1" l="1"/>
  <c r="E99" i="1" s="1"/>
  <c r="B89" i="2"/>
  <c r="H98" i="1"/>
  <c r="I98" i="1" s="1"/>
  <c r="B100" i="1" l="1"/>
  <c r="E100" i="1" s="1"/>
  <c r="B90" i="2"/>
  <c r="H99" i="1"/>
  <c r="I99" i="1" s="1"/>
  <c r="B101" i="1" l="1"/>
  <c r="E101" i="1" s="1"/>
  <c r="B91" i="2"/>
  <c r="H100" i="1"/>
  <c r="I100" i="1" s="1"/>
  <c r="H101" i="1" l="1"/>
  <c r="I101" i="1" s="1"/>
  <c r="B92" i="2"/>
</calcChain>
</file>

<file path=xl/sharedStrings.xml><?xml version="1.0" encoding="utf-8"?>
<sst xmlns="http://schemas.openxmlformats.org/spreadsheetml/2006/main" count="43" uniqueCount="39">
  <si>
    <t>dx</t>
  </si>
  <si>
    <t>dy</t>
  </si>
  <si>
    <t>dz</t>
  </si>
  <si>
    <t>qfire</t>
  </si>
  <si>
    <t>lamr</t>
  </si>
  <si>
    <t>qrad</t>
  </si>
  <si>
    <t>qconv</t>
  </si>
  <si>
    <t>E</t>
  </si>
  <si>
    <t>DP</t>
  </si>
  <si>
    <t>gamma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</si>
  <si>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</si>
  <si>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</si>
  <si>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</si>
  <si>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</si>
  <si>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</si>
  <si>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</si>
  <si>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</si>
  <si>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</si>
  <si>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</si>
  <si>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</si>
  <si>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</si>
  <si>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</si>
  <si>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</si>
  <si>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cfast temperature</t>
  </si>
  <si>
    <t>cfast pressure</t>
  </si>
  <si>
    <t>calc temperature</t>
  </si>
  <si>
    <t>Volume</t>
  </si>
  <si>
    <t>temperature</t>
  </si>
  <si>
    <t>calculated pressure</t>
  </si>
  <si>
    <t>Time</t>
  </si>
  <si>
    <t>DP=(gamma-1)*qtotal*Time/Volume</t>
  </si>
  <si>
    <t>M=M0+mfire*Time</t>
  </si>
  <si>
    <t>Formulas (assuming constant fire)</t>
  </si>
  <si>
    <t>T=E/(cv*M)-273.15</t>
  </si>
  <si>
    <t>T=E/(CV*M)-273.15</t>
  </si>
  <si>
    <t>(Note volume calculated in CFAST is (1-1e-4)*Actual_volume to allow for a non-disappearing second layer (pressure calculation though uses full compartment volume)</t>
  </si>
  <si>
    <r>
      <t xml:space="preserve">you can edit quantities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- non-bold items are computed by spreadsheet. CFAST temperature and pressure (in </t>
    </r>
    <r>
      <rPr>
        <b/>
        <sz val="11"/>
        <color theme="1"/>
        <rFont val="Calibri"/>
        <family val="2"/>
        <scheme val="minor"/>
      </rPr>
      <t>bold)</t>
    </r>
    <r>
      <rPr>
        <sz val="11"/>
        <color theme="1"/>
        <rFont val="Calibri"/>
        <family val="2"/>
        <scheme val="minor"/>
      </rPr>
      <t xml:space="preserve"> are copied from a CFAST run</t>
    </r>
  </si>
  <si>
    <t>E=E0+qconvec*Time+(M-M0)*cp*T (note actually we use T_i-1 to allow an analytical solution)</t>
  </si>
  <si>
    <t>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</si>
</sst>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75262467191601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Sheet1!$K$11:$K$101</c:f>
              <c:numCache>
                <c:formatCode>General</c:formatCode>
                <c:ptCount val="91"/>
                <c:pt idx="0">
                  <c:v>0</c:v>
                </c:pt>
                <c:pt idx="1">
                  <c:v>402.37799999999999</c:v>
                </c:pt>
                <c:pt idx="2">
                  <c:v>804.76499999999999</c:v>
                </c:pt>
                <c:pt idx="3">
                  <c:v>1207.1600000000001</c:v>
                </c:pt>
                <c:pt idx="4">
                  <c:v>1609.57</c:v>
                </c:pt>
                <c:pt idx="5">
                  <c:v>2011.98</c:v>
                </c:pt>
                <c:pt idx="6">
                  <c:v>2414.41</c:v>
                </c:pt>
                <c:pt idx="7">
                  <c:v>2816.84</c:v>
                </c:pt>
                <c:pt idx="8">
                  <c:v>3219.29</c:v>
                </c:pt>
                <c:pt idx="9">
                  <c:v>3621.74</c:v>
                </c:pt>
                <c:pt idx="10">
                  <c:v>4024.2</c:v>
                </c:pt>
                <c:pt idx="11">
                  <c:v>4426.67</c:v>
                </c:pt>
                <c:pt idx="12">
                  <c:v>4829.16</c:v>
                </c:pt>
                <c:pt idx="13">
                  <c:v>5231.6499999999996</c:v>
                </c:pt>
                <c:pt idx="14">
                  <c:v>5634.15</c:v>
                </c:pt>
                <c:pt idx="15">
                  <c:v>6036.66</c:v>
                </c:pt>
                <c:pt idx="16">
                  <c:v>6439.18</c:v>
                </c:pt>
                <c:pt idx="17">
                  <c:v>6841.7</c:v>
                </c:pt>
                <c:pt idx="18">
                  <c:v>7244.24</c:v>
                </c:pt>
                <c:pt idx="19">
                  <c:v>7646.79</c:v>
                </c:pt>
                <c:pt idx="20">
                  <c:v>8049.34</c:v>
                </c:pt>
                <c:pt idx="21">
                  <c:v>8451.91</c:v>
                </c:pt>
                <c:pt idx="22">
                  <c:v>8854.49</c:v>
                </c:pt>
                <c:pt idx="23">
                  <c:v>9257.07</c:v>
                </c:pt>
                <c:pt idx="24">
                  <c:v>9659.66</c:v>
                </c:pt>
                <c:pt idx="25">
                  <c:v>10062.299999999999</c:v>
                </c:pt>
                <c:pt idx="26">
                  <c:v>10464.9</c:v>
                </c:pt>
                <c:pt idx="27">
                  <c:v>10867.5</c:v>
                </c:pt>
                <c:pt idx="28">
                  <c:v>11270.1</c:v>
                </c:pt>
                <c:pt idx="29">
                  <c:v>11672.8</c:v>
                </c:pt>
                <c:pt idx="30">
                  <c:v>12075.4</c:v>
                </c:pt>
                <c:pt idx="31">
                  <c:v>12478.1</c:v>
                </c:pt>
                <c:pt idx="32">
                  <c:v>12880.8</c:v>
                </c:pt>
                <c:pt idx="33">
                  <c:v>13283.4</c:v>
                </c:pt>
                <c:pt idx="34">
                  <c:v>13686.1</c:v>
                </c:pt>
                <c:pt idx="35">
                  <c:v>14088.8</c:v>
                </c:pt>
                <c:pt idx="36">
                  <c:v>14491.5</c:v>
                </c:pt>
                <c:pt idx="37">
                  <c:v>14894.2</c:v>
                </c:pt>
                <c:pt idx="38">
                  <c:v>15297</c:v>
                </c:pt>
                <c:pt idx="39">
                  <c:v>15699.7</c:v>
                </c:pt>
                <c:pt idx="40">
                  <c:v>16102.4</c:v>
                </c:pt>
                <c:pt idx="41">
                  <c:v>16505.2</c:v>
                </c:pt>
                <c:pt idx="42">
                  <c:v>16908</c:v>
                </c:pt>
                <c:pt idx="43">
                  <c:v>17310.7</c:v>
                </c:pt>
                <c:pt idx="44">
                  <c:v>17713.5</c:v>
                </c:pt>
                <c:pt idx="45">
                  <c:v>18116.3</c:v>
                </c:pt>
                <c:pt idx="46">
                  <c:v>18519.099999999999</c:v>
                </c:pt>
                <c:pt idx="47">
                  <c:v>18921.900000000001</c:v>
                </c:pt>
                <c:pt idx="48">
                  <c:v>19324.7</c:v>
                </c:pt>
                <c:pt idx="49">
                  <c:v>19727.599999999999</c:v>
                </c:pt>
                <c:pt idx="50">
                  <c:v>20130.400000000001</c:v>
                </c:pt>
                <c:pt idx="51">
                  <c:v>20533.2</c:v>
                </c:pt>
                <c:pt idx="52">
                  <c:v>20936.099999999999</c:v>
                </c:pt>
                <c:pt idx="53">
                  <c:v>21339</c:v>
                </c:pt>
                <c:pt idx="54">
                  <c:v>21741.8</c:v>
                </c:pt>
                <c:pt idx="55">
                  <c:v>22144.7</c:v>
                </c:pt>
                <c:pt idx="56">
                  <c:v>22547.599999999999</c:v>
                </c:pt>
                <c:pt idx="57">
                  <c:v>22950.5</c:v>
                </c:pt>
                <c:pt idx="58">
                  <c:v>23353.4</c:v>
                </c:pt>
                <c:pt idx="59">
                  <c:v>23756.400000000001</c:v>
                </c:pt>
                <c:pt idx="60">
                  <c:v>24159.3</c:v>
                </c:pt>
                <c:pt idx="61">
                  <c:v>24562.2</c:v>
                </c:pt>
                <c:pt idx="62">
                  <c:v>24965.200000000001</c:v>
                </c:pt>
                <c:pt idx="63">
                  <c:v>25368.1</c:v>
                </c:pt>
                <c:pt idx="64">
                  <c:v>25771.1</c:v>
                </c:pt>
                <c:pt idx="65">
                  <c:v>26174.1</c:v>
                </c:pt>
                <c:pt idx="66">
                  <c:v>26577.1</c:v>
                </c:pt>
                <c:pt idx="67">
                  <c:v>26980.1</c:v>
                </c:pt>
                <c:pt idx="68">
                  <c:v>27383.1</c:v>
                </c:pt>
                <c:pt idx="69">
                  <c:v>27786.1</c:v>
                </c:pt>
                <c:pt idx="70">
                  <c:v>28189.1</c:v>
                </c:pt>
                <c:pt idx="71">
                  <c:v>28592.2</c:v>
                </c:pt>
                <c:pt idx="72">
                  <c:v>28995.200000000001</c:v>
                </c:pt>
                <c:pt idx="73">
                  <c:v>29398.3</c:v>
                </c:pt>
                <c:pt idx="74">
                  <c:v>29801.3</c:v>
                </c:pt>
                <c:pt idx="75">
                  <c:v>30204.400000000001</c:v>
                </c:pt>
                <c:pt idx="76">
                  <c:v>30607.5</c:v>
                </c:pt>
                <c:pt idx="77">
                  <c:v>31010.6</c:v>
                </c:pt>
                <c:pt idx="78">
                  <c:v>31413.7</c:v>
                </c:pt>
                <c:pt idx="79">
                  <c:v>31816.799999999999</c:v>
                </c:pt>
                <c:pt idx="80">
                  <c:v>32219.9</c:v>
                </c:pt>
                <c:pt idx="81">
                  <c:v>32623</c:v>
                </c:pt>
                <c:pt idx="82">
                  <c:v>33026.199999999997</c:v>
                </c:pt>
                <c:pt idx="83">
                  <c:v>33429.300000000003</c:v>
                </c:pt>
                <c:pt idx="84">
                  <c:v>33832.5</c:v>
                </c:pt>
                <c:pt idx="85">
                  <c:v>34235.599999999999</c:v>
                </c:pt>
                <c:pt idx="86">
                  <c:v>34638.800000000003</c:v>
                </c:pt>
                <c:pt idx="87">
                  <c:v>35042</c:v>
                </c:pt>
                <c:pt idx="88">
                  <c:v>35445.199999999997</c:v>
                </c:pt>
                <c:pt idx="89">
                  <c:v>35848.400000000001</c:v>
                </c:pt>
                <c:pt idx="90">
                  <c:v>36251.599999999999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3504"/>
        <c:axId val="226429744"/>
      </c:scatterChart>
      <c:valAx>
        <c:axId val="2236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9744"/>
        <c:crosses val="autoZero"/>
        <c:crossBetween val="midCat"/>
      </c:valAx>
      <c:valAx>
        <c:axId val="2264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0"/>
            <c:dispRSqr val="1"/>
            <c:dispEq val="1"/>
            <c:trendlineLbl>
              <c:layout>
                <c:manualLayout>
                  <c:x val="-0.1544971566054243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Sheet1!$G$11:$G$101</c:f>
              <c:numCache>
                <c:formatCode>General</c:formatCode>
                <c:ptCount val="91"/>
                <c:pt idx="0">
                  <c:v>20</c:v>
                </c:pt>
                <c:pt idx="1">
                  <c:v>21.159600000000001</c:v>
                </c:pt>
                <c:pt idx="2">
                  <c:v>22.319199999999999</c:v>
                </c:pt>
                <c:pt idx="3">
                  <c:v>23.4787</c:v>
                </c:pt>
                <c:pt idx="4">
                  <c:v>24.638300000000001</c:v>
                </c:pt>
                <c:pt idx="5">
                  <c:v>25.797799999999999</c:v>
                </c:pt>
                <c:pt idx="6">
                  <c:v>26.9574</c:v>
                </c:pt>
                <c:pt idx="7">
                  <c:v>28.116900000000001</c:v>
                </c:pt>
                <c:pt idx="8">
                  <c:v>29.276399999999999</c:v>
                </c:pt>
                <c:pt idx="9">
                  <c:v>30.4359</c:v>
                </c:pt>
                <c:pt idx="10">
                  <c:v>31.595400000000001</c:v>
                </c:pt>
                <c:pt idx="11">
                  <c:v>32.754899999999999</c:v>
                </c:pt>
                <c:pt idx="12">
                  <c:v>33.914299999999997</c:v>
                </c:pt>
                <c:pt idx="13">
                  <c:v>35.073799999999999</c:v>
                </c:pt>
                <c:pt idx="14">
                  <c:v>36.233199999999997</c:v>
                </c:pt>
                <c:pt idx="15">
                  <c:v>37.392699999999998</c:v>
                </c:pt>
                <c:pt idx="16">
                  <c:v>38.552100000000003</c:v>
                </c:pt>
                <c:pt idx="17">
                  <c:v>39.711500000000001</c:v>
                </c:pt>
                <c:pt idx="18">
                  <c:v>40.870899999999999</c:v>
                </c:pt>
                <c:pt idx="19">
                  <c:v>42.030299999999997</c:v>
                </c:pt>
                <c:pt idx="20">
                  <c:v>43.189700000000002</c:v>
                </c:pt>
                <c:pt idx="21">
                  <c:v>44.348999999999997</c:v>
                </c:pt>
                <c:pt idx="22">
                  <c:v>45.508400000000002</c:v>
                </c:pt>
                <c:pt idx="23">
                  <c:v>46.667700000000004</c:v>
                </c:pt>
                <c:pt idx="24">
                  <c:v>47.827100000000002</c:v>
                </c:pt>
                <c:pt idx="25">
                  <c:v>48.986400000000003</c:v>
                </c:pt>
                <c:pt idx="26">
                  <c:v>50.145699999999998</c:v>
                </c:pt>
                <c:pt idx="27">
                  <c:v>51.305</c:v>
                </c:pt>
                <c:pt idx="28">
                  <c:v>52.464300000000001</c:v>
                </c:pt>
                <c:pt idx="29">
                  <c:v>53.6235</c:v>
                </c:pt>
                <c:pt idx="30">
                  <c:v>54.782800000000002</c:v>
                </c:pt>
                <c:pt idx="31">
                  <c:v>55.942100000000003</c:v>
                </c:pt>
                <c:pt idx="32">
                  <c:v>57.101300000000002</c:v>
                </c:pt>
                <c:pt idx="33">
                  <c:v>58.2605</c:v>
                </c:pt>
                <c:pt idx="34">
                  <c:v>59.419699999999999</c:v>
                </c:pt>
                <c:pt idx="35">
                  <c:v>60.579000000000001</c:v>
                </c:pt>
                <c:pt idx="36">
                  <c:v>61.738100000000003</c:v>
                </c:pt>
                <c:pt idx="37">
                  <c:v>62.897300000000001</c:v>
                </c:pt>
                <c:pt idx="38">
                  <c:v>64.0565</c:v>
                </c:pt>
                <c:pt idx="39">
                  <c:v>65.215699999999998</c:v>
                </c:pt>
                <c:pt idx="40">
                  <c:v>66.374799999999993</c:v>
                </c:pt>
                <c:pt idx="41">
                  <c:v>67.533900000000003</c:v>
                </c:pt>
                <c:pt idx="42">
                  <c:v>68.693100000000001</c:v>
                </c:pt>
                <c:pt idx="43">
                  <c:v>69.852199999999996</c:v>
                </c:pt>
                <c:pt idx="44">
                  <c:v>71.011300000000006</c:v>
                </c:pt>
                <c:pt idx="45">
                  <c:v>72.170400000000001</c:v>
                </c:pt>
                <c:pt idx="46">
                  <c:v>73.329499999999996</c:v>
                </c:pt>
                <c:pt idx="47">
                  <c:v>74.488500000000002</c:v>
                </c:pt>
                <c:pt idx="48">
                  <c:v>75.647599999999997</c:v>
                </c:pt>
                <c:pt idx="49">
                  <c:v>76.806600000000003</c:v>
                </c:pt>
                <c:pt idx="50">
                  <c:v>77.965699999999998</c:v>
                </c:pt>
                <c:pt idx="51">
                  <c:v>79.124700000000004</c:v>
                </c:pt>
                <c:pt idx="52">
                  <c:v>80.283699999999996</c:v>
                </c:pt>
                <c:pt idx="53">
                  <c:v>81.442700000000002</c:v>
                </c:pt>
                <c:pt idx="54">
                  <c:v>82.601699999999994</c:v>
                </c:pt>
                <c:pt idx="55">
                  <c:v>83.7607</c:v>
                </c:pt>
                <c:pt idx="56">
                  <c:v>84.919700000000006</c:v>
                </c:pt>
                <c:pt idx="57">
                  <c:v>86.078599999999994</c:v>
                </c:pt>
                <c:pt idx="58">
                  <c:v>87.2376</c:v>
                </c:pt>
                <c:pt idx="59">
                  <c:v>88.396500000000003</c:v>
                </c:pt>
                <c:pt idx="60">
                  <c:v>89.555400000000006</c:v>
                </c:pt>
                <c:pt idx="61">
                  <c:v>90.714299999999994</c:v>
                </c:pt>
                <c:pt idx="62">
                  <c:v>91.873199999999997</c:v>
                </c:pt>
                <c:pt idx="63">
                  <c:v>93.0321</c:v>
                </c:pt>
                <c:pt idx="64">
                  <c:v>94.191000000000003</c:v>
                </c:pt>
                <c:pt idx="65">
                  <c:v>95.349900000000005</c:v>
                </c:pt>
                <c:pt idx="66">
                  <c:v>96.508700000000005</c:v>
                </c:pt>
                <c:pt idx="67">
                  <c:v>97.667500000000004</c:v>
                </c:pt>
                <c:pt idx="68">
                  <c:v>98.826400000000007</c:v>
                </c:pt>
                <c:pt idx="69">
                  <c:v>99.985200000000006</c:v>
                </c:pt>
                <c:pt idx="70">
                  <c:v>101.14400000000001</c:v>
                </c:pt>
                <c:pt idx="71">
                  <c:v>102.303</c:v>
                </c:pt>
                <c:pt idx="72">
                  <c:v>103.462</c:v>
                </c:pt>
                <c:pt idx="73">
                  <c:v>104.62</c:v>
                </c:pt>
                <c:pt idx="74">
                  <c:v>105.779</c:v>
                </c:pt>
                <c:pt idx="75">
                  <c:v>106.938</c:v>
                </c:pt>
                <c:pt idx="76">
                  <c:v>108.09699999999999</c:v>
                </c:pt>
                <c:pt idx="77">
                  <c:v>109.255</c:v>
                </c:pt>
                <c:pt idx="78">
                  <c:v>110.414</c:v>
                </c:pt>
                <c:pt idx="79">
                  <c:v>111.57299999999999</c:v>
                </c:pt>
                <c:pt idx="80">
                  <c:v>112.73099999999999</c:v>
                </c:pt>
                <c:pt idx="81">
                  <c:v>113.89</c:v>
                </c:pt>
                <c:pt idx="82">
                  <c:v>115.04900000000001</c:v>
                </c:pt>
                <c:pt idx="83">
                  <c:v>116.20699999999999</c:v>
                </c:pt>
                <c:pt idx="84">
                  <c:v>117.366</c:v>
                </c:pt>
                <c:pt idx="85">
                  <c:v>118.52500000000001</c:v>
                </c:pt>
                <c:pt idx="86">
                  <c:v>119.68300000000001</c:v>
                </c:pt>
                <c:pt idx="87">
                  <c:v>120.842</c:v>
                </c:pt>
                <c:pt idx="88">
                  <c:v>122.001</c:v>
                </c:pt>
                <c:pt idx="89">
                  <c:v>123.15900000000001</c:v>
                </c:pt>
                <c:pt idx="90">
                  <c:v>124.318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4056"/>
        <c:axId val="226432880"/>
      </c:scatterChart>
      <c:valAx>
        <c:axId val="2264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2880"/>
        <c:crosses val="autoZero"/>
        <c:crossBetween val="midCat"/>
      </c:valAx>
      <c:valAx>
        <c:axId val="2264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16</xdr:row>
      <xdr:rowOff>33337</xdr:rowOff>
    </xdr:from>
    <xdr:to>
      <xdr:col>20</xdr:col>
      <xdr:colOff>461962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30</xdr:row>
      <xdr:rowOff>166687</xdr:rowOff>
    </xdr:from>
    <xdr:to>
      <xdr:col>20</xdr:col>
      <xdr:colOff>466725</xdr:colOff>
      <xdr:row>45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A4" sqref="A4"/>
    </sheetView>
  </sheetViews>
  <sheetFormatPr defaultRowHeight="15" x14ac:dyDescent="0.25"/>
  <cols>
    <col min="1" max="13" width="14.85546875" customWidth="1"/>
    <col min="14" max="14" width="10" bestFit="1" customWidth="1"/>
  </cols>
  <sheetData>
    <row r="1" spans="1:18" x14ac:dyDescent="0.25">
      <c r="A1" t="s">
        <v>36</v>
      </c>
    </row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10</v>
      </c>
      <c r="H3" t="s">
        <v>11</v>
      </c>
      <c r="I3" t="s">
        <v>12</v>
      </c>
      <c r="J3" s="1" t="s">
        <v>13</v>
      </c>
      <c r="K3" s="1" t="s">
        <v>14</v>
      </c>
      <c r="L3" t="s">
        <v>15</v>
      </c>
      <c r="M3" t="s">
        <v>16</v>
      </c>
      <c r="N3" t="s">
        <v>20</v>
      </c>
    </row>
    <row r="4" spans="1:18" x14ac:dyDescent="0.25">
      <c r="A4" s="1">
        <v>5</v>
      </c>
      <c r="B4" s="1">
        <v>5</v>
      </c>
      <c r="C4" s="1">
        <v>5</v>
      </c>
      <c r="D4" s="1">
        <v>100000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293.14999999999998</v>
      </c>
      <c r="L4">
        <f>J4/I4/K4</f>
        <v>1.1951077939702255</v>
      </c>
      <c r="M4">
        <f>A6*L4</f>
        <v>149.37353539885356</v>
      </c>
      <c r="N4">
        <f>H4*M4*K4</f>
        <v>31653084.375000004</v>
      </c>
    </row>
    <row r="5" spans="1:18" x14ac:dyDescent="0.25">
      <c r="A5" t="s">
        <v>26</v>
      </c>
      <c r="D5" t="s">
        <v>5</v>
      </c>
      <c r="E5" t="s">
        <v>6</v>
      </c>
      <c r="F5" s="1" t="s">
        <v>18</v>
      </c>
      <c r="G5" t="s">
        <v>19</v>
      </c>
    </row>
    <row r="6" spans="1:18" x14ac:dyDescent="0.25">
      <c r="A6">
        <f>(A4*B4*C4)*(1-0.0001)</f>
        <v>124.9875</v>
      </c>
      <c r="D6">
        <f>E4*D4</f>
        <v>0</v>
      </c>
      <c r="E6">
        <f>(1-E4)*D4</f>
        <v>100000</v>
      </c>
      <c r="F6" s="1">
        <v>50000</v>
      </c>
      <c r="G6">
        <f>D4/F6/1000</f>
        <v>2E-3</v>
      </c>
    </row>
    <row r="7" spans="1:18" ht="30" customHeight="1" x14ac:dyDescent="0.25">
      <c r="A7" s="10" t="s">
        <v>35</v>
      </c>
      <c r="B7" s="11"/>
      <c r="C7" s="11"/>
      <c r="D7" s="11"/>
      <c r="E7" s="11"/>
      <c r="F7" s="11"/>
    </row>
    <row r="8" spans="1:18" x14ac:dyDescent="0.25">
      <c r="G8" s="3"/>
      <c r="I8" s="9"/>
      <c r="M8" s="9"/>
    </row>
    <row r="9" spans="1:18" s="5" customFormat="1" ht="30" x14ac:dyDescent="0.25">
      <c r="C9" s="5" t="s">
        <v>28</v>
      </c>
      <c r="E9" s="5" t="s">
        <v>25</v>
      </c>
      <c r="G9" s="6" t="s">
        <v>23</v>
      </c>
      <c r="K9" s="6" t="s">
        <v>24</v>
      </c>
      <c r="O9" s="8" t="s">
        <v>32</v>
      </c>
      <c r="P9" s="7"/>
      <c r="Q9" s="7"/>
      <c r="R9" s="7"/>
    </row>
    <row r="10" spans="1:18" x14ac:dyDescent="0.25">
      <c r="A10" t="s">
        <v>29</v>
      </c>
      <c r="B10" t="s">
        <v>7</v>
      </c>
      <c r="C10" t="s">
        <v>8</v>
      </c>
      <c r="D10" t="s">
        <v>17</v>
      </c>
      <c r="E10" t="s">
        <v>34</v>
      </c>
      <c r="G10" s="1" t="s">
        <v>27</v>
      </c>
      <c r="H10" t="s">
        <v>21</v>
      </c>
      <c r="I10" t="s">
        <v>22</v>
      </c>
      <c r="K10" s="1" t="s">
        <v>8</v>
      </c>
      <c r="L10" t="s">
        <v>21</v>
      </c>
      <c r="M10" t="s">
        <v>22</v>
      </c>
      <c r="O10" s="3"/>
      <c r="P10" s="3"/>
      <c r="Q10" s="3"/>
      <c r="R10" s="3"/>
    </row>
    <row r="11" spans="1:18" x14ac:dyDescent="0.25">
      <c r="A11">
        <v>0</v>
      </c>
      <c r="B11">
        <f>E0</f>
        <v>31653084.375000004</v>
      </c>
      <c r="C11" s="4">
        <v>0</v>
      </c>
      <c r="D11" s="4">
        <f>M0</f>
        <v>149.37353539885356</v>
      </c>
      <c r="E11" s="4">
        <f t="shared" ref="E11:E42" si="0">B11/(cv*D11)-273.15</f>
        <v>20</v>
      </c>
      <c r="F11" s="4"/>
      <c r="G11" s="2">
        <v>20</v>
      </c>
      <c r="H11" s="2">
        <f t="shared" ref="H11:H42" si="1">G11-E11</f>
        <v>0</v>
      </c>
      <c r="I11" s="9">
        <f>H11/(E11+273.15)*100</f>
        <v>0</v>
      </c>
      <c r="J11" s="2"/>
      <c r="K11" s="2">
        <v>0</v>
      </c>
      <c r="L11" s="4">
        <f t="shared" ref="L11:L42" si="2">K11-C11</f>
        <v>0</v>
      </c>
      <c r="M11" s="9">
        <f t="shared" ref="M11:M42" si="3">L11/(C11+P0)*100</f>
        <v>0</v>
      </c>
      <c r="O11" s="3" t="s">
        <v>30</v>
      </c>
      <c r="P11" s="3"/>
      <c r="Q11" s="3"/>
      <c r="R11" s="3"/>
    </row>
    <row r="12" spans="1:18" x14ac:dyDescent="0.25">
      <c r="A12">
        <f>A11+10</f>
        <v>10</v>
      </c>
      <c r="B12">
        <f t="shared" ref="B12:B43" si="4">E0+qconv*A12+(D12-M0)*cp*(E11+273.15)</f>
        <v>32659017.731000006</v>
      </c>
      <c r="C12" s="4">
        <f t="shared" ref="C12:C43" si="5">(gamma-1)*qfire*A12/(Volume/(1-0.0001))</f>
        <v>3199.9999999999995</v>
      </c>
      <c r="D12" s="4">
        <f t="shared" ref="D12:D43" si="6">M0+mfire*A12</f>
        <v>149.39353539885357</v>
      </c>
      <c r="E12" s="4">
        <f t="shared" si="0"/>
        <v>29.27579902160079</v>
      </c>
      <c r="F12" s="4"/>
      <c r="G12" s="2">
        <v>21.159600000000001</v>
      </c>
      <c r="H12" s="4">
        <f t="shared" si="1"/>
        <v>-8.1161990216007887</v>
      </c>
      <c r="I12" s="9">
        <f>H12/(E12+273.15)*100</f>
        <v>-2.6836992901591339</v>
      </c>
      <c r="J12" s="2"/>
      <c r="K12" s="2">
        <v>402.37799999999999</v>
      </c>
      <c r="L12" s="4">
        <f t="shared" si="2"/>
        <v>-2797.6219999999994</v>
      </c>
      <c r="M12" s="9">
        <f t="shared" si="3"/>
        <v>-2.6771502392344493</v>
      </c>
      <c r="O12" s="3" t="s">
        <v>31</v>
      </c>
      <c r="P12" s="3"/>
      <c r="Q12" s="3"/>
      <c r="R12" s="3"/>
    </row>
    <row r="13" spans="1:18" x14ac:dyDescent="0.25">
      <c r="A13">
        <f t="shared" ref="A13:A76" si="7">A12+10</f>
        <v>20</v>
      </c>
      <c r="B13">
        <f t="shared" si="4"/>
        <v>33665326.571344391</v>
      </c>
      <c r="C13" s="4">
        <f t="shared" si="5"/>
        <v>6399.9999999999991</v>
      </c>
      <c r="D13" s="4">
        <f t="shared" si="6"/>
        <v>149.41353539885355</v>
      </c>
      <c r="E13" s="4">
        <f t="shared" si="0"/>
        <v>38.552591345340716</v>
      </c>
      <c r="F13" s="4"/>
      <c r="G13" s="2">
        <v>22.319199999999999</v>
      </c>
      <c r="H13" s="4">
        <f t="shared" si="1"/>
        <v>-16.233391345340717</v>
      </c>
      <c r="I13" s="9">
        <f t="shared" ref="I13:I76" si="8">H13/(E13+273.15)*100</f>
        <v>-5.2079744590109813</v>
      </c>
      <c r="J13" s="2"/>
      <c r="K13" s="2">
        <v>804.76499999999999</v>
      </c>
      <c r="L13" s="4">
        <f t="shared" si="2"/>
        <v>-5595.2349999999988</v>
      </c>
      <c r="M13" s="9">
        <f t="shared" si="3"/>
        <v>-5.1952042711234903</v>
      </c>
      <c r="O13" s="3" t="s">
        <v>37</v>
      </c>
      <c r="P13" s="3"/>
      <c r="Q13" s="3"/>
      <c r="R13" s="3"/>
    </row>
    <row r="14" spans="1:18" x14ac:dyDescent="0.25">
      <c r="A14">
        <f t="shared" si="7"/>
        <v>30</v>
      </c>
      <c r="B14">
        <f t="shared" si="4"/>
        <v>34672010.956346489</v>
      </c>
      <c r="C14" s="4">
        <f t="shared" si="5"/>
        <v>9599.9999999999982</v>
      </c>
      <c r="D14" s="4">
        <f t="shared" si="6"/>
        <v>149.43353539885356</v>
      </c>
      <c r="E14" s="4">
        <f t="shared" si="0"/>
        <v>47.830377130750833</v>
      </c>
      <c r="F14" s="4"/>
      <c r="G14" s="2">
        <v>23.4787</v>
      </c>
      <c r="H14" s="4">
        <f t="shared" si="1"/>
        <v>-24.351677130750833</v>
      </c>
      <c r="I14" s="9">
        <f t="shared" si="8"/>
        <v>-7.5866560281444295</v>
      </c>
      <c r="J14" s="2"/>
      <c r="K14" s="2">
        <v>1207.1600000000001</v>
      </c>
      <c r="L14" s="4">
        <f t="shared" si="2"/>
        <v>-8392.8399999999983</v>
      </c>
      <c r="M14" s="9">
        <f t="shared" si="3"/>
        <v>-7.5679350766456253</v>
      </c>
      <c r="O14" s="3" t="s">
        <v>33</v>
      </c>
      <c r="P14" s="3"/>
      <c r="Q14" s="3"/>
      <c r="R14" s="3"/>
    </row>
    <row r="15" spans="1:18" x14ac:dyDescent="0.25">
      <c r="A15">
        <f t="shared" si="7"/>
        <v>40</v>
      </c>
      <c r="B15">
        <f t="shared" si="4"/>
        <v>35679070.946332507</v>
      </c>
      <c r="C15" s="4">
        <f t="shared" si="5"/>
        <v>12799.999999999998</v>
      </c>
      <c r="D15" s="4">
        <f t="shared" si="6"/>
        <v>149.45353539885357</v>
      </c>
      <c r="E15" s="4">
        <f t="shared" si="0"/>
        <v>57.109156537395904</v>
      </c>
      <c r="F15" s="4"/>
      <c r="G15" s="2">
        <v>24.638300000000001</v>
      </c>
      <c r="H15" s="4">
        <f t="shared" si="1"/>
        <v>-32.470856537395903</v>
      </c>
      <c r="I15" s="9">
        <f t="shared" si="8"/>
        <v>-9.8319322552133901</v>
      </c>
      <c r="J15" s="2"/>
      <c r="K15" s="2">
        <v>1609.57</v>
      </c>
      <c r="L15" s="4">
        <f t="shared" si="2"/>
        <v>-11190.429999999998</v>
      </c>
      <c r="M15" s="9">
        <f t="shared" si="3"/>
        <v>-9.8075635407537227</v>
      </c>
    </row>
    <row r="16" spans="1:18" x14ac:dyDescent="0.25">
      <c r="A16">
        <f t="shared" si="7"/>
        <v>50</v>
      </c>
      <c r="B16">
        <f t="shared" si="4"/>
        <v>36686506.60164158</v>
      </c>
      <c r="C16" s="4">
        <f t="shared" si="5"/>
        <v>15999.999999999996</v>
      </c>
      <c r="D16" s="4">
        <f t="shared" si="6"/>
        <v>149.47353539885356</v>
      </c>
      <c r="E16" s="4">
        <f t="shared" si="0"/>
        <v>66.38892972487514</v>
      </c>
      <c r="F16" s="4"/>
      <c r="G16" s="2">
        <v>25.797799999999999</v>
      </c>
      <c r="H16" s="4">
        <f t="shared" si="1"/>
        <v>-40.591129724875145</v>
      </c>
      <c r="I16" s="9">
        <f t="shared" si="8"/>
        <v>-11.954779311393164</v>
      </c>
      <c r="J16" s="2"/>
      <c r="K16" s="2">
        <v>2011.98</v>
      </c>
      <c r="L16" s="4">
        <f t="shared" si="2"/>
        <v>-13988.019999999997</v>
      </c>
      <c r="M16" s="9">
        <f t="shared" si="3"/>
        <v>-11.924995737425402</v>
      </c>
    </row>
    <row r="17" spans="1:13" x14ac:dyDescent="0.25">
      <c r="A17">
        <f t="shared" si="7"/>
        <v>60</v>
      </c>
      <c r="B17">
        <f t="shared" si="4"/>
        <v>37694317.98262579</v>
      </c>
      <c r="C17" s="4">
        <f t="shared" si="5"/>
        <v>19199.999999999996</v>
      </c>
      <c r="D17" s="4">
        <f t="shared" si="6"/>
        <v>149.49353539885357</v>
      </c>
      <c r="E17" s="4">
        <f t="shared" si="0"/>
        <v>75.669696852821858</v>
      </c>
      <c r="F17" s="4"/>
      <c r="G17" s="2">
        <v>26.9574</v>
      </c>
      <c r="H17" s="4">
        <f t="shared" si="1"/>
        <v>-48.712296852821858</v>
      </c>
      <c r="I17" s="9">
        <f t="shared" si="8"/>
        <v>-13.964892834986648</v>
      </c>
      <c r="J17" s="2"/>
      <c r="K17" s="2">
        <v>2414.41</v>
      </c>
      <c r="L17" s="4">
        <f t="shared" si="2"/>
        <v>-16785.589999999997</v>
      </c>
      <c r="M17" s="9">
        <f t="shared" si="3"/>
        <v>-13.929950207468877</v>
      </c>
    </row>
    <row r="18" spans="1:13" x14ac:dyDescent="0.25">
      <c r="A18">
        <f t="shared" si="7"/>
        <v>70</v>
      </c>
      <c r="B18">
        <f t="shared" si="4"/>
        <v>38702505.149650104</v>
      </c>
      <c r="C18" s="4">
        <f t="shared" si="5"/>
        <v>22399.999999999996</v>
      </c>
      <c r="D18" s="4">
        <f t="shared" si="6"/>
        <v>149.51353539885355</v>
      </c>
      <c r="E18" s="4">
        <f t="shared" si="0"/>
        <v>84.951458080903421</v>
      </c>
      <c r="F18" s="4"/>
      <c r="G18" s="2">
        <v>28.116900000000001</v>
      </c>
      <c r="H18" s="4">
        <f t="shared" si="1"/>
        <v>-56.83455808090342</v>
      </c>
      <c r="I18" s="9">
        <f t="shared" si="8"/>
        <v>-15.871076980664842</v>
      </c>
      <c r="J18" s="2"/>
      <c r="K18" s="2">
        <v>2816.84</v>
      </c>
      <c r="L18" s="4">
        <f t="shared" si="2"/>
        <v>-19583.159999999996</v>
      </c>
      <c r="M18" s="9">
        <f t="shared" si="3"/>
        <v>-15.831172190784152</v>
      </c>
    </row>
    <row r="19" spans="1:13" x14ac:dyDescent="0.25">
      <c r="A19">
        <f t="shared" si="7"/>
        <v>80</v>
      </c>
      <c r="B19">
        <f t="shared" si="4"/>
        <v>39711068.163092457</v>
      </c>
      <c r="C19" s="4">
        <f t="shared" si="5"/>
        <v>25599.999999999996</v>
      </c>
      <c r="D19" s="4">
        <f t="shared" si="6"/>
        <v>149.53353539885356</v>
      </c>
      <c r="E19" s="4">
        <f t="shared" si="0"/>
        <v>94.234213568821588</v>
      </c>
      <c r="F19" s="4"/>
      <c r="G19" s="2">
        <v>29.276399999999999</v>
      </c>
      <c r="H19" s="4">
        <f t="shared" si="1"/>
        <v>-64.957813568821592</v>
      </c>
      <c r="I19" s="9">
        <f t="shared" si="8"/>
        <v>-17.681166247676327</v>
      </c>
      <c r="J19" s="2"/>
      <c r="K19" s="2">
        <v>3219.29</v>
      </c>
      <c r="L19" s="4">
        <f t="shared" si="2"/>
        <v>-22380.709999999995</v>
      </c>
      <c r="M19" s="9">
        <f t="shared" si="3"/>
        <v>-17.636493301812447</v>
      </c>
    </row>
    <row r="20" spans="1:13" x14ac:dyDescent="0.25">
      <c r="A20">
        <f t="shared" si="7"/>
        <v>90</v>
      </c>
      <c r="B20">
        <f t="shared" si="4"/>
        <v>40720007.0833437</v>
      </c>
      <c r="C20" s="4">
        <f t="shared" si="5"/>
        <v>28799.999999999996</v>
      </c>
      <c r="D20" s="4">
        <f t="shared" si="6"/>
        <v>149.55353539885357</v>
      </c>
      <c r="E20" s="4">
        <f t="shared" si="0"/>
        <v>103.51796347631227</v>
      </c>
      <c r="F20" s="4"/>
      <c r="G20" s="2">
        <v>30.4359</v>
      </c>
      <c r="H20" s="4">
        <f t="shared" si="1"/>
        <v>-73.082063476312271</v>
      </c>
      <c r="I20" s="9">
        <f t="shared" si="8"/>
        <v>-19.402250937889555</v>
      </c>
      <c r="J20" s="2"/>
      <c r="K20" s="2">
        <v>3621.74</v>
      </c>
      <c r="L20" s="4">
        <f t="shared" si="2"/>
        <v>-25178.259999999995</v>
      </c>
      <c r="M20" s="9">
        <f t="shared" si="3"/>
        <v>-19.353005380476553</v>
      </c>
    </row>
    <row r="21" spans="1:13" x14ac:dyDescent="0.25">
      <c r="A21">
        <f t="shared" si="7"/>
        <v>100</v>
      </c>
      <c r="B21">
        <f t="shared" si="4"/>
        <v>41729321.970807604</v>
      </c>
      <c r="C21" s="4">
        <f t="shared" si="5"/>
        <v>31999.999999999993</v>
      </c>
      <c r="D21" s="4">
        <f t="shared" si="6"/>
        <v>149.57353539885355</v>
      </c>
      <c r="E21" s="4">
        <f t="shared" si="0"/>
        <v>112.80270796314556</v>
      </c>
      <c r="F21" s="4"/>
      <c r="G21" s="2">
        <v>31.595400000000001</v>
      </c>
      <c r="H21" s="4">
        <f t="shared" si="1"/>
        <v>-81.207307963145567</v>
      </c>
      <c r="I21" s="9">
        <f t="shared" si="8"/>
        <v>-21.040740559047979</v>
      </c>
      <c r="J21" s="2"/>
      <c r="K21" s="2">
        <v>4024.2</v>
      </c>
      <c r="L21" s="4">
        <f t="shared" si="2"/>
        <v>-27975.799999999992</v>
      </c>
      <c r="M21" s="9">
        <f t="shared" si="3"/>
        <v>-20.987096774193542</v>
      </c>
    </row>
    <row r="22" spans="1:13" x14ac:dyDescent="0.25">
      <c r="A22">
        <f t="shared" si="7"/>
        <v>110</v>
      </c>
      <c r="B22">
        <f t="shared" si="4"/>
        <v>42739012.885900915</v>
      </c>
      <c r="C22" s="4">
        <f t="shared" si="5"/>
        <v>35199.999999999993</v>
      </c>
      <c r="D22" s="4">
        <f t="shared" si="6"/>
        <v>149.59353539885356</v>
      </c>
      <c r="E22" s="4">
        <f t="shared" si="0"/>
        <v>122.0884471891257</v>
      </c>
      <c r="F22" s="4"/>
      <c r="G22" s="2">
        <v>32.754899999999999</v>
      </c>
      <c r="H22" s="4">
        <f t="shared" si="1"/>
        <v>-89.33354718912571</v>
      </c>
      <c r="I22" s="9">
        <f t="shared" si="8"/>
        <v>-22.602443619655929</v>
      </c>
      <c r="J22" s="2"/>
      <c r="K22" s="2">
        <v>4426.67</v>
      </c>
      <c r="L22" s="4">
        <f t="shared" si="2"/>
        <v>-30773.329999999994</v>
      </c>
      <c r="M22" s="9">
        <f t="shared" si="3"/>
        <v>-22.544564102564099</v>
      </c>
    </row>
    <row r="23" spans="1:13" x14ac:dyDescent="0.25">
      <c r="A23">
        <f t="shared" si="7"/>
        <v>120</v>
      </c>
      <c r="B23">
        <f t="shared" si="4"/>
        <v>43749079.8890533</v>
      </c>
      <c r="C23" s="4">
        <f t="shared" si="5"/>
        <v>38399.999999999993</v>
      </c>
      <c r="D23" s="4">
        <f t="shared" si="6"/>
        <v>149.61353539885357</v>
      </c>
      <c r="E23" s="4">
        <f t="shared" si="0"/>
        <v>131.37518131409132</v>
      </c>
      <c r="F23" s="4"/>
      <c r="G23" s="2">
        <v>33.914299999999997</v>
      </c>
      <c r="H23" s="4">
        <f t="shared" si="1"/>
        <v>-97.460881314091324</v>
      </c>
      <c r="I23" s="9">
        <f t="shared" si="8"/>
        <v>-24.092661178098172</v>
      </c>
      <c r="J23" s="2"/>
      <c r="K23" s="2">
        <v>4829.16</v>
      </c>
      <c r="L23" s="4">
        <f t="shared" si="2"/>
        <v>-33570.839999999997</v>
      </c>
      <c r="M23" s="9">
        <f t="shared" si="3"/>
        <v>-24.030665712240513</v>
      </c>
    </row>
    <row r="24" spans="1:13" x14ac:dyDescent="0.25">
      <c r="A24">
        <f t="shared" si="7"/>
        <v>130</v>
      </c>
      <c r="B24">
        <f t="shared" si="4"/>
        <v>44759523.040707357</v>
      </c>
      <c r="C24" s="4">
        <f t="shared" si="5"/>
        <v>41599.999999999993</v>
      </c>
      <c r="D24" s="4">
        <f t="shared" si="6"/>
        <v>149.63353539885355</v>
      </c>
      <c r="E24" s="4">
        <f t="shared" si="0"/>
        <v>140.66291049791505</v>
      </c>
      <c r="F24" s="4"/>
      <c r="G24" s="2">
        <v>35.073799999999999</v>
      </c>
      <c r="H24" s="4">
        <f t="shared" si="1"/>
        <v>-105.58911049791504</v>
      </c>
      <c r="I24" s="9">
        <f t="shared" si="8"/>
        <v>-25.516146987986986</v>
      </c>
      <c r="J24" s="2"/>
      <c r="K24" s="2">
        <v>5231.6499999999996</v>
      </c>
      <c r="L24" s="4">
        <f t="shared" si="2"/>
        <v>-36368.349999999991</v>
      </c>
      <c r="M24" s="9">
        <f t="shared" si="3"/>
        <v>-25.450209937018887</v>
      </c>
    </row>
    <row r="25" spans="1:13" x14ac:dyDescent="0.25">
      <c r="A25">
        <f t="shared" si="7"/>
        <v>140</v>
      </c>
      <c r="B25">
        <f t="shared" si="4"/>
        <v>45770342.401318692</v>
      </c>
      <c r="C25" s="4">
        <f t="shared" si="5"/>
        <v>44799.999999999993</v>
      </c>
      <c r="D25" s="4">
        <f t="shared" si="6"/>
        <v>149.65353539885356</v>
      </c>
      <c r="E25" s="4">
        <f t="shared" si="0"/>
        <v>149.95163490050419</v>
      </c>
      <c r="F25" s="4"/>
      <c r="G25" s="2">
        <v>36.233199999999997</v>
      </c>
      <c r="H25" s="4">
        <f t="shared" si="1"/>
        <v>-113.71843490050419</v>
      </c>
      <c r="I25" s="9">
        <f t="shared" si="8"/>
        <v>-26.877332895970969</v>
      </c>
      <c r="J25" s="2"/>
      <c r="K25" s="2">
        <v>5634.15</v>
      </c>
      <c r="L25" s="4">
        <f t="shared" si="2"/>
        <v>-39165.849999999991</v>
      </c>
      <c r="M25" s="9">
        <f t="shared" si="3"/>
        <v>-26.807563312799449</v>
      </c>
    </row>
    <row r="26" spans="1:13" x14ac:dyDescent="0.25">
      <c r="A26">
        <f t="shared" si="7"/>
        <v>150</v>
      </c>
      <c r="B26">
        <f t="shared" si="4"/>
        <v>46781538.031355798</v>
      </c>
      <c r="C26" s="4">
        <f t="shared" si="5"/>
        <v>47999.999999999993</v>
      </c>
      <c r="D26" s="4">
        <f t="shared" si="6"/>
        <v>149.67353539885357</v>
      </c>
      <c r="E26" s="4">
        <f t="shared" si="0"/>
        <v>159.24135468179986</v>
      </c>
      <c r="F26" s="4"/>
      <c r="G26" s="2">
        <v>37.392699999999998</v>
      </c>
      <c r="H26" s="4">
        <f t="shared" si="1"/>
        <v>-121.84865468179987</v>
      </c>
      <c r="I26" s="9">
        <f t="shared" si="8"/>
        <v>-28.180178295070039</v>
      </c>
      <c r="J26" s="2"/>
      <c r="K26" s="2">
        <v>6036.66</v>
      </c>
      <c r="L26" s="4">
        <f t="shared" si="2"/>
        <v>-41963.34</v>
      </c>
      <c r="M26" s="9">
        <f t="shared" si="3"/>
        <v>-28.106724715338245</v>
      </c>
    </row>
    <row r="27" spans="1:13" x14ac:dyDescent="0.25">
      <c r="A27">
        <f t="shared" si="7"/>
        <v>160</v>
      </c>
      <c r="B27">
        <f t="shared" si="4"/>
        <v>47793109.991300151</v>
      </c>
      <c r="C27" s="4">
        <f t="shared" si="5"/>
        <v>51199.999999999993</v>
      </c>
      <c r="D27" s="4">
        <f t="shared" si="6"/>
        <v>149.69353539885356</v>
      </c>
      <c r="E27" s="4">
        <f t="shared" si="0"/>
        <v>168.53207000177764</v>
      </c>
      <c r="F27" s="4"/>
      <c r="G27" s="2">
        <v>38.552100000000003</v>
      </c>
      <c r="H27" s="4">
        <f t="shared" si="1"/>
        <v>-129.97997000177764</v>
      </c>
      <c r="I27" s="9">
        <f t="shared" si="8"/>
        <v>-29.428400840734721</v>
      </c>
      <c r="J27" s="2"/>
      <c r="K27" s="2">
        <v>6439.18</v>
      </c>
      <c r="L27" s="4">
        <f t="shared" si="2"/>
        <v>-44760.819999999992</v>
      </c>
      <c r="M27" s="9">
        <f t="shared" si="3"/>
        <v>-29.351357377049176</v>
      </c>
    </row>
    <row r="28" spans="1:13" x14ac:dyDescent="0.25">
      <c r="A28">
        <f t="shared" si="7"/>
        <v>170</v>
      </c>
      <c r="B28">
        <f t="shared" si="4"/>
        <v>48805058.341646217</v>
      </c>
      <c r="C28" s="4">
        <f t="shared" si="5"/>
        <v>54399.999999999993</v>
      </c>
      <c r="D28" s="4">
        <f t="shared" si="6"/>
        <v>149.71353539885357</v>
      </c>
      <c r="E28" s="4">
        <f t="shared" si="0"/>
        <v>177.82378102044743</v>
      </c>
      <c r="F28" s="4"/>
      <c r="G28" s="2">
        <v>39.711500000000001</v>
      </c>
      <c r="H28" s="4">
        <f t="shared" si="1"/>
        <v>-138.11228102044743</v>
      </c>
      <c r="I28" s="9">
        <f t="shared" si="8"/>
        <v>-30.625346047375938</v>
      </c>
      <c r="J28" s="2"/>
      <c r="K28" s="2">
        <v>6841.7</v>
      </c>
      <c r="L28" s="4">
        <f t="shared" si="2"/>
        <v>-47558.299999999996</v>
      </c>
      <c r="M28" s="9">
        <f t="shared" si="3"/>
        <v>-30.544829800899166</v>
      </c>
    </row>
    <row r="29" spans="1:13" x14ac:dyDescent="0.25">
      <c r="A29">
        <f t="shared" si="7"/>
        <v>180</v>
      </c>
      <c r="B29">
        <f t="shared" si="4"/>
        <v>49817383.142901376</v>
      </c>
      <c r="C29" s="4">
        <f t="shared" si="5"/>
        <v>57599.999999999993</v>
      </c>
      <c r="D29" s="4">
        <f t="shared" si="6"/>
        <v>149.73353539885358</v>
      </c>
      <c r="E29" s="4">
        <f t="shared" si="0"/>
        <v>187.11648789785323</v>
      </c>
      <c r="F29" s="4"/>
      <c r="G29" s="2">
        <v>40.870899999999999</v>
      </c>
      <c r="H29" s="4">
        <f t="shared" si="1"/>
        <v>-146.24558789785323</v>
      </c>
      <c r="I29" s="9">
        <f t="shared" si="8"/>
        <v>-31.774111681645927</v>
      </c>
      <c r="J29" s="2"/>
      <c r="K29" s="2">
        <v>7244.24</v>
      </c>
      <c r="L29" s="4">
        <f t="shared" si="2"/>
        <v>-50355.759999999995</v>
      </c>
      <c r="M29" s="9">
        <f t="shared" si="3"/>
        <v>-31.690220264317176</v>
      </c>
    </row>
    <row r="30" spans="1:13" x14ac:dyDescent="0.25">
      <c r="A30">
        <f t="shared" si="7"/>
        <v>190</v>
      </c>
      <c r="B30">
        <f t="shared" si="4"/>
        <v>50830084.455585994</v>
      </c>
      <c r="C30" s="4">
        <f t="shared" si="5"/>
        <v>60799.999999999993</v>
      </c>
      <c r="D30" s="4">
        <f t="shared" si="6"/>
        <v>149.75353539885356</v>
      </c>
      <c r="E30" s="4">
        <f t="shared" si="0"/>
        <v>196.41019079407351</v>
      </c>
      <c r="F30" s="4"/>
      <c r="G30" s="2">
        <v>42.030299999999997</v>
      </c>
      <c r="H30" s="4">
        <f t="shared" si="1"/>
        <v>-154.3798907940735</v>
      </c>
      <c r="I30" s="9">
        <f t="shared" si="8"/>
        <v>-32.877550912695895</v>
      </c>
      <c r="J30" s="2"/>
      <c r="K30" s="2">
        <v>7646.79</v>
      </c>
      <c r="L30" s="4">
        <f t="shared" si="2"/>
        <v>-53153.209999999992</v>
      </c>
      <c r="M30" s="9">
        <f t="shared" si="3"/>
        <v>-32.790382479950644</v>
      </c>
    </row>
    <row r="31" spans="1:13" x14ac:dyDescent="0.25">
      <c r="A31">
        <f t="shared" si="7"/>
        <v>200</v>
      </c>
      <c r="B31">
        <f t="shared" si="4"/>
        <v>51843162.340233445</v>
      </c>
      <c r="C31" s="4">
        <f t="shared" si="5"/>
        <v>63999.999999999985</v>
      </c>
      <c r="D31" s="4">
        <f t="shared" si="6"/>
        <v>149.77353539885357</v>
      </c>
      <c r="E31" s="4">
        <f t="shared" si="0"/>
        <v>205.70488986922112</v>
      </c>
      <c r="F31" s="4"/>
      <c r="G31" s="2">
        <v>43.189700000000002</v>
      </c>
      <c r="H31" s="4">
        <f t="shared" si="1"/>
        <v>-162.5151898692211</v>
      </c>
      <c r="I31" s="9">
        <f t="shared" si="8"/>
        <v>-33.938295986411504</v>
      </c>
      <c r="J31" s="2"/>
      <c r="K31" s="2">
        <v>8049.34</v>
      </c>
      <c r="L31" s="4">
        <f t="shared" si="2"/>
        <v>-55950.659999999989</v>
      </c>
      <c r="M31" s="9">
        <f t="shared" si="3"/>
        <v>-33.847949183303079</v>
      </c>
    </row>
    <row r="32" spans="1:13" x14ac:dyDescent="0.25">
      <c r="A32">
        <f t="shared" si="7"/>
        <v>210</v>
      </c>
      <c r="B32">
        <f t="shared" si="4"/>
        <v>52856616.857390009</v>
      </c>
      <c r="C32" s="4">
        <f t="shared" si="5"/>
        <v>67199.999999999985</v>
      </c>
      <c r="D32" s="4">
        <f t="shared" si="6"/>
        <v>149.79353539885355</v>
      </c>
      <c r="E32" s="4">
        <f t="shared" si="0"/>
        <v>215.000585283443</v>
      </c>
      <c r="F32" s="4"/>
      <c r="G32" s="2">
        <v>44.348999999999997</v>
      </c>
      <c r="H32" s="4">
        <f t="shared" si="1"/>
        <v>-170.65158528344301</v>
      </c>
      <c r="I32" s="9">
        <f t="shared" si="8"/>
        <v>-34.958799687673171</v>
      </c>
      <c r="J32" s="2"/>
      <c r="K32" s="2">
        <v>8451.91</v>
      </c>
      <c r="L32" s="4">
        <f t="shared" si="2"/>
        <v>-58748.089999999982</v>
      </c>
      <c r="M32" s="9">
        <f t="shared" si="3"/>
        <v>-34.865335311572686</v>
      </c>
    </row>
    <row r="33" spans="1:13" x14ac:dyDescent="0.25">
      <c r="A33">
        <f t="shared" si="7"/>
        <v>220</v>
      </c>
      <c r="B33">
        <f t="shared" si="4"/>
        <v>53870448.06761501</v>
      </c>
      <c r="C33" s="4">
        <f t="shared" si="5"/>
        <v>70399.999999999985</v>
      </c>
      <c r="D33" s="4">
        <f t="shared" si="6"/>
        <v>149.81353539885356</v>
      </c>
      <c r="E33" s="4">
        <f t="shared" si="0"/>
        <v>224.2972771969205</v>
      </c>
      <c r="F33" s="4"/>
      <c r="G33" s="2">
        <v>45.508400000000002</v>
      </c>
      <c r="H33" s="4">
        <f t="shared" si="1"/>
        <v>-178.78887719692051</v>
      </c>
      <c r="I33" s="9">
        <f t="shared" si="8"/>
        <v>-35.941271646792991</v>
      </c>
      <c r="J33" s="2"/>
      <c r="K33" s="2">
        <v>8854.49</v>
      </c>
      <c r="L33" s="4">
        <f t="shared" si="2"/>
        <v>-61545.509999999987</v>
      </c>
      <c r="M33" s="9">
        <f t="shared" si="3"/>
        <v>-35.844793244030278</v>
      </c>
    </row>
    <row r="34" spans="1:13" x14ac:dyDescent="0.25">
      <c r="A34">
        <f t="shared" si="7"/>
        <v>230</v>
      </c>
      <c r="B34">
        <f t="shared" si="4"/>
        <v>54884656.031480715</v>
      </c>
      <c r="C34" s="4">
        <f t="shared" si="5"/>
        <v>73599.999999999985</v>
      </c>
      <c r="D34" s="4">
        <f t="shared" si="6"/>
        <v>149.83353539885357</v>
      </c>
      <c r="E34" s="4">
        <f t="shared" si="0"/>
        <v>233.5949657698693</v>
      </c>
      <c r="F34" s="4"/>
      <c r="G34" s="2">
        <v>46.667700000000004</v>
      </c>
      <c r="H34" s="4">
        <f t="shared" si="1"/>
        <v>-186.92726576986931</v>
      </c>
      <c r="I34" s="9">
        <f t="shared" si="8"/>
        <v>-36.887838734792595</v>
      </c>
      <c r="J34" s="2"/>
      <c r="K34" s="2">
        <v>9257.07</v>
      </c>
      <c r="L34" s="4">
        <f t="shared" si="2"/>
        <v>-64342.929999999986</v>
      </c>
      <c r="M34" s="9">
        <f t="shared" si="3"/>
        <v>-36.788410520297305</v>
      </c>
    </row>
    <row r="35" spans="1:13" x14ac:dyDescent="0.25">
      <c r="A35">
        <f t="shared" si="7"/>
        <v>240</v>
      </c>
      <c r="B35">
        <f t="shared" si="4"/>
        <v>55899240.809572369</v>
      </c>
      <c r="C35" s="4">
        <f t="shared" si="5"/>
        <v>76799.999999999985</v>
      </c>
      <c r="D35" s="4">
        <f t="shared" si="6"/>
        <v>149.85353539885355</v>
      </c>
      <c r="E35" s="4">
        <f t="shared" si="0"/>
        <v>242.89365116253953</v>
      </c>
      <c r="F35" s="4"/>
      <c r="G35" s="2">
        <v>47.827100000000002</v>
      </c>
      <c r="H35" s="4">
        <f t="shared" si="1"/>
        <v>-195.06655116253953</v>
      </c>
      <c r="I35" s="9">
        <f t="shared" si="8"/>
        <v>-37.800397451474304</v>
      </c>
      <c r="J35" s="2"/>
      <c r="K35" s="2">
        <v>9659.66</v>
      </c>
      <c r="L35" s="4">
        <f t="shared" si="2"/>
        <v>-67140.339999999982</v>
      </c>
      <c r="M35" s="9">
        <f t="shared" si="3"/>
        <v>-37.698113419427273</v>
      </c>
    </row>
    <row r="36" spans="1:13" x14ac:dyDescent="0.25">
      <c r="A36">
        <f t="shared" si="7"/>
        <v>250</v>
      </c>
      <c r="B36">
        <f t="shared" si="4"/>
        <v>56914202.462488241</v>
      </c>
      <c r="C36" s="4">
        <f t="shared" si="5"/>
        <v>79999.999999999985</v>
      </c>
      <c r="D36" s="4">
        <f t="shared" si="6"/>
        <v>149.87353539885356</v>
      </c>
      <c r="E36" s="4">
        <f t="shared" si="0"/>
        <v>252.1933335352154</v>
      </c>
      <c r="F36" s="4"/>
      <c r="G36" s="2">
        <v>48.986400000000003</v>
      </c>
      <c r="H36" s="4">
        <f t="shared" si="1"/>
        <v>-203.2069335352154</v>
      </c>
      <c r="I36" s="9">
        <f t="shared" si="8"/>
        <v>-38.680786556815384</v>
      </c>
      <c r="J36" s="2"/>
      <c r="K36" s="2">
        <v>10062.299999999999</v>
      </c>
      <c r="L36" s="4">
        <f t="shared" si="2"/>
        <v>-69937.699999999983</v>
      </c>
      <c r="M36" s="9">
        <f t="shared" si="3"/>
        <v>-38.575675675675662</v>
      </c>
    </row>
    <row r="37" spans="1:13" x14ac:dyDescent="0.25">
      <c r="A37">
        <f t="shared" si="7"/>
        <v>260</v>
      </c>
      <c r="B37">
        <f t="shared" si="4"/>
        <v>57929541.050839581</v>
      </c>
      <c r="C37" s="4">
        <f t="shared" si="5"/>
        <v>83199.999999999985</v>
      </c>
      <c r="D37" s="4">
        <f t="shared" si="6"/>
        <v>149.89353539885357</v>
      </c>
      <c r="E37" s="4">
        <f t="shared" si="0"/>
        <v>261.49401304821583</v>
      </c>
      <c r="F37" s="4"/>
      <c r="G37" s="2">
        <v>50.145699999999998</v>
      </c>
      <c r="H37" s="4">
        <f t="shared" si="1"/>
        <v>-211.34831304821583</v>
      </c>
      <c r="I37" s="9">
        <f t="shared" si="8"/>
        <v>-39.530661129680652</v>
      </c>
      <c r="J37" s="2"/>
      <c r="K37" s="2">
        <v>10464.9</v>
      </c>
      <c r="L37" s="4">
        <f t="shared" si="2"/>
        <v>-72735.099999999991</v>
      </c>
      <c r="M37" s="9">
        <f t="shared" si="3"/>
        <v>-39.422818428184279</v>
      </c>
    </row>
    <row r="38" spans="1:13" x14ac:dyDescent="0.25">
      <c r="A38">
        <f t="shared" si="7"/>
        <v>270</v>
      </c>
      <c r="B38">
        <f t="shared" si="4"/>
        <v>58945256.635250583</v>
      </c>
      <c r="C38" s="4">
        <f t="shared" si="5"/>
        <v>86399.999999999985</v>
      </c>
      <c r="D38" s="4">
        <f t="shared" si="6"/>
        <v>149.91353539885355</v>
      </c>
      <c r="E38" s="4">
        <f t="shared" si="0"/>
        <v>270.79568986189383</v>
      </c>
      <c r="F38" s="4"/>
      <c r="G38" s="2">
        <v>51.305</v>
      </c>
      <c r="H38" s="4">
        <f t="shared" si="1"/>
        <v>-219.49068986189383</v>
      </c>
      <c r="I38" s="9">
        <f t="shared" si="8"/>
        <v>-40.351581776044931</v>
      </c>
      <c r="J38" s="2"/>
      <c r="K38" s="2">
        <v>10867.5</v>
      </c>
      <c r="L38" s="4">
        <f t="shared" si="2"/>
        <v>-75532.499999999985</v>
      </c>
      <c r="M38" s="9">
        <f t="shared" si="3"/>
        <v>-40.241076185402228</v>
      </c>
    </row>
    <row r="39" spans="1:13" x14ac:dyDescent="0.25">
      <c r="A39">
        <f t="shared" si="7"/>
        <v>280</v>
      </c>
      <c r="B39">
        <f t="shared" si="4"/>
        <v>59961349.276358537</v>
      </c>
      <c r="C39" s="4">
        <f t="shared" si="5"/>
        <v>89599.999999999985</v>
      </c>
      <c r="D39" s="4">
        <f t="shared" si="6"/>
        <v>149.93353539885356</v>
      </c>
      <c r="E39" s="4">
        <f t="shared" si="0"/>
        <v>280.09836413663697</v>
      </c>
      <c r="F39" s="4"/>
      <c r="G39" s="2">
        <v>52.464300000000001</v>
      </c>
      <c r="H39" s="4">
        <f t="shared" si="1"/>
        <v>-227.63406413663697</v>
      </c>
      <c r="I39" s="9">
        <f t="shared" si="8"/>
        <v>-41.145004466821646</v>
      </c>
      <c r="J39" s="2"/>
      <c r="K39" s="2">
        <v>11270.1</v>
      </c>
      <c r="L39" s="4">
        <f t="shared" si="2"/>
        <v>-78329.89999999998</v>
      </c>
      <c r="M39" s="9">
        <f t="shared" si="3"/>
        <v>-41.031901519119948</v>
      </c>
    </row>
    <row r="40" spans="1:13" x14ac:dyDescent="0.25">
      <c r="A40">
        <f t="shared" si="7"/>
        <v>290</v>
      </c>
      <c r="B40">
        <f t="shared" si="4"/>
        <v>60977819.03481365</v>
      </c>
      <c r="C40" s="4">
        <f t="shared" si="5"/>
        <v>92799.999999999985</v>
      </c>
      <c r="D40" s="4">
        <f t="shared" si="6"/>
        <v>149.95353539885357</v>
      </c>
      <c r="E40" s="4">
        <f t="shared" si="0"/>
        <v>289.40203603286716</v>
      </c>
      <c r="F40" s="4"/>
      <c r="G40" s="2">
        <v>53.6235</v>
      </c>
      <c r="H40" s="4">
        <f t="shared" si="1"/>
        <v>-235.77853603286715</v>
      </c>
      <c r="I40" s="9">
        <f t="shared" si="8"/>
        <v>-41.912306938853881</v>
      </c>
      <c r="J40" s="2"/>
      <c r="K40" s="2">
        <v>11672.8</v>
      </c>
      <c r="L40" s="4">
        <f t="shared" si="2"/>
        <v>-81127.199999999983</v>
      </c>
      <c r="M40" s="9">
        <f t="shared" si="3"/>
        <v>-41.796599690880981</v>
      </c>
    </row>
    <row r="41" spans="1:13" x14ac:dyDescent="0.25">
      <c r="A41">
        <f t="shared" si="7"/>
        <v>300</v>
      </c>
      <c r="B41">
        <f t="shared" si="4"/>
        <v>61994665.971279152</v>
      </c>
      <c r="C41" s="4">
        <f t="shared" si="5"/>
        <v>95999.999999999985</v>
      </c>
      <c r="D41" s="4">
        <f t="shared" si="6"/>
        <v>149.97353539885356</v>
      </c>
      <c r="E41" s="4">
        <f t="shared" si="0"/>
        <v>298.7067057110404</v>
      </c>
      <c r="F41" s="4"/>
      <c r="G41" s="2">
        <v>54.782800000000002</v>
      </c>
      <c r="H41" s="4">
        <f t="shared" si="1"/>
        <v>-243.92390571104039</v>
      </c>
      <c r="I41" s="9">
        <f t="shared" si="8"/>
        <v>-42.654725086723964</v>
      </c>
      <c r="J41" s="2"/>
      <c r="K41" s="2">
        <v>12075.4</v>
      </c>
      <c r="L41" s="4">
        <f t="shared" si="2"/>
        <v>-83924.599999999991</v>
      </c>
      <c r="M41" s="9">
        <f t="shared" si="3"/>
        <v>-42.536543335022806</v>
      </c>
    </row>
    <row r="42" spans="1:13" x14ac:dyDescent="0.25">
      <c r="A42">
        <f t="shared" si="7"/>
        <v>310</v>
      </c>
      <c r="B42">
        <f t="shared" si="4"/>
        <v>63011890.146431334</v>
      </c>
      <c r="C42" s="4">
        <f t="shared" si="5"/>
        <v>99199.999999999985</v>
      </c>
      <c r="D42" s="4">
        <f t="shared" si="6"/>
        <v>149.99353539885357</v>
      </c>
      <c r="E42" s="4">
        <f t="shared" si="0"/>
        <v>308.01237333164761</v>
      </c>
      <c r="F42" s="4"/>
      <c r="G42" s="2">
        <v>55.942100000000003</v>
      </c>
      <c r="H42" s="4">
        <f t="shared" si="1"/>
        <v>-252.0702733316476</v>
      </c>
      <c r="I42" s="9">
        <f t="shared" si="8"/>
        <v>-43.373467536550329</v>
      </c>
      <c r="J42" s="2"/>
      <c r="K42" s="2">
        <v>12478.1</v>
      </c>
      <c r="L42" s="4">
        <f t="shared" si="2"/>
        <v>-86721.89999999998</v>
      </c>
      <c r="M42" s="9">
        <f t="shared" si="3"/>
        <v>-43.252817955112214</v>
      </c>
    </row>
    <row r="43" spans="1:13" x14ac:dyDescent="0.25">
      <c r="A43">
        <f t="shared" si="7"/>
        <v>320</v>
      </c>
      <c r="B43">
        <f t="shared" si="4"/>
        <v>64029491.620959431</v>
      </c>
      <c r="C43" s="4">
        <f t="shared" si="5"/>
        <v>102399.99999999999</v>
      </c>
      <c r="D43" s="4">
        <f t="shared" si="6"/>
        <v>150.01353539885355</v>
      </c>
      <c r="E43" s="4">
        <f t="shared" ref="E43:E74" si="9">B43/(cv*D43)-273.15</f>
        <v>317.31903905521392</v>
      </c>
      <c r="F43" s="4"/>
      <c r="G43" s="2">
        <v>57.101300000000002</v>
      </c>
      <c r="H43" s="4">
        <f t="shared" ref="H43:H74" si="10">G43-E43</f>
        <v>-260.21773905521394</v>
      </c>
      <c r="I43" s="9">
        <f t="shared" si="8"/>
        <v>-44.069666967056911</v>
      </c>
      <c r="J43" s="2"/>
      <c r="K43" s="2">
        <v>12880.8</v>
      </c>
      <c r="L43" s="4">
        <f t="shared" ref="L43:L74" si="11">K43-C43</f>
        <v>-89519.199999999983</v>
      </c>
      <c r="M43" s="9">
        <f t="shared" ref="M43:M74" si="12">L43/(C43+P0)*100</f>
        <v>-43.946588119783989</v>
      </c>
    </row>
    <row r="44" spans="1:13" x14ac:dyDescent="0.25">
      <c r="A44">
        <f t="shared" si="7"/>
        <v>330</v>
      </c>
      <c r="B44">
        <f t="shared" ref="B44:B75" si="13">E0+qconv*A44+(D44-M0)*cp*(E43+273.15)</f>
        <v>65047470.455565758</v>
      </c>
      <c r="C44" s="4">
        <f t="shared" ref="C44:C75" si="14">(gamma-1)*qfire*A44/(Volume/(1-0.0001))</f>
        <v>105599.99999999999</v>
      </c>
      <c r="D44" s="4">
        <f t="shared" ref="D44:D71" si="15">M0+mfire*A44</f>
        <v>150.03353539885356</v>
      </c>
      <c r="E44" s="4">
        <f t="shared" si="9"/>
        <v>326.6267030422988</v>
      </c>
      <c r="F44" s="4"/>
      <c r="G44" s="2">
        <v>58.2605</v>
      </c>
      <c r="H44" s="4">
        <f t="shared" si="10"/>
        <v>-268.36620304229882</v>
      </c>
      <c r="I44" s="9">
        <f t="shared" si="8"/>
        <v>-44.744352636746633</v>
      </c>
      <c r="J44" s="2"/>
      <c r="K44" s="2">
        <v>13283.4</v>
      </c>
      <c r="L44" s="4">
        <f t="shared" si="11"/>
        <v>-92316.599999999991</v>
      </c>
      <c r="M44" s="9">
        <f t="shared" si="12"/>
        <v>-44.618946350894149</v>
      </c>
    </row>
    <row r="45" spans="1:13" x14ac:dyDescent="0.25">
      <c r="A45">
        <f t="shared" si="7"/>
        <v>340</v>
      </c>
      <c r="B45">
        <f t="shared" si="13"/>
        <v>66065826.710965596</v>
      </c>
      <c r="C45" s="4">
        <f t="shared" si="14"/>
        <v>108799.99999999999</v>
      </c>
      <c r="D45" s="4">
        <f t="shared" si="15"/>
        <v>150.05353539885357</v>
      </c>
      <c r="E45" s="4">
        <f t="shared" si="9"/>
        <v>335.93536545349605</v>
      </c>
      <c r="F45" s="4"/>
      <c r="G45" s="2">
        <v>59.419699999999999</v>
      </c>
      <c r="H45" s="4">
        <f t="shared" si="10"/>
        <v>-276.51566545349607</v>
      </c>
      <c r="I45" s="9">
        <f t="shared" si="8"/>
        <v>-45.398507522441562</v>
      </c>
      <c r="J45" s="2"/>
      <c r="K45" s="2">
        <v>13686.1</v>
      </c>
      <c r="L45" s="4">
        <f t="shared" si="11"/>
        <v>-95113.89999999998</v>
      </c>
      <c r="M45" s="9">
        <f t="shared" si="12"/>
        <v>-45.270775821037589</v>
      </c>
    </row>
    <row r="46" spans="1:13" x14ac:dyDescent="0.25">
      <c r="A46">
        <f t="shared" si="7"/>
        <v>350</v>
      </c>
      <c r="B46">
        <f t="shared" si="13"/>
        <v>67084560.447887249</v>
      </c>
      <c r="C46" s="4">
        <f t="shared" si="14"/>
        <v>111999.99999999999</v>
      </c>
      <c r="D46" s="4">
        <f t="shared" si="15"/>
        <v>150.07353539885355</v>
      </c>
      <c r="E46" s="4">
        <f t="shared" si="9"/>
        <v>345.24502644943414</v>
      </c>
      <c r="F46" s="4"/>
      <c r="G46" s="2">
        <v>60.579000000000001</v>
      </c>
      <c r="H46" s="4">
        <f t="shared" si="10"/>
        <v>-284.66602644943413</v>
      </c>
      <c r="I46" s="9">
        <f t="shared" si="8"/>
        <v>-46.033039444684334</v>
      </c>
      <c r="J46" s="2"/>
      <c r="K46" s="2">
        <v>14088.8</v>
      </c>
      <c r="L46" s="4">
        <f t="shared" si="11"/>
        <v>-97911.199999999983</v>
      </c>
      <c r="M46" s="9">
        <f t="shared" si="12"/>
        <v>-45.903047351148608</v>
      </c>
    </row>
    <row r="47" spans="1:13" x14ac:dyDescent="0.25">
      <c r="A47">
        <f t="shared" si="7"/>
        <v>360</v>
      </c>
      <c r="B47">
        <f t="shared" si="13"/>
        <v>68103671.72707212</v>
      </c>
      <c r="C47" s="4">
        <f t="shared" si="14"/>
        <v>115199.99999999999</v>
      </c>
      <c r="D47" s="4">
        <f t="shared" si="15"/>
        <v>150.09353539885356</v>
      </c>
      <c r="E47" s="4">
        <f t="shared" si="9"/>
        <v>354.5556861907761</v>
      </c>
      <c r="F47" s="4"/>
      <c r="G47" s="2">
        <v>61.738100000000003</v>
      </c>
      <c r="H47" s="4">
        <f t="shared" si="10"/>
        <v>-292.81758619077607</v>
      </c>
      <c r="I47" s="9">
        <f t="shared" si="8"/>
        <v>-46.648866281224223</v>
      </c>
      <c r="J47" s="2"/>
      <c r="K47" s="2">
        <v>14491.5</v>
      </c>
      <c r="L47" s="4">
        <f t="shared" si="11"/>
        <v>-100708.49999999999</v>
      </c>
      <c r="M47" s="9">
        <f t="shared" si="12"/>
        <v>-46.516628175519628</v>
      </c>
    </row>
    <row r="48" spans="1:13" x14ac:dyDescent="0.25">
      <c r="A48">
        <f t="shared" si="7"/>
        <v>370</v>
      </c>
      <c r="B48">
        <f t="shared" si="13"/>
        <v>69123160.609274551</v>
      </c>
      <c r="C48" s="4">
        <f t="shared" si="14"/>
        <v>118399.99999999999</v>
      </c>
      <c r="D48" s="4">
        <f t="shared" si="15"/>
        <v>150.11353539885357</v>
      </c>
      <c r="E48" s="4">
        <f t="shared" si="9"/>
        <v>363.86734483821897</v>
      </c>
      <c r="F48" s="4"/>
      <c r="G48" s="2">
        <v>62.897300000000001</v>
      </c>
      <c r="H48" s="4">
        <f t="shared" si="10"/>
        <v>-300.970044838219</v>
      </c>
      <c r="I48" s="9">
        <f t="shared" si="8"/>
        <v>-47.246758236175708</v>
      </c>
      <c r="J48" s="2"/>
      <c r="K48" s="2">
        <v>14894.2</v>
      </c>
      <c r="L48" s="4">
        <f t="shared" si="11"/>
        <v>-103505.79999999999</v>
      </c>
      <c r="M48" s="9">
        <f t="shared" si="12"/>
        <v>-47.11233500227582</v>
      </c>
    </row>
    <row r="49" spans="1:13" x14ac:dyDescent="0.25">
      <c r="A49">
        <f t="shared" si="7"/>
        <v>380</v>
      </c>
      <c r="B49">
        <f t="shared" si="13"/>
        <v>70143027.155261964</v>
      </c>
      <c r="C49" s="4">
        <f t="shared" si="14"/>
        <v>121599.99999999999</v>
      </c>
      <c r="D49" s="4">
        <f t="shared" si="15"/>
        <v>150.13353539885355</v>
      </c>
      <c r="E49" s="4">
        <f t="shared" si="9"/>
        <v>373.18000255249478</v>
      </c>
      <c r="F49" s="4"/>
      <c r="G49" s="2">
        <v>64.0565</v>
      </c>
      <c r="H49" s="4">
        <f t="shared" si="10"/>
        <v>-309.12350255249476</v>
      </c>
      <c r="I49" s="9">
        <f t="shared" si="8"/>
        <v>-47.827503184395006</v>
      </c>
      <c r="J49" s="2"/>
      <c r="K49" s="2">
        <v>15297</v>
      </c>
      <c r="L49" s="4">
        <f t="shared" si="11"/>
        <v>-106302.99999999999</v>
      </c>
      <c r="M49" s="9">
        <f t="shared" si="12"/>
        <v>-47.690892777030051</v>
      </c>
    </row>
    <row r="50" spans="1:13" x14ac:dyDescent="0.25">
      <c r="A50">
        <f t="shared" si="7"/>
        <v>390</v>
      </c>
      <c r="B50">
        <f t="shared" si="13"/>
        <v>71163271.425814837</v>
      </c>
      <c r="C50" s="4">
        <f t="shared" si="14"/>
        <v>124799.99999999997</v>
      </c>
      <c r="D50" s="4">
        <f t="shared" si="15"/>
        <v>150.15353539885356</v>
      </c>
      <c r="E50" s="4">
        <f t="shared" si="9"/>
        <v>382.49365949436958</v>
      </c>
      <c r="F50" s="4"/>
      <c r="G50" s="2">
        <v>65.215699999999998</v>
      </c>
      <c r="H50" s="4">
        <f t="shared" si="10"/>
        <v>-317.27795949436961</v>
      </c>
      <c r="I50" s="9">
        <f t="shared" si="8"/>
        <v>-48.391829143753704</v>
      </c>
      <c r="J50" s="2"/>
      <c r="K50" s="2">
        <v>15699.7</v>
      </c>
      <c r="L50" s="4">
        <f t="shared" si="11"/>
        <v>-109100.29999999997</v>
      </c>
      <c r="M50" s="9">
        <f t="shared" si="12"/>
        <v>-48.253118089340994</v>
      </c>
    </row>
    <row r="51" spans="1:13" x14ac:dyDescent="0.25">
      <c r="A51">
        <f t="shared" si="7"/>
        <v>400</v>
      </c>
      <c r="B51">
        <f t="shared" si="13"/>
        <v>72183893.481726646</v>
      </c>
      <c r="C51" s="4">
        <f t="shared" si="14"/>
        <v>127999.99999999997</v>
      </c>
      <c r="D51" s="4">
        <f t="shared" si="15"/>
        <v>150.17353539885357</v>
      </c>
      <c r="E51" s="4">
        <f t="shared" si="9"/>
        <v>391.80831582464418</v>
      </c>
      <c r="F51" s="4"/>
      <c r="G51" s="2">
        <v>66.374799999999993</v>
      </c>
      <c r="H51" s="4">
        <f t="shared" si="10"/>
        <v>-325.43351582464419</v>
      </c>
      <c r="I51" s="9">
        <f t="shared" si="8"/>
        <v>-48.940438532761213</v>
      </c>
      <c r="J51" s="2"/>
      <c r="K51" s="2">
        <v>16102.4</v>
      </c>
      <c r="L51" s="4">
        <f t="shared" si="11"/>
        <v>-111897.59999999998</v>
      </c>
      <c r="M51" s="9">
        <f t="shared" si="12"/>
        <v>-48.799651112080241</v>
      </c>
    </row>
    <row r="52" spans="1:13" x14ac:dyDescent="0.25">
      <c r="A52">
        <f t="shared" si="7"/>
        <v>410</v>
      </c>
      <c r="B52">
        <f t="shared" si="13"/>
        <v>73204893.383803919</v>
      </c>
      <c r="C52" s="4">
        <f t="shared" si="14"/>
        <v>131199.99999999997</v>
      </c>
      <c r="D52" s="4">
        <f t="shared" si="15"/>
        <v>150.19353539885356</v>
      </c>
      <c r="E52" s="4">
        <f t="shared" si="9"/>
        <v>401.12397170415375</v>
      </c>
      <c r="F52" s="4"/>
      <c r="G52" s="2">
        <v>67.533900000000003</v>
      </c>
      <c r="H52" s="4">
        <f t="shared" si="10"/>
        <v>-333.59007170415373</v>
      </c>
      <c r="I52" s="9">
        <f t="shared" si="8"/>
        <v>-49.473965435895636</v>
      </c>
      <c r="J52" s="2"/>
      <c r="K52" s="2">
        <v>16505.2</v>
      </c>
      <c r="L52" s="4">
        <f t="shared" si="11"/>
        <v>-114694.79999999997</v>
      </c>
      <c r="M52" s="9">
        <f t="shared" si="12"/>
        <v>-49.331096774193547</v>
      </c>
    </row>
    <row r="53" spans="1:13" x14ac:dyDescent="0.25">
      <c r="A53">
        <f t="shared" si="7"/>
        <v>420</v>
      </c>
      <c r="B53">
        <f t="shared" si="13"/>
        <v>74226271.192866266</v>
      </c>
      <c r="C53" s="4">
        <f t="shared" si="14"/>
        <v>134399.99999999997</v>
      </c>
      <c r="D53" s="4">
        <f t="shared" si="15"/>
        <v>150.21353539885357</v>
      </c>
      <c r="E53" s="4">
        <f t="shared" si="9"/>
        <v>410.44062729376822</v>
      </c>
      <c r="F53" s="4"/>
      <c r="G53" s="2">
        <v>68.693100000000001</v>
      </c>
      <c r="H53" s="4">
        <f t="shared" si="10"/>
        <v>-341.7475272937682</v>
      </c>
      <c r="I53" s="9">
        <f t="shared" si="8"/>
        <v>-49.993009507268248</v>
      </c>
      <c r="J53" s="2"/>
      <c r="K53" s="2">
        <v>16908</v>
      </c>
      <c r="L53" s="4">
        <f t="shared" si="11"/>
        <v>-117491.99999999997</v>
      </c>
      <c r="M53" s="9">
        <f t="shared" si="12"/>
        <v>-49.848112006788284</v>
      </c>
    </row>
    <row r="54" spans="1:13" x14ac:dyDescent="0.25">
      <c r="A54">
        <f t="shared" si="7"/>
        <v>430</v>
      </c>
      <c r="B54">
        <f t="shared" si="13"/>
        <v>75248026.969746321</v>
      </c>
      <c r="C54" s="4">
        <f t="shared" si="14"/>
        <v>137599.99999999997</v>
      </c>
      <c r="D54" s="4">
        <f t="shared" si="15"/>
        <v>150.23353539885358</v>
      </c>
      <c r="E54" s="4">
        <f t="shared" si="9"/>
        <v>419.75828275439176</v>
      </c>
      <c r="F54" s="4"/>
      <c r="G54" s="2">
        <v>69.852199999999996</v>
      </c>
      <c r="H54" s="4">
        <f t="shared" si="10"/>
        <v>-349.90608275439178</v>
      </c>
      <c r="I54" s="9">
        <f t="shared" si="8"/>
        <v>-50.498181572238401</v>
      </c>
      <c r="J54" s="2"/>
      <c r="K54" s="2">
        <v>17310.7</v>
      </c>
      <c r="L54" s="4">
        <f t="shared" si="11"/>
        <v>-120289.29999999997</v>
      </c>
      <c r="M54" s="9">
        <f t="shared" si="12"/>
        <v>-50.351318543323565</v>
      </c>
    </row>
    <row r="55" spans="1:13" x14ac:dyDescent="0.25">
      <c r="A55">
        <f t="shared" si="7"/>
        <v>440</v>
      </c>
      <c r="B55">
        <f t="shared" si="13"/>
        <v>76270160.775289744</v>
      </c>
      <c r="C55" s="4">
        <f t="shared" si="14"/>
        <v>140799.99999999997</v>
      </c>
      <c r="D55" s="4">
        <f t="shared" si="15"/>
        <v>150.25353539885356</v>
      </c>
      <c r="E55" s="4">
        <f t="shared" si="9"/>
        <v>429.0769382469631</v>
      </c>
      <c r="F55" s="4"/>
      <c r="G55" s="2">
        <v>71.011300000000006</v>
      </c>
      <c r="H55" s="4">
        <f t="shared" si="10"/>
        <v>-358.06563824696309</v>
      </c>
      <c r="I55" s="9">
        <f t="shared" si="8"/>
        <v>-50.990017435223564</v>
      </c>
      <c r="J55" s="2"/>
      <c r="K55" s="2">
        <v>17713.5</v>
      </c>
      <c r="L55" s="4">
        <f t="shared" si="11"/>
        <v>-123086.49999999997</v>
      </c>
      <c r="M55" s="9">
        <f t="shared" si="12"/>
        <v>-50.841181330028903</v>
      </c>
    </row>
    <row r="56" spans="1:13" x14ac:dyDescent="0.25">
      <c r="A56">
        <f t="shared" si="7"/>
        <v>450</v>
      </c>
      <c r="B56">
        <f t="shared" si="13"/>
        <v>77292672.670355335</v>
      </c>
      <c r="C56" s="4">
        <f t="shared" si="14"/>
        <v>143999.99999999997</v>
      </c>
      <c r="D56" s="4">
        <f t="shared" si="15"/>
        <v>150.27353539885357</v>
      </c>
      <c r="E56" s="4">
        <f t="shared" si="9"/>
        <v>438.39659393245563</v>
      </c>
      <c r="F56" s="4"/>
      <c r="G56" s="2">
        <v>72.170400000000001</v>
      </c>
      <c r="H56" s="4">
        <f t="shared" si="10"/>
        <v>-366.22619393245566</v>
      </c>
      <c r="I56" s="9">
        <f t="shared" si="8"/>
        <v>-51.469038999745408</v>
      </c>
      <c r="J56" s="2"/>
      <c r="K56" s="2">
        <v>18116.3</v>
      </c>
      <c r="L56" s="4">
        <f t="shared" si="11"/>
        <v>-125883.69999999997</v>
      </c>
      <c r="M56" s="9">
        <f t="shared" si="12"/>
        <v>-51.31826335099877</v>
      </c>
    </row>
    <row r="57" spans="1:13" x14ac:dyDescent="0.25">
      <c r="A57">
        <f t="shared" si="7"/>
        <v>460</v>
      </c>
      <c r="B57">
        <f t="shared" si="13"/>
        <v>78315562.715814859</v>
      </c>
      <c r="C57" s="4">
        <f t="shared" si="14"/>
        <v>147199.99999999997</v>
      </c>
      <c r="D57" s="4">
        <f t="shared" si="15"/>
        <v>150.29353539885355</v>
      </c>
      <c r="E57" s="4">
        <f t="shared" si="9"/>
        <v>447.7172499718771</v>
      </c>
      <c r="F57" s="4"/>
      <c r="G57" s="2">
        <v>73.329499999999996</v>
      </c>
      <c r="H57" s="4">
        <f t="shared" si="10"/>
        <v>-374.3877499718771</v>
      </c>
      <c r="I57" s="9">
        <f t="shared" si="8"/>
        <v>-51.935741287523186</v>
      </c>
      <c r="J57" s="2"/>
      <c r="K57" s="2">
        <v>18519.099999999999</v>
      </c>
      <c r="L57" s="4">
        <f t="shared" si="11"/>
        <v>-128680.89999999997</v>
      </c>
      <c r="M57" s="9">
        <f t="shared" si="12"/>
        <v>-51.783058350100596</v>
      </c>
    </row>
    <row r="58" spans="1:13" x14ac:dyDescent="0.25">
      <c r="A58">
        <f t="shared" si="7"/>
        <v>470</v>
      </c>
      <c r="B58">
        <f t="shared" si="13"/>
        <v>79338830.972553238</v>
      </c>
      <c r="C58" s="4">
        <f t="shared" si="14"/>
        <v>150399.99999999997</v>
      </c>
      <c r="D58" s="4">
        <f t="shared" si="15"/>
        <v>150.31353539885356</v>
      </c>
      <c r="E58" s="4">
        <f t="shared" si="9"/>
        <v>457.03890652627024</v>
      </c>
      <c r="F58" s="4"/>
      <c r="G58" s="2">
        <v>74.488500000000002</v>
      </c>
      <c r="H58" s="4">
        <f t="shared" si="10"/>
        <v>-382.55040652627025</v>
      </c>
      <c r="I58" s="9">
        <f t="shared" si="8"/>
        <v>-52.390607842315553</v>
      </c>
      <c r="J58" s="2"/>
      <c r="K58" s="2">
        <v>18921.900000000001</v>
      </c>
      <c r="L58" s="4">
        <f t="shared" si="11"/>
        <v>-131478.09999999998</v>
      </c>
      <c r="M58" s="9">
        <f t="shared" si="12"/>
        <v>-52.236034962256653</v>
      </c>
    </row>
    <row r="59" spans="1:13" x14ac:dyDescent="0.25">
      <c r="A59">
        <f t="shared" si="7"/>
        <v>480</v>
      </c>
      <c r="B59">
        <f t="shared" si="13"/>
        <v>80362477.501468405</v>
      </c>
      <c r="C59" s="4">
        <f t="shared" si="14"/>
        <v>153599.99999999997</v>
      </c>
      <c r="D59" s="4">
        <f t="shared" si="15"/>
        <v>150.33353539885357</v>
      </c>
      <c r="E59" s="4">
        <f t="shared" si="9"/>
        <v>466.3615637567118</v>
      </c>
      <c r="F59" s="4"/>
      <c r="G59" s="2">
        <v>75.647599999999997</v>
      </c>
      <c r="H59" s="4">
        <f t="shared" si="10"/>
        <v>-390.71396375671179</v>
      </c>
      <c r="I59" s="9">
        <f t="shared" si="8"/>
        <v>-52.834057356978782</v>
      </c>
      <c r="J59" s="2"/>
      <c r="K59" s="2">
        <v>19324.7</v>
      </c>
      <c r="L59" s="4">
        <f t="shared" si="11"/>
        <v>-134275.29999999996</v>
      </c>
      <c r="M59" s="9">
        <f t="shared" si="12"/>
        <v>-52.677638289525298</v>
      </c>
    </row>
    <row r="60" spans="1:13" x14ac:dyDescent="0.25">
      <c r="A60">
        <f t="shared" si="7"/>
        <v>490</v>
      </c>
      <c r="B60">
        <f t="shared" si="13"/>
        <v>81386502.363471344</v>
      </c>
      <c r="C60" s="4">
        <f t="shared" si="14"/>
        <v>156799.99999999997</v>
      </c>
      <c r="D60" s="4">
        <f t="shared" si="15"/>
        <v>150.35353539885355</v>
      </c>
      <c r="E60" s="4">
        <f t="shared" si="9"/>
        <v>475.68522182431332</v>
      </c>
      <c r="F60" s="4"/>
      <c r="G60" s="2">
        <v>76.806600000000003</v>
      </c>
      <c r="H60" s="4">
        <f t="shared" si="10"/>
        <v>-398.87862182431331</v>
      </c>
      <c r="I60" s="9">
        <f t="shared" si="8"/>
        <v>-53.266541182793823</v>
      </c>
      <c r="J60" s="2"/>
      <c r="K60" s="2">
        <v>19727.599999999999</v>
      </c>
      <c r="L60" s="4">
        <f t="shared" si="11"/>
        <v>-137072.39999999997</v>
      </c>
      <c r="M60" s="9">
        <f t="shared" si="12"/>
        <v>-53.108252615265393</v>
      </c>
    </row>
    <row r="61" spans="1:13" x14ac:dyDescent="0.25">
      <c r="A61">
        <f t="shared" si="7"/>
        <v>500</v>
      </c>
      <c r="B61">
        <f t="shared" si="13"/>
        <v>82410905.619486198</v>
      </c>
      <c r="C61" s="4">
        <f t="shared" si="14"/>
        <v>159999.99999999997</v>
      </c>
      <c r="D61" s="4">
        <f t="shared" si="15"/>
        <v>150.37353539885356</v>
      </c>
      <c r="E61" s="4">
        <f t="shared" si="9"/>
        <v>485.00988089022098</v>
      </c>
      <c r="F61" s="4"/>
      <c r="G61" s="2">
        <v>77.965699999999998</v>
      </c>
      <c r="H61" s="4">
        <f t="shared" si="10"/>
        <v>-407.04418089022101</v>
      </c>
      <c r="I61" s="9">
        <f t="shared" si="8"/>
        <v>-53.688435796981935</v>
      </c>
      <c r="J61" s="2"/>
      <c r="K61" s="2">
        <v>20130.400000000001</v>
      </c>
      <c r="L61" s="4">
        <f t="shared" si="11"/>
        <v>-139869.59999999998</v>
      </c>
      <c r="M61" s="9">
        <f t="shared" si="12"/>
        <v>-53.528358208955218</v>
      </c>
    </row>
    <row r="62" spans="1:13" x14ac:dyDescent="0.25">
      <c r="A62">
        <f t="shared" si="7"/>
        <v>510</v>
      </c>
      <c r="B62">
        <f t="shared" si="13"/>
        <v>83435687.330450132</v>
      </c>
      <c r="C62" s="4">
        <f t="shared" si="14"/>
        <v>163199.99999999997</v>
      </c>
      <c r="D62" s="4">
        <f t="shared" si="15"/>
        <v>150.39353539885357</v>
      </c>
      <c r="E62" s="4">
        <f t="shared" si="9"/>
        <v>494.33554111561568</v>
      </c>
      <c r="F62" s="4"/>
      <c r="G62" s="2">
        <v>79.124700000000004</v>
      </c>
      <c r="H62" s="4">
        <f t="shared" si="10"/>
        <v>-415.21084111561566</v>
      </c>
      <c r="I62" s="9">
        <f t="shared" si="8"/>
        <v>-54.10015158227813</v>
      </c>
      <c r="J62" s="2"/>
      <c r="K62" s="2">
        <v>20533.2</v>
      </c>
      <c r="L62" s="4">
        <f t="shared" si="11"/>
        <v>-142666.79999999996</v>
      </c>
      <c r="M62" s="9">
        <f t="shared" si="12"/>
        <v>-53.938298676748566</v>
      </c>
    </row>
    <row r="63" spans="1:13" x14ac:dyDescent="0.25">
      <c r="A63">
        <f t="shared" si="7"/>
        <v>520</v>
      </c>
      <c r="B63">
        <f t="shared" si="13"/>
        <v>84460847.557313353</v>
      </c>
      <c r="C63" s="4">
        <f t="shared" si="14"/>
        <v>166399.99999999997</v>
      </c>
      <c r="D63" s="4">
        <f t="shared" si="15"/>
        <v>150.41353539885355</v>
      </c>
      <c r="E63" s="4">
        <f t="shared" si="9"/>
        <v>503.66220266171229</v>
      </c>
      <c r="F63" s="4"/>
      <c r="G63" s="2">
        <v>80.283699999999996</v>
      </c>
      <c r="H63" s="4">
        <f t="shared" si="10"/>
        <v>-423.37850266171228</v>
      </c>
      <c r="I63" s="9">
        <f t="shared" si="8"/>
        <v>-54.502040674827811</v>
      </c>
      <c r="J63" s="2"/>
      <c r="K63" s="2">
        <v>20936.099999999999</v>
      </c>
      <c r="L63" s="4">
        <f t="shared" si="11"/>
        <v>-145463.89999999997</v>
      </c>
      <c r="M63" s="9">
        <f t="shared" si="12"/>
        <v>-54.338401195367936</v>
      </c>
    </row>
    <row r="64" spans="1:13" x14ac:dyDescent="0.25">
      <c r="A64">
        <f t="shared" si="7"/>
        <v>530</v>
      </c>
      <c r="B64">
        <f t="shared" si="13"/>
        <v>85486386.361039281</v>
      </c>
      <c r="C64" s="4">
        <f t="shared" si="14"/>
        <v>169599.99999999997</v>
      </c>
      <c r="D64" s="4">
        <f t="shared" si="15"/>
        <v>150.43353539885356</v>
      </c>
      <c r="E64" s="4">
        <f t="shared" si="9"/>
        <v>512.98986568976136</v>
      </c>
      <c r="F64" s="4"/>
      <c r="G64" s="2">
        <v>81.442700000000002</v>
      </c>
      <c r="H64" s="4">
        <f t="shared" si="10"/>
        <v>-431.54716568976136</v>
      </c>
      <c r="I64" s="9">
        <f t="shared" si="8"/>
        <v>-54.8944512960325</v>
      </c>
      <c r="J64" s="2"/>
      <c r="K64" s="2">
        <v>21339</v>
      </c>
      <c r="L64" s="4">
        <f t="shared" si="11"/>
        <v>-148260.99999999997</v>
      </c>
      <c r="M64" s="9">
        <f t="shared" si="12"/>
        <v>-54.72905131044665</v>
      </c>
    </row>
    <row r="65" spans="1:13" x14ac:dyDescent="0.25">
      <c r="A65">
        <f t="shared" si="7"/>
        <v>540</v>
      </c>
      <c r="B65">
        <f t="shared" si="13"/>
        <v>86512303.802604288</v>
      </c>
      <c r="C65" s="4">
        <f t="shared" si="14"/>
        <v>172799.99999999997</v>
      </c>
      <c r="D65" s="4">
        <f t="shared" si="15"/>
        <v>150.45353539885357</v>
      </c>
      <c r="E65" s="4">
        <f t="shared" si="9"/>
        <v>522.3185303610469</v>
      </c>
      <c r="F65" s="4"/>
      <c r="G65" s="2">
        <v>82.601699999999994</v>
      </c>
      <c r="H65" s="4">
        <f t="shared" si="10"/>
        <v>-439.7168303610469</v>
      </c>
      <c r="I65" s="9">
        <f t="shared" si="8"/>
        <v>-55.277715406474783</v>
      </c>
      <c r="J65" s="2"/>
      <c r="K65" s="2">
        <v>21741.8</v>
      </c>
      <c r="L65" s="4">
        <f t="shared" si="11"/>
        <v>-151058.19999999998</v>
      </c>
      <c r="M65" s="9">
        <f t="shared" si="12"/>
        <v>-55.110616563298066</v>
      </c>
    </row>
    <row r="66" spans="1:13" x14ac:dyDescent="0.25">
      <c r="A66">
        <f t="shared" si="7"/>
        <v>550</v>
      </c>
      <c r="B66">
        <f t="shared" si="13"/>
        <v>87538599.942997918</v>
      </c>
      <c r="C66" s="4">
        <f t="shared" si="14"/>
        <v>175999.99999999997</v>
      </c>
      <c r="D66" s="4">
        <f t="shared" si="15"/>
        <v>150.47353539885356</v>
      </c>
      <c r="E66" s="4">
        <f t="shared" si="9"/>
        <v>531.64819683688847</v>
      </c>
      <c r="F66" s="4"/>
      <c r="G66" s="2">
        <v>83.7607</v>
      </c>
      <c r="H66" s="4">
        <f t="shared" si="10"/>
        <v>-447.88749683688849</v>
      </c>
      <c r="I66" s="9">
        <f t="shared" si="8"/>
        <v>-55.652149644125458</v>
      </c>
      <c r="J66" s="2"/>
      <c r="K66" s="2">
        <v>22144.7</v>
      </c>
      <c r="L66" s="4">
        <f t="shared" si="11"/>
        <v>-153855.29999999996</v>
      </c>
      <c r="M66" s="9">
        <f t="shared" si="12"/>
        <v>-55.483339343671098</v>
      </c>
    </row>
    <row r="67" spans="1:13" x14ac:dyDescent="0.25">
      <c r="A67">
        <f t="shared" si="7"/>
        <v>560</v>
      </c>
      <c r="B67">
        <f t="shared" si="13"/>
        <v>88565274.843222812</v>
      </c>
      <c r="C67" s="4">
        <f t="shared" si="14"/>
        <v>179199.99999999997</v>
      </c>
      <c r="D67" s="4">
        <f t="shared" si="15"/>
        <v>150.49353539885357</v>
      </c>
      <c r="E67" s="4">
        <f t="shared" si="9"/>
        <v>540.97886527863977</v>
      </c>
      <c r="F67" s="4"/>
      <c r="G67" s="2">
        <v>84.919700000000006</v>
      </c>
      <c r="H67" s="4">
        <f t="shared" si="10"/>
        <v>-456.05916527863974</v>
      </c>
      <c r="I67" s="9">
        <f t="shared" si="8"/>
        <v>-56.018056198333063</v>
      </c>
      <c r="J67" s="2"/>
      <c r="K67" s="2">
        <v>22547.599999999999</v>
      </c>
      <c r="L67" s="4">
        <f t="shared" si="11"/>
        <v>-156652.39999999997</v>
      </c>
      <c r="M67" s="9">
        <f t="shared" si="12"/>
        <v>-55.847557932263804</v>
      </c>
    </row>
    <row r="68" spans="1:13" x14ac:dyDescent="0.25">
      <c r="A68">
        <f t="shared" si="7"/>
        <v>570</v>
      </c>
      <c r="B68">
        <f t="shared" si="13"/>
        <v>89592328.564294651</v>
      </c>
      <c r="C68" s="4">
        <f t="shared" si="14"/>
        <v>182399.99999999997</v>
      </c>
      <c r="D68" s="4">
        <f t="shared" si="15"/>
        <v>150.51353539885355</v>
      </c>
      <c r="E68" s="4">
        <f t="shared" si="9"/>
        <v>550.31053584768904</v>
      </c>
      <c r="F68" s="4"/>
      <c r="G68" s="2">
        <v>86.078599999999994</v>
      </c>
      <c r="H68" s="4">
        <f t="shared" si="10"/>
        <v>-464.23193584768904</v>
      </c>
      <c r="I68" s="9">
        <f t="shared" si="8"/>
        <v>-56.375735768539059</v>
      </c>
      <c r="J68" s="2"/>
      <c r="K68" s="2">
        <v>22950.5</v>
      </c>
      <c r="L68" s="4">
        <f t="shared" si="11"/>
        <v>-159449.49999999997</v>
      </c>
      <c r="M68" s="9">
        <f t="shared" si="12"/>
        <v>-56.203560098695796</v>
      </c>
    </row>
    <row r="69" spans="1:13" x14ac:dyDescent="0.25">
      <c r="A69">
        <f t="shared" si="7"/>
        <v>580</v>
      </c>
      <c r="B69">
        <f t="shared" si="13"/>
        <v>90619761.167242318</v>
      </c>
      <c r="C69" s="4">
        <f t="shared" si="14"/>
        <v>185599.99999999997</v>
      </c>
      <c r="D69" s="4">
        <f t="shared" si="15"/>
        <v>150.53353539885356</v>
      </c>
      <c r="E69" s="4">
        <f t="shared" si="9"/>
        <v>559.64320870545987</v>
      </c>
      <c r="F69" s="4"/>
      <c r="G69" s="2">
        <v>87.2376</v>
      </c>
      <c r="H69" s="4">
        <f t="shared" si="10"/>
        <v>-472.40560870545988</v>
      </c>
      <c r="I69" s="9">
        <f t="shared" si="8"/>
        <v>-56.725439613009513</v>
      </c>
      <c r="J69" s="2"/>
      <c r="K69" s="2">
        <v>23353.4</v>
      </c>
      <c r="L69" s="4">
        <f t="shared" si="11"/>
        <v>-162246.59999999998</v>
      </c>
      <c r="M69" s="9">
        <f t="shared" si="12"/>
        <v>-56.55162077378877</v>
      </c>
    </row>
    <row r="70" spans="1:13" x14ac:dyDescent="0.25">
      <c r="A70">
        <f t="shared" si="7"/>
        <v>590</v>
      </c>
      <c r="B70">
        <f t="shared" si="13"/>
        <v>91647572.71310772</v>
      </c>
      <c r="C70" s="4">
        <f t="shared" si="14"/>
        <v>188799.99999999997</v>
      </c>
      <c r="D70" s="4">
        <f t="shared" si="15"/>
        <v>150.55353539885357</v>
      </c>
      <c r="E70" s="4">
        <f t="shared" si="9"/>
        <v>568.97688401340974</v>
      </c>
      <c r="F70" s="4"/>
      <c r="G70" s="2">
        <v>88.396500000000003</v>
      </c>
      <c r="H70" s="4">
        <f t="shared" si="10"/>
        <v>-480.58038401340974</v>
      </c>
      <c r="I70" s="9">
        <f t="shared" si="8"/>
        <v>-57.067455408032927</v>
      </c>
      <c r="J70" s="2"/>
      <c r="K70" s="2">
        <v>23756.400000000001</v>
      </c>
      <c r="L70" s="4">
        <f t="shared" si="11"/>
        <v>-165043.59999999998</v>
      </c>
      <c r="M70" s="9">
        <f t="shared" si="12"/>
        <v>-56.891968286797642</v>
      </c>
    </row>
    <row r="71" spans="1:13" x14ac:dyDescent="0.25">
      <c r="A71">
        <f t="shared" si="7"/>
        <v>600</v>
      </c>
      <c r="B71">
        <f t="shared" si="13"/>
        <v>92675763.262945876</v>
      </c>
      <c r="C71" s="4">
        <f t="shared" si="14"/>
        <v>191999.99999999997</v>
      </c>
      <c r="D71" s="4">
        <f t="shared" si="15"/>
        <v>150.57353539885355</v>
      </c>
      <c r="E71" s="4">
        <f t="shared" si="9"/>
        <v>578.31156193303104</v>
      </c>
      <c r="F71" s="4"/>
      <c r="G71" s="2">
        <v>89.555400000000006</v>
      </c>
      <c r="H71" s="4">
        <f t="shared" si="10"/>
        <v>-488.75616193303102</v>
      </c>
      <c r="I71" s="9">
        <f t="shared" si="8"/>
        <v>-57.402023037121261</v>
      </c>
      <c r="J71" s="2"/>
      <c r="K71" s="2">
        <v>24159.3</v>
      </c>
      <c r="L71" s="4">
        <f t="shared" si="11"/>
        <v>-167840.69999999998</v>
      </c>
      <c r="M71" s="9">
        <f t="shared" si="12"/>
        <v>-57.22492328673713</v>
      </c>
    </row>
    <row r="72" spans="1:13" x14ac:dyDescent="0.25">
      <c r="A72">
        <f t="shared" si="7"/>
        <v>610</v>
      </c>
      <c r="B72">
        <f t="shared" si="13"/>
        <v>93704332.877824992</v>
      </c>
      <c r="C72" s="4">
        <f t="shared" si="14"/>
        <v>195199.99999999997</v>
      </c>
      <c r="D72" s="4">
        <f t="shared" ref="D72:D101" si="16">M0+mfire*A72</f>
        <v>150.59353539885356</v>
      </c>
      <c r="E72" s="4">
        <f t="shared" si="9"/>
        <v>587.64724262585116</v>
      </c>
      <c r="F72" s="4"/>
      <c r="G72" s="2">
        <v>90.714299999999994</v>
      </c>
      <c r="H72" s="4">
        <f t="shared" si="10"/>
        <v>-496.93294262585118</v>
      </c>
      <c r="I72" s="9">
        <f t="shared" si="8"/>
        <v>-57.729383647880127</v>
      </c>
      <c r="J72" s="2"/>
      <c r="K72" s="2">
        <v>24562.2</v>
      </c>
      <c r="L72" s="4">
        <f t="shared" si="11"/>
        <v>-170637.79999999996</v>
      </c>
      <c r="M72" s="9">
        <f t="shared" si="12"/>
        <v>-57.550691399662725</v>
      </c>
    </row>
    <row r="73" spans="1:13" x14ac:dyDescent="0.25">
      <c r="A73">
        <f t="shared" si="7"/>
        <v>620</v>
      </c>
      <c r="B73">
        <f t="shared" si="13"/>
        <v>94733281.61882633</v>
      </c>
      <c r="C73" s="4">
        <f t="shared" si="14"/>
        <v>198399.99999999997</v>
      </c>
      <c r="D73" s="4">
        <f t="shared" si="16"/>
        <v>150.61353539885357</v>
      </c>
      <c r="E73" s="4">
        <f t="shared" si="9"/>
        <v>596.98392625343172</v>
      </c>
      <c r="F73" s="4"/>
      <c r="G73" s="2">
        <v>91.873199999999997</v>
      </c>
      <c r="H73" s="4">
        <f t="shared" si="10"/>
        <v>-505.11072625343172</v>
      </c>
      <c r="I73" s="9">
        <f t="shared" si="8"/>
        <v>-58.049768088954522</v>
      </c>
      <c r="J73" s="2"/>
      <c r="K73" s="2">
        <v>24965.200000000001</v>
      </c>
      <c r="L73" s="4">
        <f t="shared" si="11"/>
        <v>-173434.79999999996</v>
      </c>
      <c r="M73" s="9">
        <f t="shared" si="12"/>
        <v>-57.869469469469458</v>
      </c>
    </row>
    <row r="74" spans="1:13" x14ac:dyDescent="0.25">
      <c r="A74">
        <f t="shared" si="7"/>
        <v>630</v>
      </c>
      <c r="B74">
        <f t="shared" si="13"/>
        <v>95762609.547044262</v>
      </c>
      <c r="C74" s="4">
        <f t="shared" si="14"/>
        <v>201599.99999999997</v>
      </c>
      <c r="D74" s="4">
        <f t="shared" si="16"/>
        <v>150.63353539885355</v>
      </c>
      <c r="E74" s="4">
        <f t="shared" si="9"/>
        <v>606.32161297736934</v>
      </c>
      <c r="F74" s="4"/>
      <c r="G74" s="2">
        <v>93.0321</v>
      </c>
      <c r="H74" s="4">
        <f t="shared" si="10"/>
        <v>-513.28951297736933</v>
      </c>
      <c r="I74" s="9">
        <f t="shared" si="8"/>
        <v>-58.363397454032139</v>
      </c>
      <c r="J74" s="2"/>
      <c r="K74" s="2">
        <v>25368.1</v>
      </c>
      <c r="L74" s="4">
        <f t="shared" si="11"/>
        <v>-176231.89999999997</v>
      </c>
      <c r="M74" s="9">
        <f t="shared" si="12"/>
        <v>-58.181545064377673</v>
      </c>
    </row>
    <row r="75" spans="1:13" x14ac:dyDescent="0.25">
      <c r="A75">
        <f t="shared" si="7"/>
        <v>640</v>
      </c>
      <c r="B75">
        <f t="shared" si="13"/>
        <v>96792316.723586366</v>
      </c>
      <c r="C75" s="4">
        <f t="shared" si="14"/>
        <v>204799.99999999997</v>
      </c>
      <c r="D75" s="4">
        <f t="shared" si="16"/>
        <v>150.65353539885356</v>
      </c>
      <c r="E75" s="4">
        <f t="shared" ref="E75:E101" si="17">B75/(cv*D75)-273.15</f>
        <v>615.66030295929545</v>
      </c>
      <c r="F75" s="4"/>
      <c r="G75" s="2">
        <v>94.191000000000003</v>
      </c>
      <c r="H75" s="4">
        <f t="shared" ref="H75:H101" si="18">G75-E75</f>
        <v>-521.46930295929542</v>
      </c>
      <c r="I75" s="9">
        <f t="shared" si="8"/>
        <v>-58.670483591725088</v>
      </c>
      <c r="J75" s="2"/>
      <c r="K75" s="2">
        <v>25771.1</v>
      </c>
      <c r="L75" s="4">
        <f t="shared" ref="L75:L101" si="19">K75-C75</f>
        <v>-179028.89999999997</v>
      </c>
      <c r="M75" s="9">
        <f t="shared" ref="M75:M101" si="20">L75/(C75+P0)*100</f>
        <v>-58.487063051290413</v>
      </c>
    </row>
    <row r="76" spans="1:13" x14ac:dyDescent="0.25">
      <c r="A76">
        <f t="shared" si="7"/>
        <v>650</v>
      </c>
      <c r="B76">
        <f t="shared" ref="B76:B101" si="21">E0+qconv*A76+(D76-M0)*cp*(E75+273.15)</f>
        <v>97822403.209573254</v>
      </c>
      <c r="C76" s="4">
        <f t="shared" ref="C76:C101" si="22">(gamma-1)*qfire*A76/(Volume/(1-0.0001))</f>
        <v>207999.99999999997</v>
      </c>
      <c r="D76" s="4">
        <f t="shared" si="16"/>
        <v>150.67353539885357</v>
      </c>
      <c r="E76" s="4">
        <f t="shared" si="17"/>
        <v>624.99999636087568</v>
      </c>
      <c r="F76" s="4"/>
      <c r="G76" s="2">
        <v>95.349900000000005</v>
      </c>
      <c r="H76" s="4">
        <f t="shared" si="18"/>
        <v>-529.65009636087564</v>
      </c>
      <c r="I76" s="9">
        <f t="shared" si="8"/>
        <v>-58.971229583801367</v>
      </c>
      <c r="J76" s="2"/>
      <c r="K76" s="2">
        <v>26174.1</v>
      </c>
      <c r="L76" s="4">
        <f t="shared" si="19"/>
        <v>-181825.89999999997</v>
      </c>
      <c r="M76" s="9">
        <f t="shared" si="20"/>
        <v>-58.78625929518266</v>
      </c>
    </row>
    <row r="77" spans="1:13" x14ac:dyDescent="0.25">
      <c r="A77">
        <f t="shared" ref="A77:A101" si="23">A76+10</f>
        <v>660</v>
      </c>
      <c r="B77">
        <f t="shared" si="21"/>
        <v>98852869.0661387</v>
      </c>
      <c r="C77" s="4">
        <f t="shared" si="22"/>
        <v>211199.99999999997</v>
      </c>
      <c r="D77" s="4">
        <f t="shared" si="16"/>
        <v>150.69353539885356</v>
      </c>
      <c r="E77" s="4">
        <f t="shared" si="17"/>
        <v>634.34069334381104</v>
      </c>
      <c r="F77" s="4"/>
      <c r="G77" s="2">
        <v>96.508700000000005</v>
      </c>
      <c r="H77" s="4">
        <f t="shared" si="18"/>
        <v>-537.83199334381106</v>
      </c>
      <c r="I77" s="9">
        <f t="shared" ref="I77:I101" si="24">H77/(E77+273.15)*100</f>
        <v>-59.265841213431436</v>
      </c>
      <c r="J77" s="2"/>
      <c r="K77" s="2">
        <v>26577.1</v>
      </c>
      <c r="L77" s="4">
        <f t="shared" si="19"/>
        <v>-184622.89999999997</v>
      </c>
      <c r="M77" s="9">
        <f t="shared" si="20"/>
        <v>-59.07932799999999</v>
      </c>
    </row>
    <row r="78" spans="1:13" x14ac:dyDescent="0.25">
      <c r="A78">
        <f t="shared" si="23"/>
        <v>670</v>
      </c>
      <c r="B78">
        <f t="shared" si="21"/>
        <v>99883714.354429677</v>
      </c>
      <c r="C78" s="4">
        <f t="shared" si="22"/>
        <v>214399.99999999997</v>
      </c>
      <c r="D78" s="4">
        <f t="shared" si="16"/>
        <v>150.71353539885357</v>
      </c>
      <c r="E78" s="4">
        <f t="shared" si="17"/>
        <v>643.68239406983696</v>
      </c>
      <c r="F78" s="4"/>
      <c r="G78" s="2">
        <v>97.667500000000004</v>
      </c>
      <c r="H78" s="4">
        <f t="shared" si="18"/>
        <v>-546.01489406983694</v>
      </c>
      <c r="I78" s="9">
        <f t="shared" si="24"/>
        <v>-59.554494103994969</v>
      </c>
      <c r="J78" s="2"/>
      <c r="K78" s="2">
        <v>26980.1</v>
      </c>
      <c r="L78" s="4">
        <f t="shared" si="19"/>
        <v>-187419.89999999997</v>
      </c>
      <c r="M78" s="9">
        <f t="shared" si="20"/>
        <v>-59.366455495723777</v>
      </c>
    </row>
    <row r="79" spans="1:13" x14ac:dyDescent="0.25">
      <c r="A79">
        <f t="shared" si="23"/>
        <v>680</v>
      </c>
      <c r="B79">
        <f t="shared" si="21"/>
        <v>100914939.13560621</v>
      </c>
      <c r="C79" s="4">
        <f t="shared" si="22"/>
        <v>217599.99999999997</v>
      </c>
      <c r="D79" s="4">
        <f t="shared" si="16"/>
        <v>150.73353539885358</v>
      </c>
      <c r="E79" s="4">
        <f t="shared" si="17"/>
        <v>653.02509870072333</v>
      </c>
      <c r="F79" s="4"/>
      <c r="G79" s="2">
        <v>98.826400000000007</v>
      </c>
      <c r="H79" s="4">
        <f t="shared" si="18"/>
        <v>-554.1986987007233</v>
      </c>
      <c r="I79" s="9">
        <f t="shared" si="24"/>
        <v>-59.837356832220614</v>
      </c>
      <c r="J79" s="2"/>
      <c r="K79" s="2">
        <v>27383.1</v>
      </c>
      <c r="L79" s="4">
        <f t="shared" si="19"/>
        <v>-190216.89999999997</v>
      </c>
      <c r="M79" s="9">
        <f t="shared" si="20"/>
        <v>-59.647820633427393</v>
      </c>
    </row>
    <row r="80" spans="1:13" x14ac:dyDescent="0.25">
      <c r="A80">
        <f t="shared" si="23"/>
        <v>690</v>
      </c>
      <c r="B80">
        <f t="shared" si="21"/>
        <v>101946543.47084148</v>
      </c>
      <c r="C80" s="4">
        <f t="shared" si="22"/>
        <v>220799.99999999997</v>
      </c>
      <c r="D80" s="4">
        <f t="shared" si="16"/>
        <v>150.75353539885356</v>
      </c>
      <c r="E80" s="4">
        <f t="shared" si="17"/>
        <v>662.36880739827529</v>
      </c>
      <c r="F80" s="4"/>
      <c r="G80" s="2">
        <v>99.985200000000006</v>
      </c>
      <c r="H80" s="4">
        <f t="shared" si="18"/>
        <v>-562.38360739827533</v>
      </c>
      <c r="I80" s="9">
        <f t="shared" si="24"/>
        <v>-60.114623345979787</v>
      </c>
      <c r="J80" s="2"/>
      <c r="K80" s="2">
        <v>27786.1</v>
      </c>
      <c r="L80" s="4">
        <f t="shared" si="19"/>
        <v>-193013.89999999997</v>
      </c>
      <c r="M80" s="9">
        <f t="shared" si="20"/>
        <v>-59.923595156783591</v>
      </c>
    </row>
    <row r="81" spans="1:13" x14ac:dyDescent="0.25">
      <c r="A81">
        <f t="shared" si="23"/>
        <v>700</v>
      </c>
      <c r="B81">
        <f t="shared" si="21"/>
        <v>102978527.42132188</v>
      </c>
      <c r="C81" s="4">
        <f t="shared" si="22"/>
        <v>223999.99999999997</v>
      </c>
      <c r="D81" s="4">
        <f t="shared" si="16"/>
        <v>150.77353539885357</v>
      </c>
      <c r="E81" s="4">
        <f t="shared" si="17"/>
        <v>671.71352032433253</v>
      </c>
      <c r="F81" s="4"/>
      <c r="G81" s="2">
        <v>101.14400000000001</v>
      </c>
      <c r="H81" s="4">
        <f t="shared" si="18"/>
        <v>-570.56952032433253</v>
      </c>
      <c r="I81" s="9">
        <f t="shared" si="24"/>
        <v>-60.386448206665833</v>
      </c>
      <c r="J81" s="2"/>
      <c r="K81" s="2">
        <v>28189.1</v>
      </c>
      <c r="L81" s="4">
        <f t="shared" si="19"/>
        <v>-195810.89999999997</v>
      </c>
      <c r="M81" s="9">
        <f t="shared" si="20"/>
        <v>-60.193944051644621</v>
      </c>
    </row>
    <row r="82" spans="1:13" x14ac:dyDescent="0.25">
      <c r="A82">
        <f t="shared" si="23"/>
        <v>710</v>
      </c>
      <c r="B82">
        <f t="shared" si="21"/>
        <v>104010891.04824686</v>
      </c>
      <c r="C82" s="4">
        <f t="shared" si="22"/>
        <v>227199.99999999997</v>
      </c>
      <c r="D82" s="4">
        <f t="shared" si="16"/>
        <v>150.79353539885355</v>
      </c>
      <c r="E82" s="4">
        <f t="shared" si="17"/>
        <v>681.05923764076954</v>
      </c>
      <c r="F82" s="4"/>
      <c r="G82" s="2">
        <v>102.303</v>
      </c>
      <c r="H82" s="4">
        <f t="shared" si="18"/>
        <v>-578.75623764076954</v>
      </c>
      <c r="I82" s="9">
        <f t="shared" si="24"/>
        <v>-60.652969475721378</v>
      </c>
      <c r="J82" s="2"/>
      <c r="K82" s="2">
        <v>28592.2</v>
      </c>
      <c r="L82" s="4">
        <f t="shared" si="19"/>
        <v>-198607.79999999996</v>
      </c>
      <c r="M82" s="9">
        <f t="shared" si="20"/>
        <v>-60.458995433789944</v>
      </c>
    </row>
    <row r="83" spans="1:13" x14ac:dyDescent="0.25">
      <c r="A83">
        <f t="shared" si="23"/>
        <v>720</v>
      </c>
      <c r="B83">
        <f t="shared" si="21"/>
        <v>105043634.41282913</v>
      </c>
      <c r="C83" s="4">
        <f t="shared" si="22"/>
        <v>230399.99999999997</v>
      </c>
      <c r="D83" s="4">
        <f t="shared" si="16"/>
        <v>150.81353539885356</v>
      </c>
      <c r="E83" s="4">
        <f t="shared" si="17"/>
        <v>690.40595950949569</v>
      </c>
      <c r="F83" s="4"/>
      <c r="G83" s="2">
        <v>103.462</v>
      </c>
      <c r="H83" s="4">
        <f t="shared" si="18"/>
        <v>-586.9439595094957</v>
      </c>
      <c r="I83" s="9">
        <f t="shared" si="24"/>
        <v>-60.914361404425676</v>
      </c>
      <c r="J83" s="2"/>
      <c r="K83" s="2">
        <v>28995.200000000001</v>
      </c>
      <c r="L83" s="4">
        <f t="shared" si="19"/>
        <v>-201404.79999999996</v>
      </c>
      <c r="M83" s="9">
        <f t="shared" si="20"/>
        <v>-60.71896291829966</v>
      </c>
    </row>
    <row r="84" spans="1:13" x14ac:dyDescent="0.25">
      <c r="A84">
        <f t="shared" si="23"/>
        <v>730</v>
      </c>
      <c r="B84">
        <f t="shared" si="21"/>
        <v>106076757.57629448</v>
      </c>
      <c r="C84" s="4">
        <f t="shared" si="22"/>
        <v>233599.99999999997</v>
      </c>
      <c r="D84" s="4">
        <f t="shared" si="16"/>
        <v>150.83353539885357</v>
      </c>
      <c r="E84" s="4">
        <f t="shared" si="17"/>
        <v>699.75368609245515</v>
      </c>
      <c r="F84" s="4"/>
      <c r="G84" s="2">
        <v>104.62</v>
      </c>
      <c r="H84" s="4">
        <f t="shared" si="18"/>
        <v>-595.13368609245515</v>
      </c>
      <c r="I84" s="9">
        <f t="shared" si="24"/>
        <v>-61.170873807944389</v>
      </c>
      <c r="J84" s="2"/>
      <c r="K84" s="2">
        <v>29398.3</v>
      </c>
      <c r="L84" s="4">
        <f t="shared" si="19"/>
        <v>-204201.69999999998</v>
      </c>
      <c r="M84" s="9">
        <f t="shared" si="20"/>
        <v>-60.973932517169295</v>
      </c>
    </row>
    <row r="85" spans="1:13" x14ac:dyDescent="0.25">
      <c r="A85">
        <f t="shared" si="23"/>
        <v>740</v>
      </c>
      <c r="B85">
        <f t="shared" si="21"/>
        <v>107110260.59988183</v>
      </c>
      <c r="C85" s="4">
        <f t="shared" si="22"/>
        <v>236799.99999999997</v>
      </c>
      <c r="D85" s="4">
        <f t="shared" si="16"/>
        <v>150.85353539885355</v>
      </c>
      <c r="E85" s="4">
        <f t="shared" si="17"/>
        <v>709.10241755162633</v>
      </c>
      <c r="F85" s="4"/>
      <c r="G85" s="2">
        <v>105.779</v>
      </c>
      <c r="H85" s="4">
        <f t="shared" si="18"/>
        <v>-603.32341755162633</v>
      </c>
      <c r="I85" s="9">
        <f t="shared" si="24"/>
        <v>-61.422441601668666</v>
      </c>
      <c r="J85" s="2"/>
      <c r="K85" s="2">
        <v>29801.3</v>
      </c>
      <c r="L85" s="4">
        <f t="shared" si="19"/>
        <v>-206998.69999999998</v>
      </c>
      <c r="M85" s="9">
        <f t="shared" si="20"/>
        <v>-61.224105294291618</v>
      </c>
    </row>
    <row r="86" spans="1:13" x14ac:dyDescent="0.25">
      <c r="A86">
        <f t="shared" si="23"/>
        <v>750</v>
      </c>
      <c r="B86">
        <f t="shared" si="21"/>
        <v>108144143.54484338</v>
      </c>
      <c r="C86" s="4">
        <f t="shared" si="22"/>
        <v>239999.99999999997</v>
      </c>
      <c r="D86" s="4">
        <f t="shared" si="16"/>
        <v>150.87353539885356</v>
      </c>
      <c r="E86" s="4">
        <f t="shared" si="17"/>
        <v>718.45215404902342</v>
      </c>
      <c r="F86" s="4"/>
      <c r="G86" s="2">
        <v>106.938</v>
      </c>
      <c r="H86" s="4">
        <f t="shared" si="18"/>
        <v>-611.51415404902343</v>
      </c>
      <c r="I86" s="9">
        <f t="shared" si="24"/>
        <v>-61.669304725894236</v>
      </c>
      <c r="J86" s="2"/>
      <c r="K86" s="2">
        <v>30204.400000000001</v>
      </c>
      <c r="L86" s="4">
        <f t="shared" si="19"/>
        <v>-209795.59999999998</v>
      </c>
      <c r="M86" s="9">
        <f t="shared" si="20"/>
        <v>-61.469557573981824</v>
      </c>
    </row>
    <row r="87" spans="1:13" x14ac:dyDescent="0.25">
      <c r="A87">
        <f t="shared" si="23"/>
        <v>760</v>
      </c>
      <c r="B87">
        <f t="shared" si="21"/>
        <v>109178406.47244439</v>
      </c>
      <c r="C87" s="4">
        <f t="shared" si="22"/>
        <v>243199.99999999997</v>
      </c>
      <c r="D87" s="4">
        <f t="shared" si="16"/>
        <v>150.89353539885357</v>
      </c>
      <c r="E87" s="4">
        <f t="shared" si="17"/>
        <v>727.80289574669462</v>
      </c>
      <c r="F87" s="4"/>
      <c r="G87" s="2">
        <v>108.09699999999999</v>
      </c>
      <c r="H87" s="4">
        <f t="shared" si="18"/>
        <v>-619.70589574669464</v>
      </c>
      <c r="I87" s="9">
        <f t="shared" si="24"/>
        <v>-61.911594279809158</v>
      </c>
      <c r="J87" s="2"/>
      <c r="K87" s="2">
        <v>30607.5</v>
      </c>
      <c r="L87" s="4">
        <f t="shared" si="19"/>
        <v>-212592.49999999997</v>
      </c>
      <c r="M87" s="9">
        <f t="shared" si="20"/>
        <v>-61.710449927431057</v>
      </c>
    </row>
    <row r="88" spans="1:13" x14ac:dyDescent="0.25">
      <c r="A88">
        <f t="shared" si="23"/>
        <v>770</v>
      </c>
      <c r="B88">
        <f t="shared" si="21"/>
        <v>110213049.4439633</v>
      </c>
      <c r="C88" s="4">
        <f t="shared" si="22"/>
        <v>246399.99999999994</v>
      </c>
      <c r="D88" s="4">
        <f t="shared" si="16"/>
        <v>150.91353539885355</v>
      </c>
      <c r="E88" s="4">
        <f t="shared" si="17"/>
        <v>737.15464280672347</v>
      </c>
      <c r="F88" s="4"/>
      <c r="G88" s="2">
        <v>109.255</v>
      </c>
      <c r="H88" s="4">
        <f t="shared" si="18"/>
        <v>-627.89964280672348</v>
      </c>
      <c r="I88" s="9">
        <f t="shared" si="24"/>
        <v>-62.149535516570317</v>
      </c>
      <c r="J88" s="2"/>
      <c r="K88" s="2">
        <v>31010.6</v>
      </c>
      <c r="L88" s="4">
        <f t="shared" si="19"/>
        <v>-215389.39999999994</v>
      </c>
      <c r="M88" s="9">
        <f t="shared" si="20"/>
        <v>-61.946908254242153</v>
      </c>
    </row>
    <row r="89" spans="1:13" x14ac:dyDescent="0.25">
      <c r="A89">
        <f t="shared" si="23"/>
        <v>780</v>
      </c>
      <c r="B89">
        <f t="shared" si="21"/>
        <v>111248072.52069183</v>
      </c>
      <c r="C89" s="4">
        <f t="shared" si="22"/>
        <v>249599.99999999994</v>
      </c>
      <c r="D89" s="4">
        <f t="shared" si="16"/>
        <v>150.93353539885356</v>
      </c>
      <c r="E89" s="4">
        <f t="shared" si="17"/>
        <v>746.50739539122799</v>
      </c>
      <c r="F89" s="4"/>
      <c r="G89" s="2">
        <v>110.414</v>
      </c>
      <c r="H89" s="4">
        <f t="shared" si="18"/>
        <v>-636.093395391228</v>
      </c>
      <c r="I89" s="9">
        <f t="shared" si="24"/>
        <v>-62.383051235279673</v>
      </c>
      <c r="J89" s="2"/>
      <c r="K89" s="2">
        <v>31413.7</v>
      </c>
      <c r="L89" s="4">
        <f t="shared" si="19"/>
        <v>-218186.29999999993</v>
      </c>
      <c r="M89" s="9">
        <f t="shared" si="20"/>
        <v>-62.179053861498993</v>
      </c>
    </row>
    <row r="90" spans="1:13" x14ac:dyDescent="0.25">
      <c r="A90">
        <f t="shared" si="23"/>
        <v>790</v>
      </c>
      <c r="B90">
        <f t="shared" si="21"/>
        <v>112283475.76393478</v>
      </c>
      <c r="C90" s="4">
        <f t="shared" si="22"/>
        <v>252799.99999999994</v>
      </c>
      <c r="D90" s="4">
        <f t="shared" si="16"/>
        <v>150.95353539885357</v>
      </c>
      <c r="E90" s="4">
        <f t="shared" si="17"/>
        <v>755.86115366236152</v>
      </c>
      <c r="F90" s="4"/>
      <c r="G90" s="2">
        <v>111.57299999999999</v>
      </c>
      <c r="H90" s="4">
        <f t="shared" si="18"/>
        <v>-644.28815366236154</v>
      </c>
      <c r="I90" s="9">
        <f t="shared" si="24"/>
        <v>-62.61235860945439</v>
      </c>
      <c r="J90" s="2"/>
      <c r="K90" s="2">
        <v>31816.799999999999</v>
      </c>
      <c r="L90" s="4">
        <f t="shared" si="19"/>
        <v>-220983.19999999995</v>
      </c>
      <c r="M90" s="9">
        <f t="shared" si="20"/>
        <v>-62.407003671279291</v>
      </c>
    </row>
    <row r="91" spans="1:13" x14ac:dyDescent="0.25">
      <c r="A91">
        <f t="shared" si="23"/>
        <v>800</v>
      </c>
      <c r="B91">
        <f t="shared" si="21"/>
        <v>113319259.23501009</v>
      </c>
      <c r="C91" s="4">
        <f t="shared" si="22"/>
        <v>255999.99999999994</v>
      </c>
      <c r="D91" s="4">
        <f t="shared" si="16"/>
        <v>150.97353539885356</v>
      </c>
      <c r="E91" s="4">
        <f t="shared" si="17"/>
        <v>765.21591778231152</v>
      </c>
      <c r="F91" s="4"/>
      <c r="G91" s="2">
        <v>112.73099999999999</v>
      </c>
      <c r="H91" s="4">
        <f t="shared" si="18"/>
        <v>-652.48491778231153</v>
      </c>
      <c r="I91" s="9">
        <f t="shared" si="24"/>
        <v>-62.837667012015885</v>
      </c>
      <c r="J91" s="2"/>
      <c r="K91" s="2">
        <v>32219.9</v>
      </c>
      <c r="L91" s="4">
        <f t="shared" si="19"/>
        <v>-223780.09999999995</v>
      </c>
      <c r="M91" s="9">
        <f t="shared" si="20"/>
        <v>-62.630870417016503</v>
      </c>
    </row>
    <row r="92" spans="1:13" x14ac:dyDescent="0.25">
      <c r="A92">
        <f t="shared" si="23"/>
        <v>810</v>
      </c>
      <c r="B92">
        <f t="shared" si="21"/>
        <v>114355422.99524903</v>
      </c>
      <c r="C92" s="4">
        <f t="shared" si="22"/>
        <v>259199.99999999994</v>
      </c>
      <c r="D92" s="4">
        <f t="shared" si="16"/>
        <v>150.99353539885357</v>
      </c>
      <c r="E92" s="4">
        <f t="shared" si="17"/>
        <v>774.57168791330093</v>
      </c>
      <c r="F92" s="4"/>
      <c r="G92" s="2">
        <v>113.89</v>
      </c>
      <c r="H92" s="4">
        <f t="shared" si="18"/>
        <v>-660.68168791330095</v>
      </c>
      <c r="I92" s="9">
        <f t="shared" si="24"/>
        <v>-63.058892025911028</v>
      </c>
      <c r="J92" s="2"/>
      <c r="K92" s="2">
        <v>32623</v>
      </c>
      <c r="L92" s="4">
        <f t="shared" si="19"/>
        <v>-226576.99999999994</v>
      </c>
      <c r="M92" s="9">
        <f t="shared" si="20"/>
        <v>-62.850762829403592</v>
      </c>
    </row>
    <row r="93" spans="1:13" x14ac:dyDescent="0.25">
      <c r="A93">
        <f t="shared" si="23"/>
        <v>820</v>
      </c>
      <c r="B93">
        <f t="shared" si="21"/>
        <v>115391967.10599594</v>
      </c>
      <c r="C93" s="4">
        <f t="shared" si="22"/>
        <v>262399.99999999994</v>
      </c>
      <c r="D93" s="4">
        <f t="shared" si="16"/>
        <v>151.01353539885355</v>
      </c>
      <c r="E93" s="4">
        <f t="shared" si="17"/>
        <v>783.92846421758793</v>
      </c>
      <c r="F93" s="4"/>
      <c r="G93" s="2">
        <v>115.04900000000001</v>
      </c>
      <c r="H93" s="4">
        <f t="shared" si="18"/>
        <v>-668.87946421758795</v>
      </c>
      <c r="I93" s="9">
        <f t="shared" si="24"/>
        <v>-63.276236046741232</v>
      </c>
      <c r="J93" s="2"/>
      <c r="K93" s="2">
        <v>33026.199999999997</v>
      </c>
      <c r="L93" s="4">
        <f t="shared" si="19"/>
        <v>-229373.79999999993</v>
      </c>
      <c r="M93" s="9">
        <f t="shared" si="20"/>
        <v>-63.066758317294472</v>
      </c>
    </row>
    <row r="94" spans="1:13" x14ac:dyDescent="0.25">
      <c r="A94">
        <f t="shared" si="23"/>
        <v>830</v>
      </c>
      <c r="B94">
        <f t="shared" si="21"/>
        <v>116428891.62860841</v>
      </c>
      <c r="C94" s="4">
        <f t="shared" si="22"/>
        <v>265599.99999999994</v>
      </c>
      <c r="D94" s="4">
        <f t="shared" si="16"/>
        <v>151.03353539885356</v>
      </c>
      <c r="E94" s="4">
        <f t="shared" si="17"/>
        <v>793.28624685746433</v>
      </c>
      <c r="F94" s="4"/>
      <c r="G94" s="2">
        <v>116.20699999999999</v>
      </c>
      <c r="H94" s="4">
        <f t="shared" si="18"/>
        <v>-677.07924685746434</v>
      </c>
      <c r="I94" s="9">
        <f t="shared" si="24"/>
        <v>-63.489894389154244</v>
      </c>
      <c r="J94" s="2"/>
      <c r="K94" s="2">
        <v>33429.300000000003</v>
      </c>
      <c r="L94" s="4">
        <f t="shared" si="19"/>
        <v>-232170.69999999995</v>
      </c>
      <c r="M94" s="9">
        <f t="shared" si="20"/>
        <v>-63.279013355137636</v>
      </c>
    </row>
    <row r="95" spans="1:13" x14ac:dyDescent="0.25">
      <c r="A95">
        <f t="shared" si="23"/>
        <v>840</v>
      </c>
      <c r="B95">
        <f t="shared" si="21"/>
        <v>117466196.6244572</v>
      </c>
      <c r="C95" s="4">
        <f t="shared" si="22"/>
        <v>268799.99999999994</v>
      </c>
      <c r="D95" s="4">
        <f t="shared" si="16"/>
        <v>151.05353539885357</v>
      </c>
      <c r="E95" s="4">
        <f t="shared" si="17"/>
        <v>802.6450359952579</v>
      </c>
      <c r="F95" s="4"/>
      <c r="G95" s="2">
        <v>117.366</v>
      </c>
      <c r="H95" s="4">
        <f t="shared" si="18"/>
        <v>-685.27903599525791</v>
      </c>
      <c r="I95" s="9">
        <f t="shared" si="24"/>
        <v>-63.699776729428848</v>
      </c>
      <c r="J95" s="2"/>
      <c r="K95" s="2">
        <v>33832.5</v>
      </c>
      <c r="L95" s="4">
        <f t="shared" si="19"/>
        <v>-234967.49999999994</v>
      </c>
      <c r="M95" s="9">
        <f t="shared" si="20"/>
        <v>-63.487570926776534</v>
      </c>
    </row>
    <row r="96" spans="1:13" x14ac:dyDescent="0.25">
      <c r="A96">
        <f t="shared" si="23"/>
        <v>850</v>
      </c>
      <c r="B96">
        <f t="shared" si="21"/>
        <v>118503882.15492623</v>
      </c>
      <c r="C96" s="4">
        <f t="shared" si="22"/>
        <v>271999.99999999994</v>
      </c>
      <c r="D96" s="4">
        <f t="shared" si="16"/>
        <v>151.07353539885355</v>
      </c>
      <c r="E96" s="4">
        <f t="shared" si="17"/>
        <v>812.00483179333071</v>
      </c>
      <c r="F96" s="4"/>
      <c r="G96" s="2">
        <v>118.52500000000001</v>
      </c>
      <c r="H96" s="4">
        <f t="shared" si="18"/>
        <v>-693.47983179333073</v>
      </c>
      <c r="I96" s="9">
        <f t="shared" si="24"/>
        <v>-63.906072338754051</v>
      </c>
      <c r="J96" s="2"/>
      <c r="K96" s="2">
        <v>34235.599999999999</v>
      </c>
      <c r="L96" s="4">
        <f t="shared" si="19"/>
        <v>-237764.39999999994</v>
      </c>
      <c r="M96" s="9">
        <f t="shared" si="20"/>
        <v>-63.692579694615581</v>
      </c>
    </row>
    <row r="97" spans="1:13" x14ac:dyDescent="0.25">
      <c r="A97">
        <f t="shared" si="23"/>
        <v>860</v>
      </c>
      <c r="B97">
        <f t="shared" si="21"/>
        <v>119541948.28141274</v>
      </c>
      <c r="C97" s="4">
        <f t="shared" si="22"/>
        <v>275199.99999999994</v>
      </c>
      <c r="D97" s="4">
        <f t="shared" si="16"/>
        <v>151.09353539885356</v>
      </c>
      <c r="E97" s="4">
        <f t="shared" si="17"/>
        <v>821.36563441408032</v>
      </c>
      <c r="F97" s="4"/>
      <c r="G97" s="2">
        <v>119.68300000000001</v>
      </c>
      <c r="H97" s="4">
        <f t="shared" si="18"/>
        <v>-701.68263441408033</v>
      </c>
      <c r="I97" s="9">
        <f t="shared" si="24"/>
        <v>-64.10896403409599</v>
      </c>
      <c r="J97" s="2"/>
      <c r="K97" s="2">
        <v>34638.800000000003</v>
      </c>
      <c r="L97" s="4">
        <f t="shared" si="19"/>
        <v>-240561.19999999995</v>
      </c>
      <c r="M97" s="9">
        <f t="shared" si="20"/>
        <v>-63.894077025232399</v>
      </c>
    </row>
    <row r="98" spans="1:13" x14ac:dyDescent="0.25">
      <c r="A98">
        <f t="shared" si="23"/>
        <v>870</v>
      </c>
      <c r="B98">
        <f t="shared" si="21"/>
        <v>120580395.06532708</v>
      </c>
      <c r="C98" s="4">
        <f t="shared" si="22"/>
        <v>278399.99999999994</v>
      </c>
      <c r="D98" s="4">
        <f t="shared" si="16"/>
        <v>151.11353539885357</v>
      </c>
      <c r="E98" s="4">
        <f t="shared" si="17"/>
        <v>830.72744401993907</v>
      </c>
      <c r="F98" s="4"/>
      <c r="G98" s="2">
        <v>120.842</v>
      </c>
      <c r="H98" s="4">
        <f t="shared" si="18"/>
        <v>-709.88544401993909</v>
      </c>
      <c r="I98" s="9">
        <f t="shared" si="24"/>
        <v>-64.30835668086327</v>
      </c>
      <c r="J98" s="2"/>
      <c r="K98" s="2">
        <v>35042</v>
      </c>
      <c r="L98" s="4">
        <f t="shared" si="19"/>
        <v>-243357.99999999994</v>
      </c>
      <c r="M98" s="9">
        <f t="shared" si="20"/>
        <v>-64.092178035291013</v>
      </c>
    </row>
    <row r="99" spans="1:13" x14ac:dyDescent="0.25">
      <c r="A99">
        <f t="shared" si="23"/>
        <v>880</v>
      </c>
      <c r="B99">
        <f t="shared" si="21"/>
        <v>121619222.56809278</v>
      </c>
      <c r="C99" s="4">
        <f t="shared" si="22"/>
        <v>281599.99999999994</v>
      </c>
      <c r="D99" s="4">
        <f t="shared" si="16"/>
        <v>151.13353539885355</v>
      </c>
      <c r="E99" s="4">
        <f t="shared" si="17"/>
        <v>840.09026077337364</v>
      </c>
      <c r="F99" s="4"/>
      <c r="G99" s="2">
        <v>122.001</v>
      </c>
      <c r="H99" s="4">
        <f t="shared" si="18"/>
        <v>-718.08926077337367</v>
      </c>
      <c r="I99" s="9">
        <f t="shared" si="24"/>
        <v>-64.504427846915405</v>
      </c>
      <c r="J99" s="2"/>
      <c r="K99" s="2">
        <v>35445.199999999997</v>
      </c>
      <c r="L99" s="4">
        <f t="shared" si="19"/>
        <v>-246154.79999999993</v>
      </c>
      <c r="M99" s="9">
        <f t="shared" si="20"/>
        <v>-64.286967876730202</v>
      </c>
    </row>
    <row r="100" spans="1:13" x14ac:dyDescent="0.25">
      <c r="A100">
        <f t="shared" si="23"/>
        <v>890</v>
      </c>
      <c r="B100">
        <f t="shared" si="21"/>
        <v>122658430.85114673</v>
      </c>
      <c r="C100" s="4">
        <f t="shared" si="22"/>
        <v>284799.99999999994</v>
      </c>
      <c r="D100" s="4">
        <f t="shared" si="16"/>
        <v>151.15353539885356</v>
      </c>
      <c r="E100" s="4">
        <f t="shared" si="17"/>
        <v>849.45408483688664</v>
      </c>
      <c r="F100" s="4"/>
      <c r="G100" s="2">
        <v>123.15900000000001</v>
      </c>
      <c r="H100" s="4">
        <f t="shared" si="18"/>
        <v>-726.29508483688664</v>
      </c>
      <c r="I100" s="9">
        <f t="shared" si="24"/>
        <v>-64.697349194343673</v>
      </c>
      <c r="J100" s="2"/>
      <c r="K100" s="2">
        <v>35848.400000000001</v>
      </c>
      <c r="L100" s="4">
        <f t="shared" si="19"/>
        <v>-248951.59999999995</v>
      </c>
      <c r="M100" s="9">
        <f t="shared" si="20"/>
        <v>-64.478528878528877</v>
      </c>
    </row>
    <row r="101" spans="1:13" x14ac:dyDescent="0.25">
      <c r="A101">
        <f t="shared" si="23"/>
        <v>900</v>
      </c>
      <c r="B101">
        <f t="shared" si="21"/>
        <v>123698019.97593889</v>
      </c>
      <c r="C101" s="4">
        <f t="shared" si="22"/>
        <v>287999.99999999994</v>
      </c>
      <c r="D101" s="4">
        <f t="shared" si="16"/>
        <v>151.17353539885357</v>
      </c>
      <c r="E101" s="4">
        <f t="shared" si="17"/>
        <v>858.81891637301453</v>
      </c>
      <c r="F101" s="4"/>
      <c r="G101" s="2">
        <v>124.318</v>
      </c>
      <c r="H101" s="4">
        <f t="shared" si="18"/>
        <v>-734.50091637301455</v>
      </c>
      <c r="I101" s="9">
        <f t="shared" si="24"/>
        <v>-64.887021697243895</v>
      </c>
      <c r="J101" s="2"/>
      <c r="K101" s="2">
        <v>36251.599999999999</v>
      </c>
      <c r="L101" s="4">
        <f t="shared" si="19"/>
        <v>-251748.39999999994</v>
      </c>
      <c r="M101" s="9">
        <f t="shared" si="20"/>
        <v>-64.666940662727967</v>
      </c>
    </row>
  </sheetData>
  <mergeCells count="1">
    <mergeCell ref="A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38</v>
      </c>
    </row>
    <row r="2" spans="1:2" x14ac:dyDescent="0.25">
      <c r="A2">
        <f>Sheet1!A11</f>
        <v>0</v>
      </c>
      <c r="B2" s="4">
        <f>Sheet1!E11</f>
        <v>20</v>
      </c>
    </row>
    <row r="3" spans="1:2" x14ac:dyDescent="0.25">
      <c r="A3">
        <f>Sheet1!A12</f>
        <v>10</v>
      </c>
      <c r="B3" s="4">
        <f>Sheet1!E12</f>
        <v>29.27579902160079</v>
      </c>
    </row>
    <row r="4" spans="1:2" x14ac:dyDescent="0.25">
      <c r="A4">
        <f>Sheet1!A13</f>
        <v>20</v>
      </c>
      <c r="B4" s="4">
        <f>Sheet1!E13</f>
        <v>38.552591345340716</v>
      </c>
    </row>
    <row r="5" spans="1:2" x14ac:dyDescent="0.25">
      <c r="A5">
        <f>Sheet1!A14</f>
        <v>30</v>
      </c>
      <c r="B5" s="4">
        <f>Sheet1!E14</f>
        <v>47.830377130750833</v>
      </c>
    </row>
    <row r="6" spans="1:2" x14ac:dyDescent="0.25">
      <c r="A6">
        <f>Sheet1!A15</f>
        <v>40</v>
      </c>
      <c r="B6" s="4">
        <f>Sheet1!E15</f>
        <v>57.109156537395904</v>
      </c>
    </row>
    <row r="7" spans="1:2" x14ac:dyDescent="0.25">
      <c r="A7">
        <f>Sheet1!A16</f>
        <v>50</v>
      </c>
      <c r="B7" s="4">
        <f>Sheet1!E16</f>
        <v>66.38892972487514</v>
      </c>
    </row>
    <row r="8" spans="1:2" x14ac:dyDescent="0.25">
      <c r="A8">
        <f>Sheet1!A17</f>
        <v>60</v>
      </c>
      <c r="B8" s="4">
        <f>Sheet1!E17</f>
        <v>75.669696852821858</v>
      </c>
    </row>
    <row r="9" spans="1:2" x14ac:dyDescent="0.25">
      <c r="A9">
        <f>Sheet1!A18</f>
        <v>70</v>
      </c>
      <c r="B9" s="4">
        <f>Sheet1!E18</f>
        <v>84.951458080903421</v>
      </c>
    </row>
    <row r="10" spans="1:2" x14ac:dyDescent="0.25">
      <c r="A10">
        <f>Sheet1!A19</f>
        <v>80</v>
      </c>
      <c r="B10" s="4">
        <f>Sheet1!E19</f>
        <v>94.234213568821588</v>
      </c>
    </row>
    <row r="11" spans="1:2" x14ac:dyDescent="0.25">
      <c r="A11">
        <f>Sheet1!A20</f>
        <v>90</v>
      </c>
      <c r="B11" s="4">
        <f>Sheet1!E20</f>
        <v>103.51796347631227</v>
      </c>
    </row>
    <row r="12" spans="1:2" x14ac:dyDescent="0.25">
      <c r="A12">
        <f>Sheet1!A21</f>
        <v>100</v>
      </c>
      <c r="B12" s="4">
        <f>Sheet1!E21</f>
        <v>112.80270796314556</v>
      </c>
    </row>
    <row r="13" spans="1:2" x14ac:dyDescent="0.25">
      <c r="A13">
        <f>Sheet1!A22</f>
        <v>110</v>
      </c>
      <c r="B13" s="4">
        <f>Sheet1!E22</f>
        <v>122.0884471891257</v>
      </c>
    </row>
    <row r="14" spans="1:2" x14ac:dyDescent="0.25">
      <c r="A14">
        <f>Sheet1!A23</f>
        <v>120</v>
      </c>
      <c r="B14" s="4">
        <f>Sheet1!E23</f>
        <v>131.37518131409132</v>
      </c>
    </row>
    <row r="15" spans="1:2" x14ac:dyDescent="0.25">
      <c r="A15">
        <f>Sheet1!A24</f>
        <v>130</v>
      </c>
      <c r="B15" s="4">
        <f>Sheet1!E24</f>
        <v>140.66291049791505</v>
      </c>
    </row>
    <row r="16" spans="1:2" x14ac:dyDescent="0.25">
      <c r="A16">
        <f>Sheet1!A25</f>
        <v>140</v>
      </c>
      <c r="B16" s="4">
        <f>Sheet1!E25</f>
        <v>149.95163490050419</v>
      </c>
    </row>
    <row r="17" spans="1:2" x14ac:dyDescent="0.25">
      <c r="A17">
        <f>Sheet1!A26</f>
        <v>150</v>
      </c>
      <c r="B17" s="4">
        <f>Sheet1!E26</f>
        <v>159.24135468179986</v>
      </c>
    </row>
    <row r="18" spans="1:2" x14ac:dyDescent="0.25">
      <c r="A18">
        <f>Sheet1!A27</f>
        <v>160</v>
      </c>
      <c r="B18" s="4">
        <f>Sheet1!E27</f>
        <v>168.53207000177764</v>
      </c>
    </row>
    <row r="19" spans="1:2" x14ac:dyDescent="0.25">
      <c r="A19">
        <f>Sheet1!A28</f>
        <v>170</v>
      </c>
      <c r="B19" s="4">
        <f>Sheet1!E28</f>
        <v>177.82378102044743</v>
      </c>
    </row>
    <row r="20" spans="1:2" x14ac:dyDescent="0.25">
      <c r="A20">
        <f>Sheet1!A29</f>
        <v>180</v>
      </c>
      <c r="B20" s="4">
        <f>Sheet1!E29</f>
        <v>187.11648789785323</v>
      </c>
    </row>
    <row r="21" spans="1:2" x14ac:dyDescent="0.25">
      <c r="A21">
        <f>Sheet1!A30</f>
        <v>190</v>
      </c>
      <c r="B21" s="4">
        <f>Sheet1!E30</f>
        <v>196.41019079407351</v>
      </c>
    </row>
    <row r="22" spans="1:2" x14ac:dyDescent="0.25">
      <c r="A22">
        <f>Sheet1!A31</f>
        <v>200</v>
      </c>
      <c r="B22" s="4">
        <f>Sheet1!E31</f>
        <v>205.70488986922112</v>
      </c>
    </row>
    <row r="23" spans="1:2" x14ac:dyDescent="0.25">
      <c r="A23">
        <f>Sheet1!A32</f>
        <v>210</v>
      </c>
      <c r="B23" s="4">
        <f>Sheet1!E32</f>
        <v>215.000585283443</v>
      </c>
    </row>
    <row r="24" spans="1:2" x14ac:dyDescent="0.25">
      <c r="A24">
        <f>Sheet1!A33</f>
        <v>220</v>
      </c>
      <c r="B24" s="4">
        <f>Sheet1!E33</f>
        <v>224.2972771969205</v>
      </c>
    </row>
    <row r="25" spans="1:2" x14ac:dyDescent="0.25">
      <c r="A25">
        <f>Sheet1!A34</f>
        <v>230</v>
      </c>
      <c r="B25" s="4">
        <f>Sheet1!E34</f>
        <v>233.5949657698693</v>
      </c>
    </row>
    <row r="26" spans="1:2" x14ac:dyDescent="0.25">
      <c r="A26">
        <f>Sheet1!A35</f>
        <v>240</v>
      </c>
      <c r="B26" s="4">
        <f>Sheet1!E35</f>
        <v>242.89365116253953</v>
      </c>
    </row>
    <row r="27" spans="1:2" x14ac:dyDescent="0.25">
      <c r="A27">
        <f>Sheet1!A36</f>
        <v>250</v>
      </c>
      <c r="B27" s="4">
        <f>Sheet1!E36</f>
        <v>252.1933335352154</v>
      </c>
    </row>
    <row r="28" spans="1:2" x14ac:dyDescent="0.25">
      <c r="A28">
        <f>Sheet1!A37</f>
        <v>260</v>
      </c>
      <c r="B28" s="4">
        <f>Sheet1!E37</f>
        <v>261.49401304821583</v>
      </c>
    </row>
    <row r="29" spans="1:2" x14ac:dyDescent="0.25">
      <c r="A29">
        <f>Sheet1!A38</f>
        <v>270</v>
      </c>
      <c r="B29" s="4">
        <f>Sheet1!E38</f>
        <v>270.79568986189383</v>
      </c>
    </row>
    <row r="30" spans="1:2" x14ac:dyDescent="0.25">
      <c r="A30">
        <f>Sheet1!A39</f>
        <v>280</v>
      </c>
      <c r="B30" s="4">
        <f>Sheet1!E39</f>
        <v>280.09836413663697</v>
      </c>
    </row>
    <row r="31" spans="1:2" x14ac:dyDescent="0.25">
      <c r="A31">
        <f>Sheet1!A40</f>
        <v>290</v>
      </c>
      <c r="B31" s="4">
        <f>Sheet1!E40</f>
        <v>289.40203603286716</v>
      </c>
    </row>
    <row r="32" spans="1:2" x14ac:dyDescent="0.25">
      <c r="A32">
        <f>Sheet1!A41</f>
        <v>300</v>
      </c>
      <c r="B32" s="4">
        <f>Sheet1!E41</f>
        <v>298.7067057110404</v>
      </c>
    </row>
    <row r="33" spans="1:2" x14ac:dyDescent="0.25">
      <c r="A33">
        <f>Sheet1!A42</f>
        <v>310</v>
      </c>
      <c r="B33" s="4">
        <f>Sheet1!E42</f>
        <v>308.01237333164761</v>
      </c>
    </row>
    <row r="34" spans="1:2" x14ac:dyDescent="0.25">
      <c r="A34">
        <f>Sheet1!A43</f>
        <v>320</v>
      </c>
      <c r="B34" s="4">
        <f>Sheet1!E43</f>
        <v>317.31903905521392</v>
      </c>
    </row>
    <row r="35" spans="1:2" x14ac:dyDescent="0.25">
      <c r="A35">
        <f>Sheet1!A44</f>
        <v>330</v>
      </c>
      <c r="B35" s="4">
        <f>Sheet1!E44</f>
        <v>326.6267030422988</v>
      </c>
    </row>
    <row r="36" spans="1:2" x14ac:dyDescent="0.25">
      <c r="A36">
        <f>Sheet1!A45</f>
        <v>340</v>
      </c>
      <c r="B36" s="4">
        <f>Sheet1!E45</f>
        <v>335.93536545349605</v>
      </c>
    </row>
    <row r="37" spans="1:2" x14ac:dyDescent="0.25">
      <c r="A37">
        <f>Sheet1!A46</f>
        <v>350</v>
      </c>
      <c r="B37" s="4">
        <f>Sheet1!E46</f>
        <v>345.24502644943414</v>
      </c>
    </row>
    <row r="38" spans="1:2" x14ac:dyDescent="0.25">
      <c r="A38">
        <f>Sheet1!A47</f>
        <v>360</v>
      </c>
      <c r="B38" s="4">
        <f>Sheet1!E47</f>
        <v>354.5556861907761</v>
      </c>
    </row>
    <row r="39" spans="1:2" x14ac:dyDescent="0.25">
      <c r="A39">
        <f>Sheet1!A48</f>
        <v>370</v>
      </c>
      <c r="B39" s="4">
        <f>Sheet1!E48</f>
        <v>363.86734483821897</v>
      </c>
    </row>
    <row r="40" spans="1:2" x14ac:dyDescent="0.25">
      <c r="A40">
        <f>Sheet1!A49</f>
        <v>380</v>
      </c>
      <c r="B40" s="4">
        <f>Sheet1!E49</f>
        <v>373.18000255249478</v>
      </c>
    </row>
    <row r="41" spans="1:2" x14ac:dyDescent="0.25">
      <c r="A41">
        <f>Sheet1!A50</f>
        <v>390</v>
      </c>
      <c r="B41" s="4">
        <f>Sheet1!E50</f>
        <v>382.49365949436958</v>
      </c>
    </row>
    <row r="42" spans="1:2" x14ac:dyDescent="0.25">
      <c r="A42">
        <f>Sheet1!A51</f>
        <v>400</v>
      </c>
      <c r="B42" s="4">
        <f>Sheet1!E51</f>
        <v>391.80831582464418</v>
      </c>
    </row>
    <row r="43" spans="1:2" x14ac:dyDescent="0.25">
      <c r="A43">
        <f>Sheet1!A52</f>
        <v>410</v>
      </c>
      <c r="B43" s="4">
        <f>Sheet1!E52</f>
        <v>401.12397170415375</v>
      </c>
    </row>
    <row r="44" spans="1:2" x14ac:dyDescent="0.25">
      <c r="A44">
        <f>Sheet1!A53</f>
        <v>420</v>
      </c>
      <c r="B44" s="4">
        <f>Sheet1!E53</f>
        <v>410.44062729376822</v>
      </c>
    </row>
    <row r="45" spans="1:2" x14ac:dyDescent="0.25">
      <c r="A45">
        <f>Sheet1!A54</f>
        <v>430</v>
      </c>
      <c r="B45" s="4">
        <f>Sheet1!E54</f>
        <v>419.75828275439176</v>
      </c>
    </row>
    <row r="46" spans="1:2" x14ac:dyDescent="0.25">
      <c r="A46">
        <f>Sheet1!A55</f>
        <v>440</v>
      </c>
      <c r="B46" s="4">
        <f>Sheet1!E55</f>
        <v>429.0769382469631</v>
      </c>
    </row>
    <row r="47" spans="1:2" x14ac:dyDescent="0.25">
      <c r="A47">
        <f>Sheet1!A56</f>
        <v>450</v>
      </c>
      <c r="B47" s="4">
        <f>Sheet1!E56</f>
        <v>438.39659393245563</v>
      </c>
    </row>
    <row r="48" spans="1:2" x14ac:dyDescent="0.25">
      <c r="A48">
        <f>Sheet1!A57</f>
        <v>460</v>
      </c>
      <c r="B48" s="4">
        <f>Sheet1!E57</f>
        <v>447.7172499718771</v>
      </c>
    </row>
    <row r="49" spans="1:2" x14ac:dyDescent="0.25">
      <c r="A49">
        <f>Sheet1!A58</f>
        <v>470</v>
      </c>
      <c r="B49" s="4">
        <f>Sheet1!E58</f>
        <v>457.03890652627024</v>
      </c>
    </row>
    <row r="50" spans="1:2" x14ac:dyDescent="0.25">
      <c r="A50">
        <f>Sheet1!A59</f>
        <v>480</v>
      </c>
      <c r="B50" s="4">
        <f>Sheet1!E59</f>
        <v>466.3615637567118</v>
      </c>
    </row>
    <row r="51" spans="1:2" x14ac:dyDescent="0.25">
      <c r="A51">
        <f>Sheet1!A60</f>
        <v>490</v>
      </c>
      <c r="B51" s="4">
        <f>Sheet1!E60</f>
        <v>475.68522182431332</v>
      </c>
    </row>
    <row r="52" spans="1:2" x14ac:dyDescent="0.25">
      <c r="A52">
        <f>Sheet1!A61</f>
        <v>500</v>
      </c>
      <c r="B52" s="4">
        <f>Sheet1!E61</f>
        <v>485.00988089022098</v>
      </c>
    </row>
    <row r="53" spans="1:2" x14ac:dyDescent="0.25">
      <c r="A53">
        <f>Sheet1!A62</f>
        <v>510</v>
      </c>
      <c r="B53" s="4">
        <f>Sheet1!E62</f>
        <v>494.33554111561568</v>
      </c>
    </row>
    <row r="54" spans="1:2" x14ac:dyDescent="0.25">
      <c r="A54">
        <f>Sheet1!A63</f>
        <v>520</v>
      </c>
      <c r="B54" s="4">
        <f>Sheet1!E63</f>
        <v>503.66220266171229</v>
      </c>
    </row>
    <row r="55" spans="1:2" x14ac:dyDescent="0.25">
      <c r="A55">
        <f>Sheet1!A64</f>
        <v>530</v>
      </c>
      <c r="B55" s="4">
        <f>Sheet1!E64</f>
        <v>512.98986568976136</v>
      </c>
    </row>
    <row r="56" spans="1:2" x14ac:dyDescent="0.25">
      <c r="A56">
        <f>Sheet1!A65</f>
        <v>540</v>
      </c>
      <c r="B56" s="4">
        <f>Sheet1!E65</f>
        <v>522.3185303610469</v>
      </c>
    </row>
    <row r="57" spans="1:2" x14ac:dyDescent="0.25">
      <c r="A57">
        <f>Sheet1!A66</f>
        <v>550</v>
      </c>
      <c r="B57" s="4">
        <f>Sheet1!E66</f>
        <v>531.64819683688847</v>
      </c>
    </row>
    <row r="58" spans="1:2" x14ac:dyDescent="0.25">
      <c r="A58">
        <f>Sheet1!A67</f>
        <v>560</v>
      </c>
      <c r="B58" s="4">
        <f>Sheet1!E67</f>
        <v>540.97886527863977</v>
      </c>
    </row>
    <row r="59" spans="1:2" x14ac:dyDescent="0.25">
      <c r="A59">
        <f>Sheet1!A68</f>
        <v>570</v>
      </c>
      <c r="B59" s="4">
        <f>Sheet1!E68</f>
        <v>550.31053584768904</v>
      </c>
    </row>
    <row r="60" spans="1:2" x14ac:dyDescent="0.25">
      <c r="A60">
        <f>Sheet1!A69</f>
        <v>580</v>
      </c>
      <c r="B60" s="4">
        <f>Sheet1!E69</f>
        <v>559.64320870545987</v>
      </c>
    </row>
    <row r="61" spans="1:2" x14ac:dyDescent="0.25">
      <c r="A61">
        <f>Sheet1!A70</f>
        <v>590</v>
      </c>
      <c r="B61" s="4">
        <f>Sheet1!E70</f>
        <v>568.97688401340974</v>
      </c>
    </row>
    <row r="62" spans="1:2" x14ac:dyDescent="0.25">
      <c r="A62">
        <f>Sheet1!A71</f>
        <v>600</v>
      </c>
      <c r="B62" s="4">
        <f>Sheet1!E71</f>
        <v>578.31156193303104</v>
      </c>
    </row>
    <row r="63" spans="1:2" x14ac:dyDescent="0.25">
      <c r="A63">
        <f>Sheet1!A72</f>
        <v>610</v>
      </c>
      <c r="B63" s="4">
        <f>Sheet1!E72</f>
        <v>587.64724262585116</v>
      </c>
    </row>
    <row r="64" spans="1:2" x14ac:dyDescent="0.25">
      <c r="A64">
        <f>Sheet1!A73</f>
        <v>620</v>
      </c>
      <c r="B64" s="4">
        <f>Sheet1!E73</f>
        <v>596.98392625343172</v>
      </c>
    </row>
    <row r="65" spans="1:2" x14ac:dyDescent="0.25">
      <c r="A65">
        <f>Sheet1!A74</f>
        <v>630</v>
      </c>
      <c r="B65" s="4">
        <f>Sheet1!E74</f>
        <v>606.32161297736934</v>
      </c>
    </row>
    <row r="66" spans="1:2" x14ac:dyDescent="0.25">
      <c r="A66">
        <f>Sheet1!A75</f>
        <v>640</v>
      </c>
      <c r="B66" s="4">
        <f>Sheet1!E75</f>
        <v>615.66030295929545</v>
      </c>
    </row>
    <row r="67" spans="1:2" x14ac:dyDescent="0.25">
      <c r="A67">
        <f>Sheet1!A76</f>
        <v>650</v>
      </c>
      <c r="B67" s="4">
        <f>Sheet1!E76</f>
        <v>624.99999636087568</v>
      </c>
    </row>
    <row r="68" spans="1:2" x14ac:dyDescent="0.25">
      <c r="A68">
        <f>Sheet1!A77</f>
        <v>660</v>
      </c>
      <c r="B68" s="4">
        <f>Sheet1!E77</f>
        <v>634.34069334381104</v>
      </c>
    </row>
    <row r="69" spans="1:2" x14ac:dyDescent="0.25">
      <c r="A69">
        <f>Sheet1!A78</f>
        <v>670</v>
      </c>
      <c r="B69" s="4">
        <f>Sheet1!E78</f>
        <v>643.68239406983696</v>
      </c>
    </row>
    <row r="70" spans="1:2" x14ac:dyDescent="0.25">
      <c r="A70">
        <f>Sheet1!A79</f>
        <v>680</v>
      </c>
      <c r="B70" s="4">
        <f>Sheet1!E79</f>
        <v>653.02509870072333</v>
      </c>
    </row>
    <row r="71" spans="1:2" x14ac:dyDescent="0.25">
      <c r="A71">
        <f>Sheet1!A80</f>
        <v>690</v>
      </c>
      <c r="B71" s="4">
        <f>Sheet1!E80</f>
        <v>662.36880739827529</v>
      </c>
    </row>
    <row r="72" spans="1:2" x14ac:dyDescent="0.25">
      <c r="A72">
        <f>Sheet1!A81</f>
        <v>700</v>
      </c>
      <c r="B72" s="4">
        <f>Sheet1!E81</f>
        <v>671.71352032433253</v>
      </c>
    </row>
    <row r="73" spans="1:2" x14ac:dyDescent="0.25">
      <c r="A73">
        <f>Sheet1!A82</f>
        <v>710</v>
      </c>
      <c r="B73" s="4">
        <f>Sheet1!E82</f>
        <v>681.05923764076954</v>
      </c>
    </row>
    <row r="74" spans="1:2" x14ac:dyDescent="0.25">
      <c r="A74">
        <f>Sheet1!A83</f>
        <v>720</v>
      </c>
      <c r="B74" s="4">
        <f>Sheet1!E83</f>
        <v>690.40595950949569</v>
      </c>
    </row>
    <row r="75" spans="1:2" x14ac:dyDescent="0.25">
      <c r="A75">
        <f>Sheet1!A84</f>
        <v>730</v>
      </c>
      <c r="B75" s="4">
        <f>Sheet1!E84</f>
        <v>699.75368609245515</v>
      </c>
    </row>
    <row r="76" spans="1:2" x14ac:dyDescent="0.25">
      <c r="A76">
        <f>Sheet1!A85</f>
        <v>740</v>
      </c>
      <c r="B76" s="4">
        <f>Sheet1!E85</f>
        <v>709.10241755162633</v>
      </c>
    </row>
    <row r="77" spans="1:2" x14ac:dyDescent="0.25">
      <c r="A77">
        <f>Sheet1!A86</f>
        <v>750</v>
      </c>
      <c r="B77" s="4">
        <f>Sheet1!E86</f>
        <v>718.45215404902342</v>
      </c>
    </row>
    <row r="78" spans="1:2" x14ac:dyDescent="0.25">
      <c r="A78">
        <f>Sheet1!A87</f>
        <v>760</v>
      </c>
      <c r="B78" s="4">
        <f>Sheet1!E87</f>
        <v>727.80289574669462</v>
      </c>
    </row>
    <row r="79" spans="1:2" x14ac:dyDescent="0.25">
      <c r="A79">
        <f>Sheet1!A88</f>
        <v>770</v>
      </c>
      <c r="B79" s="4">
        <f>Sheet1!E88</f>
        <v>737.15464280672347</v>
      </c>
    </row>
    <row r="80" spans="1:2" x14ac:dyDescent="0.25">
      <c r="A80">
        <f>Sheet1!A89</f>
        <v>780</v>
      </c>
      <c r="B80" s="4">
        <f>Sheet1!E89</f>
        <v>746.50739539122799</v>
      </c>
    </row>
    <row r="81" spans="1:2" x14ac:dyDescent="0.25">
      <c r="A81">
        <f>Sheet1!A90</f>
        <v>790</v>
      </c>
      <c r="B81" s="4">
        <f>Sheet1!E90</f>
        <v>755.86115366236152</v>
      </c>
    </row>
    <row r="82" spans="1:2" x14ac:dyDescent="0.25">
      <c r="A82">
        <f>Sheet1!A91</f>
        <v>800</v>
      </c>
      <c r="B82" s="4">
        <f>Sheet1!E91</f>
        <v>765.21591778231152</v>
      </c>
    </row>
    <row r="83" spans="1:2" x14ac:dyDescent="0.25">
      <c r="A83">
        <f>Sheet1!A92</f>
        <v>810</v>
      </c>
      <c r="B83" s="4">
        <f>Sheet1!E92</f>
        <v>774.57168791330093</v>
      </c>
    </row>
    <row r="84" spans="1:2" x14ac:dyDescent="0.25">
      <c r="A84">
        <f>Sheet1!A93</f>
        <v>820</v>
      </c>
      <c r="B84" s="4">
        <f>Sheet1!E93</f>
        <v>783.92846421758793</v>
      </c>
    </row>
    <row r="85" spans="1:2" x14ac:dyDescent="0.25">
      <c r="A85">
        <f>Sheet1!A94</f>
        <v>830</v>
      </c>
      <c r="B85" s="4">
        <f>Sheet1!E94</f>
        <v>793.28624685746433</v>
      </c>
    </row>
    <row r="86" spans="1:2" x14ac:dyDescent="0.25">
      <c r="A86">
        <f>Sheet1!A95</f>
        <v>840</v>
      </c>
      <c r="B86" s="4">
        <f>Sheet1!E95</f>
        <v>802.6450359952579</v>
      </c>
    </row>
    <row r="87" spans="1:2" x14ac:dyDescent="0.25">
      <c r="A87">
        <f>Sheet1!A96</f>
        <v>850</v>
      </c>
      <c r="B87" s="4">
        <f>Sheet1!E96</f>
        <v>812.00483179333071</v>
      </c>
    </row>
    <row r="88" spans="1:2" x14ac:dyDescent="0.25">
      <c r="A88">
        <f>Sheet1!A97</f>
        <v>860</v>
      </c>
      <c r="B88" s="4">
        <f>Sheet1!E97</f>
        <v>821.36563441408032</v>
      </c>
    </row>
    <row r="89" spans="1:2" x14ac:dyDescent="0.25">
      <c r="A89">
        <f>Sheet1!A98</f>
        <v>870</v>
      </c>
      <c r="B89" s="4">
        <f>Sheet1!E98</f>
        <v>830.72744401993907</v>
      </c>
    </row>
    <row r="90" spans="1:2" x14ac:dyDescent="0.25">
      <c r="A90">
        <f>Sheet1!A99</f>
        <v>880</v>
      </c>
      <c r="B90" s="4">
        <f>Sheet1!E99</f>
        <v>840.09026077337364</v>
      </c>
    </row>
    <row r="91" spans="1:2" x14ac:dyDescent="0.25">
      <c r="A91">
        <f>Sheet1!A100</f>
        <v>890</v>
      </c>
      <c r="B91" s="4">
        <f>Sheet1!E100</f>
        <v>849.45408483688664</v>
      </c>
    </row>
    <row r="92" spans="1:2" x14ac:dyDescent="0.25">
      <c r="A92">
        <f>Sheet1!A101</f>
        <v>900</v>
      </c>
      <c r="B92" s="4">
        <f>Sheet1!E101</f>
        <v>858.81891637301453</v>
      </c>
    </row>
    <row r="93" spans="1:2" x14ac:dyDescent="0.25">
      <c r="B93" s="4"/>
    </row>
    <row r="94" spans="1:2" x14ac:dyDescent="0.25">
      <c r="B94" s="4"/>
    </row>
    <row r="95" spans="1:2" x14ac:dyDescent="0.25">
      <c r="B9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cp</vt:lpstr>
      <vt:lpstr>cv</vt:lpstr>
      <vt:lpstr>dx</vt:lpstr>
      <vt:lpstr>dy</vt:lpstr>
      <vt:lpstr>dz</vt:lpstr>
      <vt:lpstr>E0</vt:lpstr>
      <vt:lpstr>gamma</vt:lpstr>
      <vt:lpstr>lamr</vt:lpstr>
      <vt:lpstr>M0</vt:lpstr>
      <vt:lpstr>mfire</vt:lpstr>
      <vt:lpstr>P0</vt:lpstr>
      <vt:lpstr>qconv</vt:lpstr>
      <vt:lpstr>qfire</vt:lpstr>
      <vt:lpstr>qrad</vt:lpstr>
      <vt:lpstr>Rgas</vt:lpstr>
      <vt:lpstr>rho0</vt:lpstr>
      <vt:lpstr>T0</vt:lpstr>
      <vt:lpstr>Volume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Richard Peacock</cp:lastModifiedBy>
  <dcterms:created xsi:type="dcterms:W3CDTF">2014-04-04T16:11:31Z</dcterms:created>
  <dcterms:modified xsi:type="dcterms:W3CDTF">2014-06-05T14:14:29Z</dcterms:modified>
</cp:coreProperties>
</file>