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TIF\SEMESTER 4\KK\project\"/>
    </mc:Choice>
  </mc:AlternateContent>
  <xr:revisionPtr revIDLastSave="0" documentId="13_ncr:1_{893DA23B-81E9-4636-B0CA-7DE65DCAAD8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HC" sheetId="4" r:id="rId1"/>
    <sheet name="Average &amp; Silhoutt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4" l="1"/>
  <c r="C54" i="4"/>
  <c r="J53" i="4"/>
  <c r="E48" i="4"/>
  <c r="D48" i="4"/>
  <c r="C48" i="4"/>
  <c r="E40" i="4"/>
  <c r="E39" i="4"/>
  <c r="E38" i="4"/>
  <c r="E37" i="4"/>
  <c r="I53" i="4" s="1"/>
  <c r="E36" i="4"/>
  <c r="E35" i="4"/>
  <c r="E34" i="4"/>
  <c r="E33" i="4"/>
  <c r="E32" i="4"/>
  <c r="E31" i="4"/>
  <c r="F16" i="4"/>
  <c r="F15" i="4"/>
  <c r="F14" i="4"/>
  <c r="F13" i="4"/>
  <c r="F12" i="4"/>
  <c r="F11" i="4"/>
  <c r="F10" i="4"/>
  <c r="F9" i="4"/>
  <c r="F8" i="4"/>
  <c r="F7" i="4"/>
  <c r="G54" i="4" l="1"/>
  <c r="G51" i="4"/>
  <c r="I54" i="4"/>
  <c r="H51" i="4"/>
  <c r="F54" i="4"/>
  <c r="C52" i="4"/>
  <c r="E54" i="4"/>
  <c r="J54" i="4"/>
  <c r="K54" i="4"/>
  <c r="E52" i="4"/>
  <c r="F52" i="4"/>
  <c r="G52" i="4"/>
  <c r="D52" i="4"/>
  <c r="H52" i="4"/>
  <c r="H54" i="4"/>
  <c r="I52" i="4"/>
  <c r="F49" i="4"/>
  <c r="C53" i="4"/>
  <c r="F50" i="4"/>
  <c r="D51" i="4"/>
  <c r="D49" i="4"/>
  <c r="E49" i="4"/>
  <c r="E50" i="4"/>
  <c r="E53" i="4"/>
  <c r="F53" i="4"/>
  <c r="C46" i="4"/>
  <c r="C47" i="4"/>
  <c r="E51" i="4"/>
  <c r="H53" i="4"/>
  <c r="C49" i="4"/>
  <c r="C50" i="4"/>
  <c r="D50" i="4"/>
  <c r="D53" i="4"/>
  <c r="G50" i="4"/>
  <c r="C51" i="4"/>
  <c r="G53" i="4"/>
  <c r="D47" i="4"/>
  <c r="F51" i="4"/>
  <c r="AC90" i="1" l="1"/>
  <c r="AC92" i="1" s="1"/>
  <c r="AC89" i="1"/>
  <c r="AC85" i="1"/>
  <c r="AC87" i="1" s="1"/>
  <c r="AC84" i="1"/>
  <c r="W40" i="1"/>
  <c r="AK85" i="1"/>
  <c r="AK87" i="1" s="1"/>
  <c r="AK84" i="1"/>
  <c r="W29" i="1"/>
  <c r="X29" i="1" l="1"/>
  <c r="AC29" i="1"/>
  <c r="AO130" i="1"/>
  <c r="AO132" i="1" s="1"/>
  <c r="AK130" i="1"/>
  <c r="AK132" i="1" s="1"/>
  <c r="AO125" i="1"/>
  <c r="AO124" i="1"/>
  <c r="AO119" i="1"/>
  <c r="AO120" i="1"/>
  <c r="AO122" i="1" s="1"/>
  <c r="AO115" i="1"/>
  <c r="AO117" i="1" s="1"/>
  <c r="AO114" i="1"/>
  <c r="AO110" i="1"/>
  <c r="AO112" i="1" s="1"/>
  <c r="AO109" i="1"/>
  <c r="AK99" i="1"/>
  <c r="AO105" i="1"/>
  <c r="AO104" i="1"/>
  <c r="AO107" i="1" s="1"/>
  <c r="AO100" i="1"/>
  <c r="AO99" i="1"/>
  <c r="AO95" i="1"/>
  <c r="AO97" i="1" s="1"/>
  <c r="AO90" i="1"/>
  <c r="AO89" i="1"/>
  <c r="AO85" i="1"/>
  <c r="AO84" i="1"/>
  <c r="AK125" i="1"/>
  <c r="AK127" i="1" s="1"/>
  <c r="AK124" i="1"/>
  <c r="AK120" i="1"/>
  <c r="AC120" i="1"/>
  <c r="AK119" i="1"/>
  <c r="AC119" i="1"/>
  <c r="AK115" i="1"/>
  <c r="AC115" i="1"/>
  <c r="AK114" i="1"/>
  <c r="AC114" i="1"/>
  <c r="AK110" i="1"/>
  <c r="AK109" i="1"/>
  <c r="AK105" i="1"/>
  <c r="AK107" i="1" s="1"/>
  <c r="AC105" i="1"/>
  <c r="AK104" i="1"/>
  <c r="AC104" i="1"/>
  <c r="AK100" i="1"/>
  <c r="AC99" i="1"/>
  <c r="AK95" i="1"/>
  <c r="AK97" i="1" s="1"/>
  <c r="AK90" i="1"/>
  <c r="AK89" i="1"/>
  <c r="AG130" i="1"/>
  <c r="AG129" i="1"/>
  <c r="AC125" i="1"/>
  <c r="AG125" i="1"/>
  <c r="AG124" i="1"/>
  <c r="AG120" i="1"/>
  <c r="AG119" i="1"/>
  <c r="AG115" i="1"/>
  <c r="AG114" i="1"/>
  <c r="AG110" i="1"/>
  <c r="AG109" i="1"/>
  <c r="AG112" i="1" s="1"/>
  <c r="AG105" i="1"/>
  <c r="AG104" i="1"/>
  <c r="AG100" i="1"/>
  <c r="AG99" i="1"/>
  <c r="AG95" i="1"/>
  <c r="AG97" i="1" s="1"/>
  <c r="AG90" i="1"/>
  <c r="AG89" i="1"/>
  <c r="AG85" i="1"/>
  <c r="AG84" i="1"/>
  <c r="AG102" i="1" l="1"/>
  <c r="AK102" i="1"/>
  <c r="AK122" i="1"/>
  <c r="AG107" i="1"/>
  <c r="AC107" i="1"/>
  <c r="AO87" i="1"/>
  <c r="AK112" i="1"/>
  <c r="AO127" i="1"/>
  <c r="AG127" i="1"/>
  <c r="AO102" i="1"/>
  <c r="AC117" i="1"/>
  <c r="AC122" i="1"/>
  <c r="AG117" i="1"/>
  <c r="AG122" i="1"/>
  <c r="AK117" i="1"/>
  <c r="AK92" i="1"/>
  <c r="AK134" i="1" s="1"/>
  <c r="AO92" i="1"/>
  <c r="AG87" i="1"/>
  <c r="AG92" i="1"/>
  <c r="AG132" i="1"/>
  <c r="AD29" i="1"/>
  <c r="AB29" i="1"/>
  <c r="AA29" i="1"/>
  <c r="Z29" i="1"/>
  <c r="Y29" i="1"/>
  <c r="AG134" i="1" l="1"/>
  <c r="AO134" i="1"/>
  <c r="AC130" i="1"/>
  <c r="AC132" i="1" s="1"/>
  <c r="AC129" i="1"/>
  <c r="AC124" i="1"/>
  <c r="AC127" i="1" s="1"/>
  <c r="AC110" i="1"/>
  <c r="AC109" i="1"/>
  <c r="AC100" i="1"/>
  <c r="AC102" i="1"/>
  <c r="AC95" i="1"/>
  <c r="AC94" i="1"/>
  <c r="W85" i="1"/>
  <c r="W80" i="1"/>
  <c r="X81" i="1"/>
  <c r="Y74" i="1"/>
  <c r="X74" i="1"/>
  <c r="X80" i="1" s="1"/>
  <c r="W74" i="1"/>
  <c r="Z67" i="1"/>
  <c r="Y67" i="1"/>
  <c r="X67" i="1"/>
  <c r="W67" i="1"/>
  <c r="AA61" i="1"/>
  <c r="Z69" i="1" s="1"/>
  <c r="Z61" i="1"/>
  <c r="Y61" i="1"/>
  <c r="Y69" i="1" s="1"/>
  <c r="W50" i="1"/>
  <c r="W59" i="1" s="1"/>
  <c r="X59" i="1"/>
  <c r="X60" i="1"/>
  <c r="X68" i="1" s="1"/>
  <c r="AB50" i="1"/>
  <c r="AA59" i="1" s="1"/>
  <c r="AA50" i="1"/>
  <c r="Z59" i="1" s="1"/>
  <c r="Z50" i="1"/>
  <c r="Y50" i="1"/>
  <c r="Y59" i="1" s="1"/>
  <c r="X50" i="1"/>
  <c r="AC46" i="1"/>
  <c r="AB55" i="1" s="1"/>
  <c r="AA63" i="1" s="1"/>
  <c r="AC45" i="1"/>
  <c r="AB54" i="1" s="1"/>
  <c r="AC44" i="1"/>
  <c r="AB53" i="1" s="1"/>
  <c r="AA62" i="1" s="1"/>
  <c r="Z70" i="1" s="1"/>
  <c r="Y76" i="1" s="1"/>
  <c r="AC43" i="1"/>
  <c r="AB52" i="1" s="1"/>
  <c r="AC42" i="1"/>
  <c r="AB45" i="1"/>
  <c r="AA54" i="1" s="1"/>
  <c r="AB44" i="1"/>
  <c r="AA53" i="1" s="1"/>
  <c r="Z62" i="1" s="1"/>
  <c r="Z43" i="1"/>
  <c r="Y52" i="1" s="1"/>
  <c r="AC41" i="1"/>
  <c r="AB51" i="1" s="1"/>
  <c r="AA60" i="1" s="1"/>
  <c r="Z68" i="1" s="1"/>
  <c r="Y75" i="1" s="1"/>
  <c r="AB41" i="1"/>
  <c r="AA51" i="1" s="1"/>
  <c r="Z60" i="1" s="1"/>
  <c r="AA41" i="1"/>
  <c r="Z51" i="1" s="1"/>
  <c r="Z41" i="1"/>
  <c r="Y51" i="1" s="1"/>
  <c r="Y60" i="1" s="1"/>
  <c r="Y68" i="1" s="1"/>
  <c r="X75" i="1" s="1"/>
  <c r="Y41" i="1"/>
  <c r="X51" i="1" s="1"/>
  <c r="X41" i="1"/>
  <c r="AD36" i="1"/>
  <c r="AB30" i="1"/>
  <c r="AA33" i="1"/>
  <c r="AA32" i="1"/>
  <c r="AA31" i="1"/>
  <c r="AB43" i="1" s="1"/>
  <c r="AA52" i="1" s="1"/>
  <c r="AA30" i="1"/>
  <c r="AB42" i="1" s="1"/>
  <c r="Z32" i="1"/>
  <c r="AA44" i="1" s="1"/>
  <c r="Z53" i="1" s="1"/>
  <c r="Z31" i="1"/>
  <c r="AA43" i="1" s="1"/>
  <c r="Z52" i="1" s="1"/>
  <c r="Z30" i="1"/>
  <c r="AA42" i="1" s="1"/>
  <c r="Y30" i="1"/>
  <c r="AC97" i="1" l="1"/>
  <c r="AC112" i="1"/>
  <c r="AC134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<sst xmlns="http://schemas.openxmlformats.org/spreadsheetml/2006/main" count="306" uniqueCount="84">
  <si>
    <t>NO</t>
  </si>
  <si>
    <t>HB</t>
  </si>
  <si>
    <t>Umur</t>
  </si>
  <si>
    <t>BB (Kg)</t>
  </si>
  <si>
    <t>DATA 1</t>
  </si>
  <si>
    <t>DATA 2</t>
  </si>
  <si>
    <t>DATA 3</t>
  </si>
  <si>
    <t>DATA 4</t>
  </si>
  <si>
    <t>DATA 5</t>
  </si>
  <si>
    <t>DATA 6</t>
  </si>
  <si>
    <t>DATA 7</t>
  </si>
  <si>
    <t>DATA 8</t>
  </si>
  <si>
    <t>DATA 9</t>
  </si>
  <si>
    <t>DATA 10</t>
  </si>
  <si>
    <t>(7, 8)</t>
  </si>
  <si>
    <t>7,8,1</t>
  </si>
  <si>
    <t>7,8,1,5</t>
  </si>
  <si>
    <t>7,8,1,5,2,4</t>
  </si>
  <si>
    <t>6,9,10</t>
  </si>
  <si>
    <t>6,9,10,3</t>
  </si>
  <si>
    <t>cluster</t>
  </si>
  <si>
    <t>jumlah</t>
  </si>
  <si>
    <t>anggota cluster</t>
  </si>
  <si>
    <t>a(i)</t>
  </si>
  <si>
    <t xml:space="preserve">dipoleh cluster </t>
  </si>
  <si>
    <t>silhouette 2 cluster</t>
  </si>
  <si>
    <t>data 1</t>
  </si>
  <si>
    <t>b(i)</t>
  </si>
  <si>
    <t>s(i)</t>
  </si>
  <si>
    <t>data 2</t>
  </si>
  <si>
    <t>data 3</t>
  </si>
  <si>
    <t>data 4</t>
  </si>
  <si>
    <t>data 5</t>
  </si>
  <si>
    <t>data 6</t>
  </si>
  <si>
    <t>data 7</t>
  </si>
  <si>
    <t>data 8</t>
  </si>
  <si>
    <t>data 9</t>
  </si>
  <si>
    <t>data 10</t>
  </si>
  <si>
    <t>koef silhouette</t>
  </si>
  <si>
    <t xml:space="preserve">silhouette 3 cluster </t>
  </si>
  <si>
    <t>koef silhoutte</t>
  </si>
  <si>
    <t xml:space="preserve">silhouette 4 cluster </t>
  </si>
  <si>
    <t>silhouette 5 cluster</t>
  </si>
  <si>
    <t>koef sihlouette</t>
  </si>
  <si>
    <t>Matrik Jarak</t>
  </si>
  <si>
    <t>2. Perhitungan jarak dimasukan dalam tabel matrik jarak</t>
  </si>
  <si>
    <t>Nilai Z = BB</t>
  </si>
  <si>
    <t>Nilai Y = Umur</t>
  </si>
  <si>
    <t>Nilai X = HB</t>
  </si>
  <si>
    <t>1. Menghitung jarak antar data dengan menggunakan rumus Euclidean</t>
  </si>
  <si>
    <t>Langkah-langkah :</t>
  </si>
  <si>
    <t>PONOROGO</t>
  </si>
  <si>
    <t>120/80</t>
  </si>
  <si>
    <t>P</t>
  </si>
  <si>
    <t>B</t>
  </si>
  <si>
    <t>SURABAYA</t>
  </si>
  <si>
    <t>140/80</t>
  </si>
  <si>
    <t>O</t>
  </si>
  <si>
    <t>MADIUN</t>
  </si>
  <si>
    <t>L</t>
  </si>
  <si>
    <t>120/81</t>
  </si>
  <si>
    <t>AB</t>
  </si>
  <si>
    <t>BANGKALAN</t>
  </si>
  <si>
    <t>MOJOKERTO</t>
  </si>
  <si>
    <t>10/15/1970</t>
  </si>
  <si>
    <t>SIDIKALING</t>
  </si>
  <si>
    <t>150/80</t>
  </si>
  <si>
    <t>LAMONGAN</t>
  </si>
  <si>
    <t>130/80</t>
  </si>
  <si>
    <t>MALANG</t>
  </si>
  <si>
    <t xml:space="preserve">TANGGAL LAHIR </t>
  </si>
  <si>
    <t>TEMPAT LAHIR</t>
  </si>
  <si>
    <t>TENSI</t>
  </si>
  <si>
    <t>JENIS KELAMIN</t>
  </si>
  <si>
    <t>GOL.DAR</t>
  </si>
  <si>
    <t>Data Peserta Donor Darah</t>
  </si>
  <si>
    <t>Dataset</t>
  </si>
  <si>
    <t>Melakukan perulangan pada langkah 1 dan 1 hingga 2 cluster</t>
  </si>
  <si>
    <t>2. Menggabungkan 2 data terkecil menjadi 1 cluster, kemudian dibandingkan dengan data yang lain</t>
  </si>
  <si>
    <t>menghitung manual evaluasi silhoutte</t>
  </si>
  <si>
    <t>Perhitungan dengan metode AHC Average Linkage</t>
  </si>
  <si>
    <t>DENDOGRAM</t>
  </si>
  <si>
    <t>Perhitungan di sheet Average &amp; Silhoutte</t>
  </si>
  <si>
    <t>1. Menghitung Average Linkage dari tabel Matrik Jarak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</si>
</sst>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/>
    <xf numFmtId="0" fontId="2" fillId="6" borderId="1" xfId="0" applyFont="1" applyFill="1" applyBorder="1" applyAlignment="1">
      <alignment horizontal="center"/>
    </xf>
    <xf numFmtId="0" fontId="0" fillId="7" borderId="0" xfId="0" applyFill="1"/>
    <xf numFmtId="0" fontId="4" fillId="0" borderId="0" xfId="0" applyFont="1"/>
    <xf numFmtId="14" fontId="0" fillId="0" borderId="1" xfId="0" applyNumberFormat="1" applyBorder="1" applyAlignment="1">
      <alignment horizontal="center" vertical="center"/>
    </xf>
    <xf numFmtId="0" fontId="5" fillId="0" borderId="0" xfId="0" applyFont="1"/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3" xfId="0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20</xdr:row>
      <xdr:rowOff>15240</xdr:rowOff>
    </xdr:from>
    <xdr:to>
      <xdr:col>5</xdr:col>
      <xdr:colOff>349616</xdr:colOff>
      <xdr:row>27</xdr:row>
      <xdr:rowOff>75740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59E098-3C17-4D26-82A6-BAFF8D4F5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" y="3780790"/>
          <a:ext cx="4879706" cy="1349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22</xdr:row>
      <xdr:rowOff>95250</xdr:rowOff>
    </xdr:from>
    <xdr:to>
      <xdr:col>7</xdr:col>
      <xdr:colOff>99695</xdr:colOff>
      <xdr:row>24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95B56E-8067-594C-D30F-54A1C521F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146550"/>
          <a:ext cx="5039995" cy="415925"/>
        </a:xfrm>
        <a:prstGeom prst="rect">
          <a:avLst/>
        </a:prstGeom>
      </xdr:spPr>
    </xdr:pic>
    <xdr:clientData/>
  </xdr:twoCellAnchor>
  <xdr:twoCellAnchor editAs="oneCell">
    <xdr:from>
      <xdr:col>31</xdr:col>
      <xdr:colOff>290010</xdr:colOff>
      <xdr:row>15</xdr:row>
      <xdr:rowOff>146050</xdr:rowOff>
    </xdr:from>
    <xdr:to>
      <xdr:col>38</xdr:col>
      <xdr:colOff>565150</xdr:colOff>
      <xdr:row>29</xdr:row>
      <xdr:rowOff>86159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33E029-92A0-15EB-5FDD-45D3FA974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83210" y="2908300"/>
          <a:ext cx="4542340" cy="25182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5E8D2-2903-45DB-BA09-A6EA80CD0686}">
  <dimension ref="A2:L57"/>
  <sheetViews>
    <sheetView topLeftCell="A28" zoomScale="78" workbookViewId="0">
      <selection activeCell="J24" sqref="J24"/>
    </sheetView>
  </sheetViews>
  <sheetFormatPr defaultRowHeight="14.5" x14ac:dyDescent="0.35"/>
  <cols>
    <col min="2" max="2" width="20.81640625" customWidth="1"/>
    <col min="3" max="3" width="22.1796875" customWidth="1"/>
    <col min="4" max="4" width="13.453125" customWidth="1"/>
    <col min="6" max="6" width="10.08984375" customWidth="1"/>
    <col min="7" max="7" width="9.08984375" customWidth="1"/>
    <col min="8" max="8" width="10.453125" customWidth="1"/>
    <col min="9" max="9" width="13.90625" customWidth="1"/>
    <col min="10" max="10" width="14" customWidth="1"/>
    <col min="11" max="11" width="20.81640625" customWidth="1"/>
    <col min="12" max="12" width="21.08984375" customWidth="1"/>
    <col min="14" max="14" width="11.6328125" customWidth="1"/>
    <col min="15" max="15" width="18.81640625" customWidth="1"/>
    <col min="16" max="16" width="20.54296875" customWidth="1"/>
    <col min="17" max="17" width="13.453125" customWidth="1"/>
    <col min="18" max="18" width="16" customWidth="1"/>
  </cols>
  <sheetData>
    <row r="2" spans="1:10" ht="21" x14ac:dyDescent="0.5">
      <c r="A2" s="15" t="s">
        <v>80</v>
      </c>
    </row>
    <row r="4" spans="1:10" x14ac:dyDescent="0.35">
      <c r="A4" s="13" t="s">
        <v>76</v>
      </c>
    </row>
    <row r="5" spans="1:10" x14ac:dyDescent="0.35">
      <c r="B5" s="16" t="s">
        <v>75</v>
      </c>
      <c r="C5" s="17"/>
      <c r="D5" s="17"/>
      <c r="E5" s="17"/>
      <c r="F5" s="17"/>
      <c r="G5" s="17"/>
      <c r="H5" s="17"/>
      <c r="I5" s="17"/>
      <c r="J5" s="17"/>
    </row>
    <row r="6" spans="1:10" x14ac:dyDescent="0.35">
      <c r="B6" s="5" t="s">
        <v>0</v>
      </c>
      <c r="C6" s="5" t="s">
        <v>74</v>
      </c>
      <c r="D6" s="5" t="s">
        <v>73</v>
      </c>
      <c r="E6" s="5" t="s">
        <v>1</v>
      </c>
      <c r="F6" s="5" t="s">
        <v>2</v>
      </c>
      <c r="G6" s="5" t="s">
        <v>3</v>
      </c>
      <c r="H6" s="5" t="s">
        <v>72</v>
      </c>
      <c r="I6" s="5" t="s">
        <v>71</v>
      </c>
      <c r="J6" s="5" t="s">
        <v>70</v>
      </c>
    </row>
    <row r="7" spans="1:10" x14ac:dyDescent="0.35">
      <c r="B7" s="2">
        <v>1</v>
      </c>
      <c r="C7" s="1" t="s">
        <v>61</v>
      </c>
      <c r="D7" s="2" t="s">
        <v>59</v>
      </c>
      <c r="E7" s="2">
        <v>15</v>
      </c>
      <c r="F7" s="1">
        <f>2022-1970</f>
        <v>52</v>
      </c>
      <c r="G7" s="2">
        <v>77</v>
      </c>
      <c r="H7" s="2" t="s">
        <v>68</v>
      </c>
      <c r="I7" s="2" t="s">
        <v>67</v>
      </c>
      <c r="J7" s="14">
        <v>25681</v>
      </c>
    </row>
    <row r="8" spans="1:10" x14ac:dyDescent="0.35">
      <c r="B8" s="2">
        <v>2</v>
      </c>
      <c r="C8" s="1" t="s">
        <v>61</v>
      </c>
      <c r="D8" s="2" t="s">
        <v>59</v>
      </c>
      <c r="E8" s="2">
        <v>13</v>
      </c>
      <c r="F8" s="1">
        <f>2022-1965</f>
        <v>57</v>
      </c>
      <c r="G8" s="2">
        <v>68</v>
      </c>
      <c r="H8" s="2" t="s">
        <v>68</v>
      </c>
      <c r="I8" s="2" t="s">
        <v>69</v>
      </c>
      <c r="J8" s="14">
        <v>23917</v>
      </c>
    </row>
    <row r="9" spans="1:10" x14ac:dyDescent="0.35">
      <c r="B9" s="2">
        <v>3</v>
      </c>
      <c r="C9" s="1" t="s">
        <v>57</v>
      </c>
      <c r="D9" s="2" t="s">
        <v>59</v>
      </c>
      <c r="E9" s="2">
        <v>12.1</v>
      </c>
      <c r="F9" s="1">
        <f>2022-1983</f>
        <v>39</v>
      </c>
      <c r="G9" s="2">
        <v>70</v>
      </c>
      <c r="H9" s="2" t="s">
        <v>68</v>
      </c>
      <c r="I9" s="2" t="s">
        <v>67</v>
      </c>
      <c r="J9" s="14">
        <v>30608</v>
      </c>
    </row>
    <row r="10" spans="1:10" x14ac:dyDescent="0.35">
      <c r="B10" s="2">
        <v>4</v>
      </c>
      <c r="C10" s="1" t="s">
        <v>57</v>
      </c>
      <c r="D10" s="2" t="s">
        <v>53</v>
      </c>
      <c r="E10" s="2">
        <v>12.2</v>
      </c>
      <c r="F10" s="1">
        <f>2022-1970</f>
        <v>52</v>
      </c>
      <c r="G10" s="2">
        <v>65</v>
      </c>
      <c r="H10" s="2" t="s">
        <v>66</v>
      </c>
      <c r="I10" s="2" t="s">
        <v>65</v>
      </c>
      <c r="J10" s="14" t="s">
        <v>64</v>
      </c>
    </row>
    <row r="11" spans="1:10" x14ac:dyDescent="0.35">
      <c r="B11" s="2">
        <v>5</v>
      </c>
      <c r="C11" s="1" t="s">
        <v>61</v>
      </c>
      <c r="D11" s="2" t="s">
        <v>59</v>
      </c>
      <c r="E11" s="2">
        <v>13.8</v>
      </c>
      <c r="F11" s="1">
        <f>2022-1965</f>
        <v>57</v>
      </c>
      <c r="G11" s="2">
        <v>80</v>
      </c>
      <c r="H11" s="2" t="s">
        <v>56</v>
      </c>
      <c r="I11" s="2" t="s">
        <v>63</v>
      </c>
      <c r="J11" s="14">
        <v>23877</v>
      </c>
    </row>
    <row r="12" spans="1:10" x14ac:dyDescent="0.35">
      <c r="B12" s="2">
        <v>6</v>
      </c>
      <c r="C12" s="1" t="s">
        <v>54</v>
      </c>
      <c r="D12" s="2" t="s">
        <v>53</v>
      </c>
      <c r="E12" s="2">
        <v>14</v>
      </c>
      <c r="F12" s="1">
        <f>2022-1971</f>
        <v>51</v>
      </c>
      <c r="G12" s="2">
        <v>56</v>
      </c>
      <c r="H12" s="2" t="s">
        <v>52</v>
      </c>
      <c r="I12" s="2" t="s">
        <v>62</v>
      </c>
      <c r="J12" s="14">
        <v>26224</v>
      </c>
    </row>
    <row r="13" spans="1:10" x14ac:dyDescent="0.35">
      <c r="B13" s="2">
        <v>7</v>
      </c>
      <c r="C13" s="1" t="s">
        <v>61</v>
      </c>
      <c r="D13" s="2" t="s">
        <v>59</v>
      </c>
      <c r="E13" s="2">
        <v>13.1</v>
      </c>
      <c r="F13" s="1">
        <f>2022-1968</f>
        <v>54</v>
      </c>
      <c r="G13" s="2">
        <v>74</v>
      </c>
      <c r="H13" s="2" t="s">
        <v>60</v>
      </c>
      <c r="I13" s="2" t="s">
        <v>58</v>
      </c>
      <c r="J13" s="14">
        <v>24923</v>
      </c>
    </row>
    <row r="14" spans="1:10" x14ac:dyDescent="0.35">
      <c r="B14" s="2">
        <v>8</v>
      </c>
      <c r="C14" s="1" t="s">
        <v>57</v>
      </c>
      <c r="D14" s="2" t="s">
        <v>59</v>
      </c>
      <c r="E14" s="2">
        <v>14.3</v>
      </c>
      <c r="F14" s="1">
        <f>2022-1970</f>
        <v>52</v>
      </c>
      <c r="G14" s="2">
        <v>71</v>
      </c>
      <c r="H14" s="2" t="s">
        <v>56</v>
      </c>
      <c r="I14" s="2" t="s">
        <v>58</v>
      </c>
      <c r="J14" s="14">
        <v>25900</v>
      </c>
    </row>
    <row r="15" spans="1:10" x14ac:dyDescent="0.35">
      <c r="B15" s="2">
        <v>9</v>
      </c>
      <c r="C15" s="1" t="s">
        <v>57</v>
      </c>
      <c r="D15" s="2" t="s">
        <v>53</v>
      </c>
      <c r="E15" s="2">
        <v>13.3</v>
      </c>
      <c r="F15" s="1">
        <f>2022-1974</f>
        <v>48</v>
      </c>
      <c r="G15" s="2">
        <v>60</v>
      </c>
      <c r="H15" s="2" t="s">
        <v>56</v>
      </c>
      <c r="I15" s="2" t="s">
        <v>55</v>
      </c>
      <c r="J15" s="14">
        <v>27065</v>
      </c>
    </row>
    <row r="16" spans="1:10" x14ac:dyDescent="0.35">
      <c r="B16" s="2">
        <v>10</v>
      </c>
      <c r="C16" s="1" t="s">
        <v>54</v>
      </c>
      <c r="D16" s="2" t="s">
        <v>53</v>
      </c>
      <c r="E16" s="2">
        <v>14.6</v>
      </c>
      <c r="F16" s="1">
        <f>2022-1983</f>
        <v>39</v>
      </c>
      <c r="G16" s="2">
        <v>57</v>
      </c>
      <c r="H16" s="2" t="s">
        <v>52</v>
      </c>
      <c r="I16" s="2" t="s">
        <v>51</v>
      </c>
      <c r="J16" s="14">
        <v>30331</v>
      </c>
    </row>
    <row r="19" spans="2:11" x14ac:dyDescent="0.35">
      <c r="B19" s="13" t="s">
        <v>50</v>
      </c>
    </row>
    <row r="20" spans="2:11" x14ac:dyDescent="0.35">
      <c r="B20" s="13" t="s">
        <v>49</v>
      </c>
    </row>
    <row r="22" spans="2:11" x14ac:dyDescent="0.35">
      <c r="K22" s="19"/>
    </row>
    <row r="23" spans="2:11" x14ac:dyDescent="0.35">
      <c r="K23" s="20"/>
    </row>
    <row r="30" spans="2:11" x14ac:dyDescent="0.35">
      <c r="B30" t="s">
        <v>48</v>
      </c>
      <c r="C30" s="1" t="s">
        <v>0</v>
      </c>
      <c r="D30" s="1" t="s">
        <v>1</v>
      </c>
      <c r="E30" s="1" t="s">
        <v>2</v>
      </c>
      <c r="F30" s="1" t="s">
        <v>3</v>
      </c>
    </row>
    <row r="31" spans="2:11" x14ac:dyDescent="0.35">
      <c r="B31" t="s">
        <v>47</v>
      </c>
      <c r="C31" s="2">
        <v>1</v>
      </c>
      <c r="D31" s="2">
        <v>15</v>
      </c>
      <c r="E31" s="1">
        <f>2022-1970</f>
        <v>52</v>
      </c>
      <c r="F31" s="2">
        <v>77</v>
      </c>
    </row>
    <row r="32" spans="2:11" x14ac:dyDescent="0.35">
      <c r="B32" t="s">
        <v>46</v>
      </c>
      <c r="C32" s="2">
        <v>2</v>
      </c>
      <c r="D32" s="2">
        <v>13</v>
      </c>
      <c r="E32" s="1">
        <f>2022-1965</f>
        <v>57</v>
      </c>
      <c r="F32" s="2">
        <v>68</v>
      </c>
    </row>
    <row r="33" spans="2:12" x14ac:dyDescent="0.35">
      <c r="C33" s="2">
        <v>3</v>
      </c>
      <c r="D33" s="2">
        <v>12.1</v>
      </c>
      <c r="E33" s="1">
        <f>2022-1983</f>
        <v>39</v>
      </c>
      <c r="F33" s="2">
        <v>70</v>
      </c>
    </row>
    <row r="34" spans="2:12" x14ac:dyDescent="0.35">
      <c r="C34" s="2">
        <v>4</v>
      </c>
      <c r="D34" s="2">
        <v>12.2</v>
      </c>
      <c r="E34" s="1">
        <f>2022-1970</f>
        <v>52</v>
      </c>
      <c r="F34" s="2">
        <v>65</v>
      </c>
    </row>
    <row r="35" spans="2:12" x14ac:dyDescent="0.35">
      <c r="C35" s="2">
        <v>5</v>
      </c>
      <c r="D35" s="2">
        <v>13.8</v>
      </c>
      <c r="E35" s="1">
        <f>2022-1965</f>
        <v>57</v>
      </c>
      <c r="F35" s="2">
        <v>80</v>
      </c>
    </row>
    <row r="36" spans="2:12" x14ac:dyDescent="0.35">
      <c r="C36" s="2">
        <v>6</v>
      </c>
      <c r="D36" s="2">
        <v>14</v>
      </c>
      <c r="E36" s="1">
        <f>2022-1971</f>
        <v>51</v>
      </c>
      <c r="F36" s="2">
        <v>56</v>
      </c>
    </row>
    <row r="37" spans="2:12" x14ac:dyDescent="0.35">
      <c r="C37" s="2">
        <v>7</v>
      </c>
      <c r="D37" s="2">
        <v>13.1</v>
      </c>
      <c r="E37" s="1">
        <f>2022-1968</f>
        <v>54</v>
      </c>
      <c r="F37" s="2">
        <v>74</v>
      </c>
    </row>
    <row r="38" spans="2:12" x14ac:dyDescent="0.35">
      <c r="C38" s="2">
        <v>8</v>
      </c>
      <c r="D38" s="2">
        <v>14.3</v>
      </c>
      <c r="E38" s="1">
        <f>2022-1970</f>
        <v>52</v>
      </c>
      <c r="F38" s="2">
        <v>71</v>
      </c>
    </row>
    <row r="39" spans="2:12" x14ac:dyDescent="0.35">
      <c r="C39" s="2">
        <v>9</v>
      </c>
      <c r="D39" s="2">
        <v>13.3</v>
      </c>
      <c r="E39" s="1">
        <f>2022-1974</f>
        <v>48</v>
      </c>
      <c r="F39" s="2">
        <v>60</v>
      </c>
    </row>
    <row r="40" spans="2:12" x14ac:dyDescent="0.35">
      <c r="C40" s="2">
        <v>10</v>
      </c>
      <c r="D40" s="2">
        <v>14.6</v>
      </c>
      <c r="E40" s="1">
        <f>2022-1983</f>
        <v>39</v>
      </c>
      <c r="F40" s="2">
        <v>57</v>
      </c>
    </row>
    <row r="42" spans="2:12" x14ac:dyDescent="0.35">
      <c r="B42" s="13" t="s">
        <v>45</v>
      </c>
    </row>
    <row r="43" spans="2:12" x14ac:dyDescent="0.35">
      <c r="B43" t="s">
        <v>44</v>
      </c>
    </row>
    <row r="44" spans="2:12" x14ac:dyDescent="0.35">
      <c r="B44" s="5"/>
      <c r="C44" s="5" t="s">
        <v>4</v>
      </c>
      <c r="D44" s="5" t="s">
        <v>5</v>
      </c>
      <c r="E44" s="5" t="s">
        <v>6</v>
      </c>
      <c r="F44" s="5" t="s">
        <v>7</v>
      </c>
      <c r="G44" s="5" t="s">
        <v>8</v>
      </c>
      <c r="H44" s="5" t="s">
        <v>9</v>
      </c>
      <c r="I44" s="5" t="s">
        <v>10</v>
      </c>
      <c r="J44" s="5" t="s">
        <v>11</v>
      </c>
      <c r="K44" s="5" t="s">
        <v>12</v>
      </c>
      <c r="L44" s="5" t="s">
        <v>13</v>
      </c>
    </row>
    <row r="45" spans="2:12" x14ac:dyDescent="0.35">
      <c r="B45" s="5" t="s">
        <v>4</v>
      </c>
      <c r="C45" s="1">
        <v>0</v>
      </c>
      <c r="D45" s="1"/>
      <c r="E45" s="1"/>
      <c r="F45" s="1"/>
      <c r="G45" s="1"/>
      <c r="H45" s="1"/>
      <c r="I45" s="1"/>
      <c r="J45" s="1"/>
      <c r="K45" s="1"/>
      <c r="L45" s="1"/>
    </row>
    <row r="46" spans="2:12" x14ac:dyDescent="0.35">
      <c r="B46" s="5" t="s">
        <v>5</v>
      </c>
      <c r="C46" s="3">
        <f t="shared" ref="C46:C54" si="0">SQRT(($D$31-D32)^2+($E$31-E32)^2+($F$31-F32)^2)</f>
        <v>10.488088481701515</v>
      </c>
      <c r="D46" s="1">
        <v>0</v>
      </c>
      <c r="E46" s="1"/>
      <c r="F46" s="1"/>
      <c r="G46" s="1"/>
      <c r="H46" s="1"/>
      <c r="I46" s="1"/>
      <c r="J46" s="1"/>
      <c r="K46" s="1"/>
      <c r="L46" s="1"/>
    </row>
    <row r="47" spans="2:12" x14ac:dyDescent="0.35">
      <c r="B47" s="5" t="s">
        <v>6</v>
      </c>
      <c r="C47" s="3">
        <f t="shared" si="0"/>
        <v>15.046926596484745</v>
      </c>
      <c r="D47" s="3">
        <f t="shared" ref="D47:D54" si="1">SQRT(($D$32-D33)^2+($E$32-E33)^2+($F$32-F33)^2)</f>
        <v>18.133118871280804</v>
      </c>
      <c r="E47" s="1">
        <v>0</v>
      </c>
      <c r="F47" s="1"/>
      <c r="G47" s="1"/>
      <c r="H47" s="1"/>
      <c r="I47" s="1"/>
      <c r="J47" s="1"/>
      <c r="K47" s="1"/>
      <c r="L47" s="1"/>
    </row>
    <row r="48" spans="2:12" x14ac:dyDescent="0.35">
      <c r="B48" s="5" t="s">
        <v>7</v>
      </c>
      <c r="C48" s="3">
        <f t="shared" si="0"/>
        <v>12.32233744059949</v>
      </c>
      <c r="D48" s="3">
        <f t="shared" si="1"/>
        <v>5.8855755878248646</v>
      </c>
      <c r="E48" s="3">
        <f t="shared" ref="E48:E54" si="2">SQRT(($D$33-D34)^2+($E$33-E34)^2+($F$33-F34)^2)</f>
        <v>13.928747251637528</v>
      </c>
      <c r="F48" s="1">
        <v>0</v>
      </c>
      <c r="G48" s="1"/>
      <c r="H48" s="1"/>
      <c r="I48" s="1"/>
      <c r="J48" s="1"/>
      <c r="K48" s="1"/>
      <c r="L48" s="1"/>
    </row>
    <row r="49" spans="2:12" x14ac:dyDescent="0.35">
      <c r="B49" s="5" t="s">
        <v>8</v>
      </c>
      <c r="C49" s="3">
        <f t="shared" si="0"/>
        <v>5.9531504264548865</v>
      </c>
      <c r="D49" s="3">
        <f t="shared" si="1"/>
        <v>12.026637102698327</v>
      </c>
      <c r="E49" s="3">
        <f t="shared" si="2"/>
        <v>20.661316511781141</v>
      </c>
      <c r="F49" s="3">
        <f t="shared" ref="F49:F54" si="3">SQRT(($D$34-D35)^2+($E$34-E35)^2+($F$34-F35)^2)</f>
        <v>15.892136420255145</v>
      </c>
      <c r="G49" s="1">
        <v>0</v>
      </c>
      <c r="H49" s="1"/>
      <c r="I49" s="1"/>
      <c r="J49" s="1"/>
      <c r="K49" s="1"/>
      <c r="L49" s="1"/>
    </row>
    <row r="50" spans="2:12" x14ac:dyDescent="0.35">
      <c r="B50" s="5" t="s">
        <v>9</v>
      </c>
      <c r="C50" s="3">
        <f t="shared" si="0"/>
        <v>21.047565179849187</v>
      </c>
      <c r="D50" s="3">
        <f t="shared" si="1"/>
        <v>13.45362404707371</v>
      </c>
      <c r="E50" s="3">
        <f t="shared" si="2"/>
        <v>18.536720314014559</v>
      </c>
      <c r="F50" s="3">
        <f t="shared" si="3"/>
        <v>9.2325511100670337</v>
      </c>
      <c r="G50" s="3">
        <f>SQRT(($D$35-D36)^2+($E$35-E36)^2+($F$35-F36)^2)</f>
        <v>24.739442192579848</v>
      </c>
      <c r="H50" s="1">
        <v>0</v>
      </c>
      <c r="I50" s="1"/>
      <c r="J50" s="1"/>
      <c r="K50" s="1"/>
      <c r="L50" s="1"/>
    </row>
    <row r="51" spans="2:12" x14ac:dyDescent="0.35">
      <c r="B51" s="5" t="s">
        <v>10</v>
      </c>
      <c r="C51" s="3">
        <f t="shared" si="0"/>
        <v>4.0755367744629662</v>
      </c>
      <c r="D51" s="3">
        <f t="shared" si="1"/>
        <v>6.7089492470878032</v>
      </c>
      <c r="E51" s="3">
        <f t="shared" si="2"/>
        <v>15.556349186104045</v>
      </c>
      <c r="F51" s="3">
        <f t="shared" si="3"/>
        <v>9.2633687176966024</v>
      </c>
      <c r="G51" s="3">
        <f>SQRT(($D$35-D37)^2+($E$35-E37)^2+($F$35-F37)^2)</f>
        <v>6.7446274915668996</v>
      </c>
      <c r="H51" s="3">
        <f>SQRT(($D$36-D37)^2+($E$36-E37)^2+($F$36-F37)^2)</f>
        <v>18.270467974302136</v>
      </c>
      <c r="I51" s="1">
        <v>0</v>
      </c>
      <c r="J51" s="1"/>
      <c r="K51" s="1"/>
      <c r="L51" s="1"/>
    </row>
    <row r="52" spans="2:12" x14ac:dyDescent="0.35">
      <c r="B52" s="5" t="s">
        <v>11</v>
      </c>
      <c r="C52" s="3">
        <f t="shared" si="0"/>
        <v>6.0406953242155828</v>
      </c>
      <c r="D52" s="3">
        <f t="shared" si="1"/>
        <v>5.9741108124975382</v>
      </c>
      <c r="E52" s="3">
        <f t="shared" si="2"/>
        <v>13.222707740852476</v>
      </c>
      <c r="F52" s="3">
        <f t="shared" si="3"/>
        <v>6.3568860301251275</v>
      </c>
      <c r="G52" s="3">
        <f>SQRT(($D$35-D38)^2+($E$35-E38)^2+($F$35-F38)^2)</f>
        <v>10.307764064044152</v>
      </c>
      <c r="H52" s="3">
        <f>SQRT(($D$36-D38)^2+($E$36-E38)^2+($F$36-F38)^2)</f>
        <v>15.036289435894748</v>
      </c>
      <c r="I52" s="6">
        <f>SQRT(($D$37-D38)^2+($E$37-E38)^2+($F$37-F38)^2)</f>
        <v>3.8000000000000003</v>
      </c>
      <c r="J52" s="1">
        <v>0</v>
      </c>
      <c r="K52" s="1"/>
      <c r="L52" s="1"/>
    </row>
    <row r="53" spans="2:12" x14ac:dyDescent="0.35">
      <c r="B53" s="5" t="s">
        <v>12</v>
      </c>
      <c r="C53" s="3">
        <f t="shared" si="0"/>
        <v>17.546794579067711</v>
      </c>
      <c r="D53" s="3">
        <f t="shared" si="1"/>
        <v>12.045331045679069</v>
      </c>
      <c r="E53" s="3">
        <f t="shared" si="2"/>
        <v>13.507035203922436</v>
      </c>
      <c r="F53" s="3">
        <f t="shared" si="3"/>
        <v>6.4969223483123155</v>
      </c>
      <c r="G53" s="3">
        <f>SQRT(($D$35-D39)^2+($E$35-E39)^2+($F$35-F39)^2)</f>
        <v>21.937410968480304</v>
      </c>
      <c r="H53" s="3">
        <f>SQRT(($D$36-D39)^2+($E$36-E39)^2+($F$36-F39)^2)</f>
        <v>5.0487622245457349</v>
      </c>
      <c r="I53" s="6">
        <f>SQRT(($D$37-D39)^2+($E$37-E39)^2+($F$37-F39)^2)</f>
        <v>15.232859219463691</v>
      </c>
      <c r="J53" s="3">
        <f>SQRT(($D$38-D39)^2+($E$38-E39)^2+($F$38-F39)^2)</f>
        <v>11.74734012447073</v>
      </c>
      <c r="K53" s="1">
        <v>0</v>
      </c>
      <c r="L53" s="1"/>
    </row>
    <row r="54" spans="2:12" x14ac:dyDescent="0.35">
      <c r="B54" s="5" t="s">
        <v>13</v>
      </c>
      <c r="C54" s="3">
        <f t="shared" si="0"/>
        <v>23.857074422485251</v>
      </c>
      <c r="D54" s="3">
        <f t="shared" si="1"/>
        <v>21.155613912151072</v>
      </c>
      <c r="E54" s="3">
        <f t="shared" si="2"/>
        <v>13.238202294873727</v>
      </c>
      <c r="F54" s="3">
        <f t="shared" si="3"/>
        <v>15.451860729374957</v>
      </c>
      <c r="G54" s="3">
        <f>SQRT(($D$35-D40)^2+($E$35-E40)^2+($F$35-F40)^2)</f>
        <v>29.217118269945789</v>
      </c>
      <c r="H54" s="3">
        <f>SQRT(($D$36-D40)^2+($E$36-E40)^2+($F$36-F40)^2)</f>
        <v>12.056533498481228</v>
      </c>
      <c r="I54" s="6">
        <f>SQRT(($D$37-D40)^2+($E$37-E40)^2+($F$37-F40)^2)</f>
        <v>22.721135535003526</v>
      </c>
      <c r="J54" s="3">
        <f>SQRT(($D$38-D40)^2+($E$38-E40)^2+($F$38-F40)^2)</f>
        <v>19.107328437015994</v>
      </c>
      <c r="K54" s="3">
        <f>SQRT(($D$39-D40)+($E$39-E40)^2+($F$39-F40)^2)</f>
        <v>9.4180677423768842</v>
      </c>
      <c r="L54" s="1">
        <v>0</v>
      </c>
    </row>
    <row r="57" spans="2:12" x14ac:dyDescent="0.35">
      <c r="B57" s="18" t="s">
        <v>82</v>
      </c>
      <c r="C57" s="18"/>
    </row>
  </sheetData>
  <mergeCells count="2">
    <mergeCell ref="B5:J5"/>
    <mergeCell ref="B57:C5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4"/>
  <sheetViews>
    <sheetView tabSelected="1" topLeftCell="T72" zoomScale="61" zoomScaleNormal="85" workbookViewId="0">
      <selection activeCell="U28" sqref="U28"/>
    </sheetView>
  </sheetViews>
  <sheetFormatPr defaultRowHeight="14.5" x14ac:dyDescent="0.35"/>
  <cols>
    <col min="3" max="3" width="16.1796875" customWidth="1"/>
    <col min="4" max="4" width="17.1796875" customWidth="1"/>
    <col min="9" max="9" width="14.7265625" customWidth="1"/>
    <col min="10" max="10" width="16.81640625" customWidth="1"/>
    <col min="21" max="21" width="14.453125" bestFit="1" customWidth="1"/>
    <col min="23" max="23" width="14.453125" customWidth="1"/>
  </cols>
  <sheetData>
    <row r="1" spans="1:33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33" x14ac:dyDescent="0.35">
      <c r="A2" s="2">
        <v>1</v>
      </c>
      <c r="B2" s="2">
        <v>15</v>
      </c>
      <c r="C2" s="1">
        <f>2022-1970</f>
        <v>52</v>
      </c>
      <c r="D2" s="2">
        <v>77</v>
      </c>
    </row>
    <row r="3" spans="1:33" x14ac:dyDescent="0.35">
      <c r="A3" s="2">
        <v>2</v>
      </c>
      <c r="B3" s="2">
        <v>13</v>
      </c>
      <c r="C3" s="1">
        <f>2022-1965</f>
        <v>57</v>
      </c>
      <c r="D3" s="2">
        <v>68</v>
      </c>
    </row>
    <row r="4" spans="1:33" x14ac:dyDescent="0.35">
      <c r="A4" s="2">
        <v>3</v>
      </c>
      <c r="B4" s="2">
        <v>12.1</v>
      </c>
      <c r="C4" s="1">
        <f>2022-1983</f>
        <v>39</v>
      </c>
      <c r="D4" s="2">
        <v>70</v>
      </c>
    </row>
    <row r="5" spans="1:33" x14ac:dyDescent="0.35">
      <c r="A5" s="2">
        <v>4</v>
      </c>
      <c r="B5" s="2">
        <v>12.2</v>
      </c>
      <c r="C5" s="1">
        <f>2022-1970</f>
        <v>52</v>
      </c>
      <c r="D5" s="2">
        <v>65</v>
      </c>
    </row>
    <row r="6" spans="1:33" x14ac:dyDescent="0.35">
      <c r="A6" s="2">
        <v>5</v>
      </c>
      <c r="B6" s="2">
        <v>13.8</v>
      </c>
      <c r="C6" s="1">
        <f>2022-1965</f>
        <v>57</v>
      </c>
      <c r="D6" s="2">
        <v>80</v>
      </c>
    </row>
    <row r="7" spans="1:33" x14ac:dyDescent="0.35">
      <c r="A7" s="2">
        <v>6</v>
      </c>
      <c r="B7" s="2">
        <v>14</v>
      </c>
      <c r="C7" s="1">
        <f>2022-1971</f>
        <v>51</v>
      </c>
      <c r="D7" s="2">
        <v>56</v>
      </c>
    </row>
    <row r="8" spans="1:33" x14ac:dyDescent="0.35">
      <c r="A8" s="2">
        <v>7</v>
      </c>
      <c r="B8" s="2">
        <v>13.1</v>
      </c>
      <c r="C8" s="1">
        <f>2022-1968</f>
        <v>54</v>
      </c>
      <c r="D8" s="2">
        <v>74</v>
      </c>
    </row>
    <row r="9" spans="1:33" x14ac:dyDescent="0.35">
      <c r="A9" s="2">
        <v>8</v>
      </c>
      <c r="B9" s="2">
        <v>14.3</v>
      </c>
      <c r="C9" s="1">
        <f>2022-1970</f>
        <v>52</v>
      </c>
      <c r="D9" s="2">
        <v>71</v>
      </c>
    </row>
    <row r="10" spans="1:33" x14ac:dyDescent="0.35">
      <c r="A10" s="2">
        <v>9</v>
      </c>
      <c r="B10" s="2">
        <v>13.3</v>
      </c>
      <c r="C10" s="1">
        <f>2022-1974</f>
        <v>48</v>
      </c>
      <c r="D10" s="2">
        <v>60</v>
      </c>
    </row>
    <row r="11" spans="1:33" x14ac:dyDescent="0.35">
      <c r="A11" s="2">
        <v>10</v>
      </c>
      <c r="B11" s="2">
        <v>14.6</v>
      </c>
      <c r="C11" s="1">
        <f>2022-1983</f>
        <v>39</v>
      </c>
      <c r="D11" s="2">
        <v>57</v>
      </c>
    </row>
    <row r="13" spans="1:33" x14ac:dyDescent="0.35">
      <c r="AF13" s="8"/>
    </row>
    <row r="15" spans="1:33" x14ac:dyDescent="0.35">
      <c r="AG15" t="s">
        <v>81</v>
      </c>
    </row>
    <row r="16" spans="1:33" x14ac:dyDescent="0.35"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1"/>
      <c r="U16" s="1">
        <v>1</v>
      </c>
      <c r="V16" s="1">
        <v>2</v>
      </c>
      <c r="W16" s="1">
        <v>3</v>
      </c>
      <c r="X16" s="1">
        <v>4</v>
      </c>
      <c r="Y16" s="1">
        <v>5</v>
      </c>
      <c r="Z16" s="1">
        <v>6</v>
      </c>
      <c r="AA16" s="1">
        <v>7</v>
      </c>
      <c r="AB16" s="1">
        <v>8</v>
      </c>
      <c r="AC16" s="1">
        <v>9</v>
      </c>
      <c r="AD16" s="1">
        <v>10</v>
      </c>
    </row>
    <row r="17" spans="1:30" x14ac:dyDescent="0.35">
      <c r="I17" s="21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1">
        <v>1</v>
      </c>
      <c r="U17" s="1">
        <v>0</v>
      </c>
      <c r="V17" s="3">
        <v>10.488088481701515</v>
      </c>
      <c r="W17" s="3">
        <v>15.046926596484745</v>
      </c>
      <c r="X17" s="3">
        <v>12.32233744059949</v>
      </c>
      <c r="Y17" s="3">
        <v>5.95315042645489</v>
      </c>
      <c r="Z17" s="3">
        <v>21.047565179849187</v>
      </c>
      <c r="AA17" s="3">
        <v>4.0755367744629698</v>
      </c>
      <c r="AB17" s="3">
        <v>6.0406953242155801</v>
      </c>
      <c r="AC17" s="3">
        <v>17.546794579067711</v>
      </c>
      <c r="AD17" s="3">
        <v>23.857074422485251</v>
      </c>
    </row>
    <row r="18" spans="1:30" x14ac:dyDescent="0.35">
      <c r="I18" s="21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1">
        <v>2</v>
      </c>
      <c r="U18" s="1"/>
      <c r="V18" s="1">
        <v>0</v>
      </c>
      <c r="W18" s="3">
        <v>18.133118871280804</v>
      </c>
      <c r="X18" s="3">
        <v>5.8855755878248646</v>
      </c>
      <c r="Y18" s="3">
        <v>12.026637102698327</v>
      </c>
      <c r="Z18" s="3">
        <v>13.453624047073699</v>
      </c>
      <c r="AA18" s="3">
        <v>6.7089492470877996</v>
      </c>
      <c r="AB18" s="3">
        <v>5.9741108124975399</v>
      </c>
      <c r="AC18" s="3">
        <v>12.045331045679069</v>
      </c>
      <c r="AD18" s="3">
        <v>21.155613912151072</v>
      </c>
    </row>
    <row r="19" spans="1:30" x14ac:dyDescent="0.35">
      <c r="I19" s="21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1">
        <v>3</v>
      </c>
      <c r="U19" s="1"/>
      <c r="V19" s="1"/>
      <c r="W19" s="1">
        <v>0</v>
      </c>
      <c r="X19" s="3">
        <v>13.928747251637528</v>
      </c>
      <c r="Y19" s="3">
        <v>20.661316511781141</v>
      </c>
      <c r="Z19" s="3">
        <v>18.536720314014559</v>
      </c>
      <c r="AA19" s="3">
        <v>15.556349186104001</v>
      </c>
      <c r="AB19" s="3">
        <v>13.222707740852499</v>
      </c>
      <c r="AC19" s="3">
        <v>13.507035203922436</v>
      </c>
      <c r="AD19" s="3">
        <v>13.238202294873727</v>
      </c>
    </row>
    <row r="20" spans="1:30" x14ac:dyDescent="0.35">
      <c r="I20" s="21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1">
        <v>4</v>
      </c>
      <c r="U20" s="1"/>
      <c r="V20" s="1"/>
      <c r="W20" s="1"/>
      <c r="X20" s="1">
        <v>0</v>
      </c>
      <c r="Y20" s="3">
        <v>15.892136420255145</v>
      </c>
      <c r="Z20" s="3">
        <v>9.2325511100670337</v>
      </c>
      <c r="AA20" s="3">
        <v>9.2633687176966006</v>
      </c>
      <c r="AB20" s="3">
        <v>6.3568860301251302</v>
      </c>
      <c r="AC20" s="3">
        <v>6.4969223483123155</v>
      </c>
      <c r="AD20" s="3">
        <v>15.451860729374957</v>
      </c>
    </row>
    <row r="21" spans="1:30" x14ac:dyDescent="0.35">
      <c r="I21" s="21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1">
        <v>5</v>
      </c>
      <c r="U21" s="1"/>
      <c r="V21" s="1"/>
      <c r="W21" s="1"/>
      <c r="X21" s="1"/>
      <c r="Y21" s="1">
        <v>0</v>
      </c>
      <c r="Z21" s="3">
        <v>24.739442192579848</v>
      </c>
      <c r="AA21" s="3">
        <v>6.7446274915668996</v>
      </c>
      <c r="AB21" s="3">
        <v>10.3077640640442</v>
      </c>
      <c r="AC21" s="3">
        <v>21.937410968480304</v>
      </c>
      <c r="AD21" s="3">
        <v>29.217118269945789</v>
      </c>
    </row>
    <row r="22" spans="1:30" x14ac:dyDescent="0.35">
      <c r="I22" s="21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1">
        <v>6</v>
      </c>
      <c r="U22" s="1"/>
      <c r="V22" s="1"/>
      <c r="W22" s="1"/>
      <c r="X22" s="1"/>
      <c r="Y22" s="1"/>
      <c r="Z22" s="1">
        <v>0</v>
      </c>
      <c r="AA22" s="3">
        <v>18.2704679743021</v>
      </c>
      <c r="AB22" s="3">
        <v>15.0362894358947</v>
      </c>
      <c r="AC22" s="3">
        <v>5.0487622245457349</v>
      </c>
      <c r="AD22" s="3">
        <v>12.056533498481228</v>
      </c>
    </row>
    <row r="23" spans="1:30" x14ac:dyDescent="0.35">
      <c r="I23" s="21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1">
        <v>7</v>
      </c>
      <c r="U23" s="1"/>
      <c r="V23" s="1"/>
      <c r="W23" s="1"/>
      <c r="X23" s="1"/>
      <c r="Y23" s="1"/>
      <c r="Z23" s="1"/>
      <c r="AA23" s="1">
        <v>0</v>
      </c>
      <c r="AB23" s="11">
        <v>3.8000000000000003</v>
      </c>
      <c r="AC23" s="6">
        <v>15.232859219463691</v>
      </c>
      <c r="AD23" s="6">
        <v>22.721135535003501</v>
      </c>
    </row>
    <row r="24" spans="1:30" x14ac:dyDescent="0.35">
      <c r="I24" s="21"/>
      <c r="J24" s="22"/>
      <c r="K24" s="22"/>
      <c r="L24" s="22"/>
      <c r="M24" s="22"/>
      <c r="N24" s="22"/>
      <c r="O24" s="22"/>
      <c r="P24" s="23"/>
      <c r="Q24" s="22"/>
      <c r="R24" s="22"/>
      <c r="S24" s="22"/>
      <c r="T24" s="1">
        <v>8</v>
      </c>
      <c r="U24" s="1"/>
      <c r="V24" s="1"/>
      <c r="W24" s="1"/>
      <c r="X24" s="1"/>
      <c r="Y24" s="1"/>
      <c r="Z24" s="1"/>
      <c r="AA24" s="1"/>
      <c r="AB24" s="1">
        <v>0</v>
      </c>
      <c r="AC24" s="3">
        <v>11.74734012447073</v>
      </c>
      <c r="AD24" s="3">
        <v>19.107328437016001</v>
      </c>
    </row>
    <row r="25" spans="1:30" x14ac:dyDescent="0.35">
      <c r="I25" s="21"/>
      <c r="J25" s="22"/>
      <c r="K25" s="22"/>
      <c r="L25" s="22"/>
      <c r="M25" s="22"/>
      <c r="N25" s="22"/>
      <c r="O25" s="22"/>
      <c r="P25" s="23"/>
      <c r="Q25" s="22"/>
      <c r="R25" s="22"/>
      <c r="S25" s="22"/>
      <c r="T25" s="1">
        <v>9</v>
      </c>
      <c r="U25" s="1"/>
      <c r="V25" s="1"/>
      <c r="W25" s="1"/>
      <c r="X25" s="1"/>
      <c r="Y25" s="1"/>
      <c r="Z25" s="1"/>
      <c r="AA25" s="1"/>
      <c r="AB25" s="1"/>
      <c r="AC25" s="1">
        <v>0</v>
      </c>
      <c r="AD25" s="3">
        <v>9.4180677423768842</v>
      </c>
    </row>
    <row r="26" spans="1:30" x14ac:dyDescent="0.35">
      <c r="I26" s="21"/>
      <c r="J26" s="22"/>
      <c r="K26" s="22"/>
      <c r="L26" s="22"/>
      <c r="M26" s="22"/>
      <c r="N26" s="22"/>
      <c r="O26" s="22"/>
      <c r="P26" s="23"/>
      <c r="Q26" s="22"/>
      <c r="R26" s="22"/>
      <c r="S26" s="22"/>
      <c r="T26" s="8">
        <v>10</v>
      </c>
      <c r="U26" s="1"/>
      <c r="V26" s="1"/>
      <c r="W26" s="1"/>
      <c r="X26" s="1"/>
      <c r="Y26" s="1"/>
      <c r="Z26" s="1"/>
      <c r="AA26" s="1"/>
      <c r="AB26" s="1"/>
      <c r="AC26" s="1"/>
      <c r="AD26" s="1">
        <v>0</v>
      </c>
    </row>
    <row r="27" spans="1:30" x14ac:dyDescent="0.35"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U27" t="s">
        <v>83</v>
      </c>
    </row>
    <row r="28" spans="1:30" x14ac:dyDescent="0.35">
      <c r="U28" s="1"/>
      <c r="V28" s="1" t="s">
        <v>14</v>
      </c>
      <c r="W28" s="1">
        <v>1</v>
      </c>
      <c r="X28" s="1">
        <v>2</v>
      </c>
      <c r="Y28" s="1">
        <v>3</v>
      </c>
      <c r="Z28" s="1">
        <v>4</v>
      </c>
      <c r="AA28" s="1">
        <v>5</v>
      </c>
      <c r="AB28" s="1">
        <v>6</v>
      </c>
      <c r="AC28" s="1">
        <v>9</v>
      </c>
      <c r="AD28" s="1">
        <v>10</v>
      </c>
    </row>
    <row r="29" spans="1:30" x14ac:dyDescent="0.35">
      <c r="A29" s="5"/>
      <c r="B29" s="5" t="s">
        <v>4</v>
      </c>
      <c r="C29" s="5" t="s">
        <v>5</v>
      </c>
      <c r="D29" s="5" t="s">
        <v>6</v>
      </c>
      <c r="E29" s="5" t="s">
        <v>7</v>
      </c>
      <c r="F29" s="5" t="s">
        <v>8</v>
      </c>
      <c r="G29" s="5" t="s">
        <v>9</v>
      </c>
      <c r="H29" s="5" t="s">
        <v>10</v>
      </c>
      <c r="I29" s="5" t="s">
        <v>11</v>
      </c>
      <c r="J29" s="26" t="s">
        <v>12</v>
      </c>
      <c r="K29" s="5" t="s">
        <v>13</v>
      </c>
      <c r="L29" s="24"/>
      <c r="M29" s="24"/>
      <c r="N29" s="24"/>
      <c r="O29" s="24"/>
      <c r="P29" s="24"/>
      <c r="Q29" s="24"/>
      <c r="R29" s="24"/>
      <c r="S29" s="24"/>
      <c r="U29" s="1" t="s">
        <v>14</v>
      </c>
      <c r="V29" s="1">
        <v>0</v>
      </c>
      <c r="W29" s="3">
        <f>(AA17+AB17)/(2*1)</f>
        <v>5.0581160493392749</v>
      </c>
      <c r="X29" s="3">
        <f>(AA18+AB18)/(2*1)</f>
        <v>6.3415300297926702</v>
      </c>
      <c r="Y29" s="3">
        <f>(AA19+AB19)/(2*1)</f>
        <v>14.38952846347825</v>
      </c>
      <c r="Z29" s="3">
        <f>(AA20+AB20)/(2*1)</f>
        <v>7.8101273739108654</v>
      </c>
      <c r="AA29" s="3">
        <f>(AA21+AB21)/(2*1)</f>
        <v>8.5261957778055493</v>
      </c>
      <c r="AB29" s="3">
        <f>(AA22+AB22)/(2*1)</f>
        <v>16.653378705098401</v>
      </c>
      <c r="AC29" s="3">
        <f>(AC23+AC24)/(2*1)</f>
        <v>13.490099671967211</v>
      </c>
      <c r="AD29" s="3">
        <f>(AD23+AD24)/(2*1)</f>
        <v>20.914231986009753</v>
      </c>
    </row>
    <row r="30" spans="1:30" x14ac:dyDescent="0.35">
      <c r="A30" s="5" t="s">
        <v>4</v>
      </c>
      <c r="B30" s="1">
        <v>0</v>
      </c>
      <c r="C30" s="1"/>
      <c r="D30" s="1"/>
      <c r="E30" s="1"/>
      <c r="F30" s="1"/>
      <c r="G30" s="1"/>
      <c r="H30" s="1"/>
      <c r="I30" s="1"/>
      <c r="J30" s="25"/>
      <c r="K30" s="1"/>
      <c r="L30" s="24"/>
      <c r="M30" s="24"/>
      <c r="N30" s="24"/>
      <c r="O30" s="24"/>
      <c r="P30" s="24"/>
      <c r="Q30" s="24"/>
      <c r="R30" s="24"/>
      <c r="S30" s="24"/>
      <c r="U30" s="1">
        <v>1</v>
      </c>
      <c r="V30" s="1"/>
      <c r="W30" s="1">
        <v>0</v>
      </c>
      <c r="X30" s="3">
        <v>10.488088481701499</v>
      </c>
      <c r="Y30" s="3">
        <f>W17</f>
        <v>15.046926596484745</v>
      </c>
      <c r="Z30" s="3">
        <f>X17</f>
        <v>12.32233744059949</v>
      </c>
      <c r="AA30" s="3">
        <f>Y17</f>
        <v>5.95315042645489</v>
      </c>
      <c r="AB30" s="3">
        <f>Z17</f>
        <v>21.047565179849187</v>
      </c>
      <c r="AC30" s="3">
        <v>17.546794579067711</v>
      </c>
      <c r="AD30" s="3">
        <v>23.857074422485251</v>
      </c>
    </row>
    <row r="31" spans="1:30" x14ac:dyDescent="0.35">
      <c r="A31" s="5" t="s">
        <v>5</v>
      </c>
      <c r="B31" s="3">
        <v>10.488088481701499</v>
      </c>
      <c r="C31" s="1">
        <v>0</v>
      </c>
      <c r="D31" s="1"/>
      <c r="E31" s="1"/>
      <c r="F31" s="1"/>
      <c r="G31" s="1"/>
      <c r="H31" s="1"/>
      <c r="I31" s="1"/>
      <c r="J31" s="25"/>
      <c r="K31" s="1"/>
      <c r="L31" s="21"/>
      <c r="M31" s="21"/>
      <c r="N31" s="21"/>
      <c r="O31" s="21"/>
      <c r="P31" s="21"/>
      <c r="Q31" s="21"/>
      <c r="R31" s="21"/>
      <c r="S31" s="21"/>
      <c r="U31" s="1">
        <v>2</v>
      </c>
      <c r="V31" s="1"/>
      <c r="W31" s="1"/>
      <c r="X31" s="1">
        <v>0</v>
      </c>
      <c r="Y31" s="3">
        <v>18.133118871280804</v>
      </c>
      <c r="Z31" s="3">
        <f>X18</f>
        <v>5.8855755878248646</v>
      </c>
      <c r="AA31" s="3">
        <f>Y18</f>
        <v>12.026637102698327</v>
      </c>
      <c r="AB31" s="3">
        <v>13.453624047073699</v>
      </c>
      <c r="AC31" s="3">
        <v>12.045331045679069</v>
      </c>
      <c r="AD31" s="3">
        <v>21.155613912151072</v>
      </c>
    </row>
    <row r="32" spans="1:30" x14ac:dyDescent="0.35">
      <c r="A32" s="5" t="s">
        <v>6</v>
      </c>
      <c r="B32" s="3">
        <v>15.046926596484745</v>
      </c>
      <c r="C32" s="3">
        <v>18.133118871280804</v>
      </c>
      <c r="D32" s="1">
        <v>0</v>
      </c>
      <c r="E32" s="1"/>
      <c r="F32" s="1"/>
      <c r="G32" s="1"/>
      <c r="H32" s="1"/>
      <c r="I32" s="1"/>
      <c r="J32" s="25"/>
      <c r="K32" s="1"/>
      <c r="L32" s="22"/>
      <c r="M32" s="22"/>
      <c r="N32" s="22"/>
      <c r="O32" s="22"/>
      <c r="P32" s="22"/>
      <c r="Q32" s="22"/>
      <c r="R32" s="22"/>
      <c r="S32" s="22"/>
      <c r="U32" s="1">
        <v>3</v>
      </c>
      <c r="V32" s="1"/>
      <c r="W32" s="1"/>
      <c r="X32" s="1"/>
      <c r="Y32" s="8">
        <v>0</v>
      </c>
      <c r="Z32" s="3">
        <f>X19</f>
        <v>13.928747251637528</v>
      </c>
      <c r="AA32" s="3">
        <f>Y19</f>
        <v>20.661316511781141</v>
      </c>
      <c r="AB32" s="3">
        <v>18.536720314014559</v>
      </c>
      <c r="AC32" s="3">
        <v>13.507035203922436</v>
      </c>
      <c r="AD32" s="3">
        <v>13.238202294873727</v>
      </c>
    </row>
    <row r="33" spans="1:30" x14ac:dyDescent="0.35">
      <c r="A33" s="5" t="s">
        <v>7</v>
      </c>
      <c r="B33" s="3">
        <v>12.32233744059949</v>
      </c>
      <c r="C33" s="3">
        <v>5.8855755878248646</v>
      </c>
      <c r="D33" s="3">
        <v>13.928747251637528</v>
      </c>
      <c r="E33" s="1">
        <v>0</v>
      </c>
      <c r="F33" s="1"/>
      <c r="G33" s="1"/>
      <c r="H33" s="1"/>
      <c r="I33" s="1"/>
      <c r="J33" s="25"/>
      <c r="K33" s="1"/>
      <c r="L33" s="22"/>
      <c r="M33" s="22"/>
      <c r="N33" s="22"/>
      <c r="O33" s="22"/>
      <c r="P33" s="22"/>
      <c r="Q33" s="22"/>
      <c r="R33" s="22"/>
      <c r="S33" s="22"/>
      <c r="U33" s="1">
        <v>4</v>
      </c>
      <c r="V33" s="1"/>
      <c r="W33" s="1"/>
      <c r="X33" s="1"/>
      <c r="Y33" s="8"/>
      <c r="Z33" s="8">
        <v>0</v>
      </c>
      <c r="AA33" s="3">
        <f>Y20</f>
        <v>15.892136420255145</v>
      </c>
      <c r="AB33" s="3">
        <v>9.2325511100670337</v>
      </c>
      <c r="AC33" s="3">
        <v>6.4969223483123155</v>
      </c>
      <c r="AD33" s="3">
        <v>15.451860729374957</v>
      </c>
    </row>
    <row r="34" spans="1:30" x14ac:dyDescent="0.35">
      <c r="A34" s="5" t="s">
        <v>8</v>
      </c>
      <c r="B34" s="3">
        <v>5.9531504264548865</v>
      </c>
      <c r="C34" s="3">
        <v>12.026637102698327</v>
      </c>
      <c r="D34" s="3">
        <v>20.661316511781141</v>
      </c>
      <c r="E34" s="3">
        <v>15.892136420255145</v>
      </c>
      <c r="F34" s="1">
        <v>0</v>
      </c>
      <c r="G34" s="1"/>
      <c r="H34" s="1"/>
      <c r="I34" s="1"/>
      <c r="J34" s="25"/>
      <c r="K34" s="1"/>
      <c r="L34" s="22"/>
      <c r="M34" s="22"/>
      <c r="N34" s="22"/>
      <c r="O34" s="22"/>
      <c r="P34" s="22"/>
      <c r="Q34" s="22"/>
      <c r="R34" s="22"/>
      <c r="S34" s="22"/>
      <c r="U34" s="1">
        <v>5</v>
      </c>
      <c r="V34" s="1"/>
      <c r="W34" s="1"/>
      <c r="X34" s="1"/>
      <c r="Y34" s="1"/>
      <c r="Z34" s="1"/>
      <c r="AA34" s="1">
        <v>0</v>
      </c>
      <c r="AB34" s="3">
        <v>24.739442192579848</v>
      </c>
      <c r="AC34" s="3">
        <v>21.937410968480304</v>
      </c>
      <c r="AD34" s="3">
        <v>29.217118269945789</v>
      </c>
    </row>
    <row r="35" spans="1:30" x14ac:dyDescent="0.35">
      <c r="A35" s="5" t="s">
        <v>9</v>
      </c>
      <c r="B35" s="3">
        <v>21.047565179849187</v>
      </c>
      <c r="C35" s="3">
        <v>13.453624047073699</v>
      </c>
      <c r="D35" s="3">
        <v>18.536720314014559</v>
      </c>
      <c r="E35" s="3">
        <v>9.2325511100670337</v>
      </c>
      <c r="F35" s="3">
        <v>24.739442192579848</v>
      </c>
      <c r="G35" s="1">
        <v>0</v>
      </c>
      <c r="H35" s="1"/>
      <c r="I35" s="1"/>
      <c r="J35" s="25"/>
      <c r="K35" s="1"/>
      <c r="L35" s="22"/>
      <c r="M35" s="22"/>
      <c r="N35" s="22"/>
      <c r="O35" s="22"/>
      <c r="P35" s="22"/>
      <c r="Q35" s="22"/>
      <c r="R35" s="22"/>
      <c r="S35" s="22"/>
      <c r="U35" s="1">
        <v>6</v>
      </c>
      <c r="V35" s="1"/>
      <c r="W35" s="1"/>
      <c r="X35" s="1"/>
      <c r="Y35" s="1"/>
      <c r="Z35" s="1"/>
      <c r="AA35" s="1"/>
      <c r="AB35" s="1">
        <v>0</v>
      </c>
      <c r="AC35" s="9">
        <v>5.0487622245457349</v>
      </c>
      <c r="AD35" s="3">
        <v>12.056533498481228</v>
      </c>
    </row>
    <row r="36" spans="1:30" x14ac:dyDescent="0.35">
      <c r="A36" s="5" t="s">
        <v>10</v>
      </c>
      <c r="B36" s="3">
        <v>4.0755367744629662</v>
      </c>
      <c r="C36" s="3">
        <v>6.7089492470878032</v>
      </c>
      <c r="D36" s="3">
        <v>15.556349186104045</v>
      </c>
      <c r="E36" s="3">
        <v>9.2633687176966024</v>
      </c>
      <c r="F36" s="3">
        <v>6.7446274915668996</v>
      </c>
      <c r="G36" s="3">
        <v>18.270467974302136</v>
      </c>
      <c r="H36" s="1">
        <v>0</v>
      </c>
      <c r="I36" s="1"/>
      <c r="J36" s="25"/>
      <c r="K36" s="1"/>
      <c r="L36" s="22"/>
      <c r="M36" s="22"/>
      <c r="N36" s="22"/>
      <c r="O36" s="22"/>
      <c r="P36" s="22"/>
      <c r="Q36" s="22"/>
      <c r="R36" s="22"/>
      <c r="S36" s="22"/>
      <c r="U36" s="1">
        <v>9</v>
      </c>
      <c r="V36" s="1"/>
      <c r="W36" s="1"/>
      <c r="X36" s="1"/>
      <c r="Y36" s="1"/>
      <c r="Z36" s="1"/>
      <c r="AA36" s="1"/>
      <c r="AB36" s="1"/>
      <c r="AC36" s="1">
        <v>0</v>
      </c>
      <c r="AD36" s="3">
        <f>AD25</f>
        <v>9.4180677423768842</v>
      </c>
    </row>
    <row r="37" spans="1:30" x14ac:dyDescent="0.35">
      <c r="A37" s="5" t="s">
        <v>11</v>
      </c>
      <c r="B37" s="3">
        <v>6.0406953242155828</v>
      </c>
      <c r="C37" s="3">
        <v>5.9741108124975382</v>
      </c>
      <c r="D37" s="3">
        <v>13.222707740852476</v>
      </c>
      <c r="E37" s="3">
        <v>6.3568860301251275</v>
      </c>
      <c r="F37" s="3">
        <v>10.307764064044152</v>
      </c>
      <c r="G37" s="3">
        <v>15.036289435894748</v>
      </c>
      <c r="H37" s="29">
        <v>3.8000000000000003</v>
      </c>
      <c r="I37" s="1">
        <v>0</v>
      </c>
      <c r="J37" s="1"/>
      <c r="K37" s="1"/>
      <c r="L37" s="22"/>
      <c r="M37" s="22"/>
      <c r="N37" s="22"/>
      <c r="O37" s="22"/>
      <c r="P37" s="22"/>
      <c r="Q37" s="22"/>
      <c r="R37" s="22"/>
      <c r="S37" s="22"/>
      <c r="U37" s="1">
        <v>10</v>
      </c>
      <c r="V37" s="1"/>
      <c r="W37" s="1"/>
      <c r="X37" s="1"/>
      <c r="Y37" s="1"/>
      <c r="Z37" s="1"/>
      <c r="AA37" s="1"/>
      <c r="AB37" s="1"/>
      <c r="AC37" s="1"/>
      <c r="AD37" s="1">
        <v>0</v>
      </c>
    </row>
    <row r="38" spans="1:30" x14ac:dyDescent="0.35">
      <c r="A38" s="5" t="s">
        <v>12</v>
      </c>
      <c r="B38" s="3">
        <v>17.546794579067711</v>
      </c>
      <c r="C38" s="3">
        <v>12.045331045679069</v>
      </c>
      <c r="D38" s="3">
        <v>13.507035203922436</v>
      </c>
      <c r="E38" s="3">
        <v>6.4969223483123155</v>
      </c>
      <c r="F38" s="3">
        <v>21.937410968480304</v>
      </c>
      <c r="G38" s="3">
        <v>5.0487622245457349</v>
      </c>
      <c r="H38" s="28">
        <v>15.2328592194637</v>
      </c>
      <c r="I38" s="3">
        <v>11.7473401244707</v>
      </c>
      <c r="J38" s="27">
        <v>0</v>
      </c>
      <c r="K38" s="27"/>
      <c r="L38" s="22"/>
      <c r="M38" s="22"/>
      <c r="N38" s="22"/>
      <c r="O38" s="22"/>
      <c r="P38" s="22"/>
      <c r="Q38" s="22"/>
      <c r="R38" s="22"/>
      <c r="S38" s="22"/>
      <c r="U38" t="s">
        <v>78</v>
      </c>
    </row>
    <row r="39" spans="1:30" x14ac:dyDescent="0.35">
      <c r="A39" s="5" t="s">
        <v>13</v>
      </c>
      <c r="B39" s="3">
        <v>23.857074422485251</v>
      </c>
      <c r="C39" s="3">
        <v>21.155613912151072</v>
      </c>
      <c r="D39" s="3">
        <v>13.238202294873727</v>
      </c>
      <c r="E39" s="3">
        <v>15.451860729374957</v>
      </c>
      <c r="F39" s="3">
        <v>29.217118269945789</v>
      </c>
      <c r="G39" s="3">
        <v>12.056533498481228</v>
      </c>
      <c r="H39" s="28">
        <v>22.721135535003526</v>
      </c>
      <c r="I39" s="3">
        <v>19.107328437015994</v>
      </c>
      <c r="J39" s="3">
        <v>9.4180677423768842</v>
      </c>
      <c r="K39" s="27">
        <v>0</v>
      </c>
      <c r="L39" s="22"/>
      <c r="M39" s="22"/>
      <c r="N39" s="22"/>
      <c r="O39" s="22"/>
      <c r="P39" s="23"/>
      <c r="Q39" s="22"/>
      <c r="R39" s="22"/>
      <c r="S39" s="22"/>
      <c r="U39" s="1"/>
      <c r="V39" s="1">
        <v>7.8</v>
      </c>
      <c r="W39" s="1">
        <v>6.9</v>
      </c>
      <c r="X39" s="1">
        <v>1</v>
      </c>
      <c r="Y39" s="1">
        <v>2</v>
      </c>
      <c r="Z39" s="1">
        <v>3</v>
      </c>
      <c r="AA39" s="1">
        <v>4</v>
      </c>
      <c r="AB39" s="1">
        <v>5</v>
      </c>
      <c r="AC39" s="1">
        <v>10</v>
      </c>
    </row>
    <row r="40" spans="1:30" x14ac:dyDescent="0.35">
      <c r="I40" s="24"/>
      <c r="J40" s="24"/>
      <c r="K40" s="24"/>
      <c r="L40" s="22"/>
      <c r="M40" s="22"/>
      <c r="N40" s="22"/>
      <c r="O40" s="22"/>
      <c r="P40" s="23"/>
      <c r="Q40" s="22"/>
      <c r="R40" s="22"/>
      <c r="S40" s="22"/>
      <c r="U40" s="1">
        <v>7.8</v>
      </c>
      <c r="V40" s="1">
        <v>0</v>
      </c>
      <c r="W40" s="3">
        <f>((AA22+AC23)+(AB22+AC24))/(2*2)</f>
        <v>15.071739188532806</v>
      </c>
      <c r="X40" s="9">
        <v>5.0581160000000001</v>
      </c>
      <c r="Y40" s="3">
        <v>6.3415299999999997</v>
      </c>
      <c r="Z40" s="3">
        <v>14.389530000000001</v>
      </c>
      <c r="AA40" s="3">
        <v>7.8101269999999996</v>
      </c>
      <c r="AB40" s="3">
        <v>8.5261960000000006</v>
      </c>
      <c r="AC40" s="3">
        <v>20.91423</v>
      </c>
    </row>
    <row r="41" spans="1:30" x14ac:dyDescent="0.35">
      <c r="I41" s="21"/>
      <c r="J41" s="21"/>
      <c r="K41" s="22"/>
      <c r="L41" s="22"/>
      <c r="M41" s="22"/>
      <c r="N41" s="22"/>
      <c r="O41" s="22"/>
      <c r="P41" s="23"/>
      <c r="Q41" s="22"/>
      <c r="R41" s="22"/>
      <c r="S41" s="22"/>
      <c r="U41" s="1">
        <v>6.9</v>
      </c>
      <c r="V41" s="1"/>
      <c r="W41" s="8">
        <v>0</v>
      </c>
      <c r="X41" s="3">
        <f>(Z17+AC17)/(2*1)</f>
        <v>19.297179879458447</v>
      </c>
      <c r="Y41" s="3">
        <f>(Z18+AC18)/(2*1)</f>
        <v>12.749477546376383</v>
      </c>
      <c r="Z41" s="3">
        <f>(Z19+AC19)/(2*1)</f>
        <v>16.021877758968497</v>
      </c>
      <c r="AA41" s="3">
        <f>(Z20+AC20)/(2*1)</f>
        <v>7.8647367291896746</v>
      </c>
      <c r="AB41" s="3">
        <f>(Z21+AC21)/(2*1)</f>
        <v>23.338426580530076</v>
      </c>
      <c r="AC41" s="10">
        <f>(AD22+AD25)/(2*1)</f>
        <v>10.737300620429057</v>
      </c>
    </row>
    <row r="42" spans="1:30" x14ac:dyDescent="0.35">
      <c r="I42" s="20"/>
      <c r="J42" s="20"/>
      <c r="K42" s="20"/>
      <c r="U42" s="1">
        <v>1</v>
      </c>
      <c r="V42" s="1"/>
      <c r="W42" s="1"/>
      <c r="X42" s="1">
        <v>0</v>
      </c>
      <c r="Y42" s="3">
        <v>10.488088481701515</v>
      </c>
      <c r="Z42" s="3">
        <v>15.04693</v>
      </c>
      <c r="AA42" s="3">
        <f t="shared" ref="AA42:AB44" si="0">Z30</f>
        <v>12.32233744059949</v>
      </c>
      <c r="AB42" s="3">
        <f t="shared" si="0"/>
        <v>5.95315042645489</v>
      </c>
      <c r="AC42" s="10">
        <f>AD30</f>
        <v>23.857074422485251</v>
      </c>
    </row>
    <row r="43" spans="1:30" x14ac:dyDescent="0.35">
      <c r="I43" s="20"/>
      <c r="J43" s="20"/>
      <c r="K43" s="20"/>
      <c r="U43" s="1">
        <v>2</v>
      </c>
      <c r="V43" s="1"/>
      <c r="W43" s="1"/>
      <c r="X43" s="1"/>
      <c r="Y43" s="1">
        <v>0</v>
      </c>
      <c r="Z43" s="3">
        <f>Y31</f>
        <v>18.133118871280804</v>
      </c>
      <c r="AA43" s="3">
        <f t="shared" si="0"/>
        <v>5.8855755878248646</v>
      </c>
      <c r="AB43" s="3">
        <f t="shared" si="0"/>
        <v>12.026637102698327</v>
      </c>
      <c r="AC43" s="10">
        <f>AD31</f>
        <v>21.155613912151072</v>
      </c>
    </row>
    <row r="44" spans="1:30" x14ac:dyDescent="0.35">
      <c r="U44" s="1">
        <v>3</v>
      </c>
      <c r="V44" s="1"/>
      <c r="W44" s="1"/>
      <c r="X44" s="1"/>
      <c r="Y44" s="1"/>
      <c r="Z44" s="1">
        <v>0</v>
      </c>
      <c r="AA44" s="3">
        <f t="shared" si="0"/>
        <v>13.928747251637528</v>
      </c>
      <c r="AB44" s="3">
        <f t="shared" si="0"/>
        <v>20.661316511781141</v>
      </c>
      <c r="AC44" s="10">
        <f>AD32</f>
        <v>13.238202294873727</v>
      </c>
    </row>
    <row r="45" spans="1:30" x14ac:dyDescent="0.35">
      <c r="I45" s="7"/>
      <c r="J45" s="7"/>
      <c r="K45" s="7"/>
      <c r="L45" s="7"/>
      <c r="M45" s="7"/>
      <c r="N45" s="7"/>
      <c r="O45" s="7"/>
      <c r="P45" s="7"/>
      <c r="Q45" s="7"/>
      <c r="R45" s="7"/>
      <c r="U45" s="1">
        <v>4</v>
      </c>
      <c r="V45" s="1"/>
      <c r="W45" s="1"/>
      <c r="X45" s="1"/>
      <c r="Y45" s="1"/>
      <c r="Z45" s="1"/>
      <c r="AA45" s="1">
        <v>0</v>
      </c>
      <c r="AB45" s="3">
        <f>AA33</f>
        <v>15.892136420255145</v>
      </c>
      <c r="AC45" s="10">
        <f>AD33</f>
        <v>15.451860729374957</v>
      </c>
    </row>
    <row r="46" spans="1:30" x14ac:dyDescent="0.35">
      <c r="I46" s="7"/>
      <c r="J46" s="7"/>
      <c r="K46" s="7"/>
      <c r="L46" s="7"/>
      <c r="M46" s="7"/>
      <c r="N46" s="7"/>
      <c r="O46" s="7"/>
      <c r="P46" s="7"/>
      <c r="Q46" s="7"/>
      <c r="R46" s="7"/>
      <c r="U46" s="1">
        <v>5</v>
      </c>
      <c r="V46" s="1"/>
      <c r="W46" s="1"/>
      <c r="X46" s="1"/>
      <c r="Y46" s="1"/>
      <c r="Z46" s="1"/>
      <c r="AA46" s="1"/>
      <c r="AB46" s="8">
        <v>0</v>
      </c>
      <c r="AC46" s="10">
        <f>AD34</f>
        <v>29.217118269945789</v>
      </c>
    </row>
    <row r="47" spans="1:30" x14ac:dyDescent="0.35">
      <c r="I47" s="7"/>
      <c r="J47" s="7"/>
      <c r="K47" s="7"/>
      <c r="L47" s="7"/>
      <c r="M47" s="7"/>
      <c r="N47" s="7"/>
      <c r="O47" s="7"/>
      <c r="P47" s="7"/>
      <c r="Q47" s="7"/>
      <c r="R47" s="7"/>
      <c r="U47" s="1">
        <v>10</v>
      </c>
      <c r="V47" s="4"/>
      <c r="W47" s="4"/>
      <c r="X47" s="4"/>
      <c r="Y47" s="4"/>
      <c r="Z47" s="4"/>
      <c r="AA47" s="4"/>
      <c r="AB47" s="4"/>
      <c r="AC47" s="4">
        <v>0</v>
      </c>
    </row>
    <row r="48" spans="1:30" x14ac:dyDescent="0.35">
      <c r="I48" s="7"/>
      <c r="J48" s="7"/>
      <c r="K48" s="7"/>
      <c r="L48" s="7"/>
      <c r="M48" s="7"/>
      <c r="N48" s="7"/>
      <c r="O48" s="7"/>
      <c r="P48" s="7"/>
      <c r="Q48" s="7"/>
      <c r="R48" s="7"/>
      <c r="U48" s="13" t="s">
        <v>77</v>
      </c>
    </row>
    <row r="49" spans="9:28" x14ac:dyDescent="0.35">
      <c r="I49" s="7"/>
      <c r="J49" s="7"/>
      <c r="K49" s="7"/>
      <c r="L49" s="7"/>
      <c r="M49" s="7"/>
      <c r="N49" s="7"/>
      <c r="O49" s="7"/>
      <c r="P49" s="7"/>
      <c r="Q49" s="7"/>
      <c r="R49" s="7"/>
      <c r="U49" s="1"/>
      <c r="V49" s="1" t="s">
        <v>15</v>
      </c>
      <c r="W49" s="1">
        <v>6.9</v>
      </c>
      <c r="X49" s="1">
        <v>2</v>
      </c>
      <c r="Y49" s="1">
        <v>3</v>
      </c>
      <c r="Z49" s="1">
        <v>4</v>
      </c>
      <c r="AA49" s="1">
        <v>5</v>
      </c>
      <c r="AB49" s="1">
        <v>10</v>
      </c>
    </row>
    <row r="50" spans="9:28" x14ac:dyDescent="0.35">
      <c r="I50" s="7"/>
      <c r="J50" s="7"/>
      <c r="K50" s="7"/>
      <c r="L50" s="7"/>
      <c r="M50" s="7"/>
      <c r="N50" s="7"/>
      <c r="O50" s="7"/>
      <c r="P50" s="7"/>
      <c r="Q50" s="7"/>
      <c r="R50" s="7"/>
      <c r="U50" s="1" t="s">
        <v>15</v>
      </c>
      <c r="V50" s="1">
        <v>0</v>
      </c>
      <c r="W50" s="3">
        <f>((AA22+AB22+Z17)+(AC23+AB23+AC17))/(3*2)</f>
        <v>15.155662731429565</v>
      </c>
      <c r="X50" s="3">
        <f>(AA18+AB18+V17)/(3*1)</f>
        <v>7.7237161804289514</v>
      </c>
      <c r="Y50" s="3">
        <f>(AA19+AB19+W17)/(3*1)</f>
        <v>14.608661174480416</v>
      </c>
      <c r="Z50" s="3">
        <f>(AA20+AB20+X17)/(3*1)</f>
        <v>9.3141973961404076</v>
      </c>
      <c r="AA50" s="3">
        <f>(AA21+AB21+Y17)/(3*1)</f>
        <v>7.6685139940219962</v>
      </c>
      <c r="AB50" s="3">
        <f>(AD23+AD24+AD17)/(3*1)</f>
        <v>21.895179464834921</v>
      </c>
    </row>
    <row r="51" spans="9:28" x14ac:dyDescent="0.35">
      <c r="I51" s="7"/>
      <c r="J51" s="7"/>
      <c r="K51" s="7"/>
      <c r="L51" s="7"/>
      <c r="M51" s="7"/>
      <c r="N51" s="7"/>
      <c r="O51" s="7"/>
      <c r="P51" s="7"/>
      <c r="Q51" s="7"/>
      <c r="R51" s="7"/>
      <c r="U51" s="1">
        <v>6.9</v>
      </c>
      <c r="V51" s="1"/>
      <c r="W51" s="1">
        <v>0</v>
      </c>
      <c r="X51" s="3">
        <f>Y41</f>
        <v>12.749477546376383</v>
      </c>
      <c r="Y51" s="3">
        <f>Z41</f>
        <v>16.021877758968497</v>
      </c>
      <c r="Z51" s="3">
        <f>AA41</f>
        <v>7.8647367291896746</v>
      </c>
      <c r="AA51" s="3">
        <f>AB41</f>
        <v>23.338426580530076</v>
      </c>
      <c r="AB51" s="3">
        <f>AC41</f>
        <v>10.737300620429057</v>
      </c>
    </row>
    <row r="52" spans="9:28" x14ac:dyDescent="0.35">
      <c r="I52" s="7"/>
      <c r="J52" s="7"/>
      <c r="K52" s="7"/>
      <c r="L52" s="7"/>
      <c r="M52" s="7"/>
      <c r="N52" s="7"/>
      <c r="O52" s="7"/>
      <c r="P52" s="7"/>
      <c r="Q52" s="7"/>
      <c r="R52" s="7"/>
      <c r="U52" s="1">
        <v>2</v>
      </c>
      <c r="V52" s="1"/>
      <c r="W52" s="1"/>
      <c r="X52" s="1">
        <v>0</v>
      </c>
      <c r="Y52" s="3">
        <f>Z43</f>
        <v>18.133118871280804</v>
      </c>
      <c r="Z52" s="9">
        <f>AA43</f>
        <v>5.8855755878248646</v>
      </c>
      <c r="AA52" s="3">
        <f>AB43</f>
        <v>12.026637102698327</v>
      </c>
      <c r="AB52" s="3">
        <f>AC43</f>
        <v>21.155613912151072</v>
      </c>
    </row>
    <row r="53" spans="9:28" x14ac:dyDescent="0.35">
      <c r="I53" s="7"/>
      <c r="J53" s="7"/>
      <c r="K53" s="7"/>
      <c r="L53" s="7"/>
      <c r="M53" s="7"/>
      <c r="N53" s="7"/>
      <c r="O53" s="7"/>
      <c r="P53" s="7"/>
      <c r="Q53" s="7"/>
      <c r="R53" s="7"/>
      <c r="U53" s="1">
        <v>3</v>
      </c>
      <c r="V53" s="1"/>
      <c r="W53" s="1"/>
      <c r="X53" s="1"/>
      <c r="Y53" s="1">
        <v>0</v>
      </c>
      <c r="Z53" s="3">
        <f>AA44</f>
        <v>13.928747251637528</v>
      </c>
      <c r="AA53" s="3">
        <f>AB44</f>
        <v>20.661316511781141</v>
      </c>
      <c r="AB53" s="3">
        <f>AC44</f>
        <v>13.238202294873727</v>
      </c>
    </row>
    <row r="54" spans="9:28" x14ac:dyDescent="0.35">
      <c r="I54" s="7"/>
      <c r="J54" s="7"/>
      <c r="K54" s="7"/>
      <c r="L54" s="7"/>
      <c r="M54" s="7"/>
      <c r="N54" s="7"/>
      <c r="O54" s="7"/>
      <c r="P54" s="7"/>
      <c r="Q54" s="7"/>
      <c r="R54" s="7"/>
      <c r="U54" s="1">
        <v>4</v>
      </c>
      <c r="V54" s="1"/>
      <c r="W54" s="1"/>
      <c r="X54" s="1"/>
      <c r="Y54" s="1"/>
      <c r="Z54" s="1">
        <v>0</v>
      </c>
      <c r="AA54" s="3">
        <f>AB45</f>
        <v>15.892136420255145</v>
      </c>
      <c r="AB54" s="3">
        <f>AC45</f>
        <v>15.451860729374957</v>
      </c>
    </row>
    <row r="55" spans="9:28" x14ac:dyDescent="0.35">
      <c r="U55" s="1">
        <v>5</v>
      </c>
      <c r="V55" s="1"/>
      <c r="W55" s="1"/>
      <c r="X55" s="1"/>
      <c r="Y55" s="1"/>
      <c r="Z55" s="1"/>
      <c r="AA55" s="1">
        <v>0</v>
      </c>
      <c r="AB55" s="3">
        <f>AC46</f>
        <v>29.217118269945789</v>
      </c>
    </row>
    <row r="56" spans="9:28" x14ac:dyDescent="0.35">
      <c r="U56" s="1">
        <v>10</v>
      </c>
      <c r="V56" s="1"/>
      <c r="W56" s="1"/>
      <c r="X56" s="1"/>
      <c r="Y56" s="1"/>
      <c r="Z56" s="1"/>
      <c r="AA56" s="1"/>
      <c r="AB56" s="1">
        <v>0</v>
      </c>
    </row>
    <row r="58" spans="9:28" x14ac:dyDescent="0.35">
      <c r="U58" s="1"/>
      <c r="V58" s="1" t="s">
        <v>15</v>
      </c>
      <c r="W58" s="1">
        <v>6.9</v>
      </c>
      <c r="X58" s="1">
        <v>2.4</v>
      </c>
      <c r="Y58" s="1">
        <v>3</v>
      </c>
      <c r="Z58" s="1">
        <v>5</v>
      </c>
      <c r="AA58" s="1">
        <v>10</v>
      </c>
    </row>
    <row r="59" spans="9:28" x14ac:dyDescent="0.35">
      <c r="U59" s="1" t="s">
        <v>15</v>
      </c>
      <c r="V59" s="1">
        <v>0</v>
      </c>
      <c r="W59" s="3">
        <f>W50</f>
        <v>15.155662731429565</v>
      </c>
      <c r="X59" s="3">
        <f>((AA18+AB18+V17)+(AA20+AB20+X17))/(3*2)</f>
        <v>8.5189567882846795</v>
      </c>
      <c r="Y59" s="3">
        <f>Y50</f>
        <v>14.608661174480416</v>
      </c>
      <c r="Z59" s="9">
        <f>AA50</f>
        <v>7.6685139940219962</v>
      </c>
      <c r="AA59" s="3">
        <f>AB50</f>
        <v>21.895179464834921</v>
      </c>
    </row>
    <row r="60" spans="9:28" x14ac:dyDescent="0.35">
      <c r="U60" s="1">
        <v>6.9</v>
      </c>
      <c r="V60" s="1"/>
      <c r="W60" s="1">
        <v>0</v>
      </c>
      <c r="X60" s="3">
        <f>((Z18+Z20)+(AC18+AC20))/(2*2)</f>
        <v>10.307107137783028</v>
      </c>
      <c r="Y60" s="3">
        <f>Y51</f>
        <v>16.021877758968497</v>
      </c>
      <c r="Z60" s="3">
        <f>AA51</f>
        <v>23.338426580530076</v>
      </c>
      <c r="AA60" s="3">
        <f>AB51</f>
        <v>10.737300620429057</v>
      </c>
    </row>
    <row r="61" spans="9:28" x14ac:dyDescent="0.35">
      <c r="U61" s="1">
        <v>2.4</v>
      </c>
      <c r="V61" s="1"/>
      <c r="W61" s="1"/>
      <c r="X61" s="1">
        <v>0</v>
      </c>
      <c r="Y61" s="3">
        <f>(W18+X19)/(2*1)</f>
        <v>16.030933061459166</v>
      </c>
      <c r="Z61" s="3">
        <f>(Y18+Y20)/(2*1)</f>
        <v>13.959386761476736</v>
      </c>
      <c r="AA61" s="3">
        <f>(AD18+AD20)/(2*1)</f>
        <v>18.303737320763013</v>
      </c>
    </row>
    <row r="62" spans="9:28" x14ac:dyDescent="0.35">
      <c r="U62" s="1">
        <v>3</v>
      </c>
      <c r="V62" s="1"/>
      <c r="W62" s="1"/>
      <c r="X62" s="1"/>
      <c r="Y62" s="1">
        <v>0</v>
      </c>
      <c r="Z62" s="3">
        <f>AA53</f>
        <v>20.661316511781141</v>
      </c>
      <c r="AA62" s="3">
        <f>AB53</f>
        <v>13.238202294873727</v>
      </c>
    </row>
    <row r="63" spans="9:28" x14ac:dyDescent="0.35">
      <c r="U63" s="1">
        <v>5</v>
      </c>
      <c r="V63" s="1"/>
      <c r="W63" s="1"/>
      <c r="X63" s="1"/>
      <c r="Y63" s="1"/>
      <c r="Z63" s="1">
        <v>0</v>
      </c>
      <c r="AA63" s="3">
        <f>AB55</f>
        <v>29.217118269945789</v>
      </c>
    </row>
    <row r="64" spans="9:28" x14ac:dyDescent="0.35">
      <c r="U64" s="1">
        <v>10</v>
      </c>
      <c r="V64" s="1"/>
      <c r="W64" s="1"/>
      <c r="X64" s="1"/>
      <c r="Y64" s="1"/>
      <c r="Z64" s="1"/>
      <c r="AA64" s="1">
        <v>0</v>
      </c>
    </row>
    <row r="66" spans="21:27" x14ac:dyDescent="0.35">
      <c r="U66" s="1"/>
      <c r="V66" s="1" t="s">
        <v>16</v>
      </c>
      <c r="W66" s="1">
        <v>6.9</v>
      </c>
      <c r="X66" s="1">
        <v>2.4</v>
      </c>
      <c r="Y66" s="1">
        <v>3</v>
      </c>
      <c r="Z66" s="1">
        <v>10</v>
      </c>
      <c r="AA66" s="12"/>
    </row>
    <row r="67" spans="21:27" x14ac:dyDescent="0.35">
      <c r="U67" s="1" t="s">
        <v>16</v>
      </c>
      <c r="V67" s="1">
        <v>0</v>
      </c>
      <c r="W67" s="3">
        <f>((AA22+AB22+Z17+Z21)+(AC23+AC24+AC17+AC21))/(4*2)</f>
        <v>18.194771209263536</v>
      </c>
      <c r="X67" s="9">
        <f>((AA18+AB18+V17+Y18)+(AA20+AB20+X17+Y20))/(4*2)</f>
        <v>9.8790642815826946</v>
      </c>
      <c r="Y67" s="3">
        <f>(AA19+AB19+W17+Y19)/(4*1)</f>
        <v>16.121825008805597</v>
      </c>
      <c r="Z67" s="3">
        <f>(AD23+AD24+AD17+AD21)/(4*1)</f>
        <v>23.725664166112637</v>
      </c>
      <c r="AA67" s="12"/>
    </row>
    <row r="68" spans="21:27" x14ac:dyDescent="0.35">
      <c r="U68" s="1">
        <v>6.9</v>
      </c>
      <c r="V68" s="1"/>
      <c r="W68" s="8">
        <v>0</v>
      </c>
      <c r="X68" s="3">
        <f>X60</f>
        <v>10.307107137783028</v>
      </c>
      <c r="Y68" s="3">
        <f>Y60</f>
        <v>16.021877758968497</v>
      </c>
      <c r="Z68" s="3">
        <f>AA60</f>
        <v>10.737300620429057</v>
      </c>
      <c r="AA68" s="12"/>
    </row>
    <row r="69" spans="21:27" x14ac:dyDescent="0.35">
      <c r="U69" s="1">
        <v>2.4</v>
      </c>
      <c r="V69" s="1"/>
      <c r="W69" s="1"/>
      <c r="X69" s="1">
        <v>0</v>
      </c>
      <c r="Y69" s="3">
        <f>Y61</f>
        <v>16.030933061459166</v>
      </c>
      <c r="Z69" s="3">
        <f>AA61</f>
        <v>18.303737320763013</v>
      </c>
      <c r="AA69" s="12"/>
    </row>
    <row r="70" spans="21:27" x14ac:dyDescent="0.35">
      <c r="U70" s="1">
        <v>3</v>
      </c>
      <c r="V70" s="1"/>
      <c r="W70" s="1"/>
      <c r="X70" s="1"/>
      <c r="Y70" s="8">
        <v>0</v>
      </c>
      <c r="Z70" s="3">
        <f>AA62</f>
        <v>13.238202294873727</v>
      </c>
      <c r="AA70" s="12"/>
    </row>
    <row r="71" spans="21:27" x14ac:dyDescent="0.35">
      <c r="U71" s="1">
        <v>10</v>
      </c>
      <c r="V71" s="1"/>
      <c r="W71" s="1"/>
      <c r="X71" s="1"/>
      <c r="Y71" s="1"/>
      <c r="Z71" s="1">
        <v>0</v>
      </c>
      <c r="AA71" s="12"/>
    </row>
    <row r="73" spans="21:27" x14ac:dyDescent="0.35">
      <c r="U73" s="1"/>
      <c r="V73" s="1" t="s">
        <v>17</v>
      </c>
      <c r="W73" s="1">
        <v>6.9</v>
      </c>
      <c r="X73" s="1">
        <v>3</v>
      </c>
      <c r="Y73" s="1">
        <v>10</v>
      </c>
    </row>
    <row r="74" spans="21:27" x14ac:dyDescent="0.35">
      <c r="U74" s="1" t="s">
        <v>17</v>
      </c>
      <c r="V74" s="1">
        <v>0</v>
      </c>
      <c r="W74" s="3">
        <f>((AA22+AB22+Z17+Z21+Z18+Z20)+(AC23+AC24+AC17+AC21+AC18+AC20))/(6*2)</f>
        <v>15.565549852103366</v>
      </c>
      <c r="X74" s="3">
        <f>(AA19+AB19+W17+Y19+W18+X19)/(6*1)</f>
        <v>16.091527693023455</v>
      </c>
      <c r="Y74" s="3">
        <f>(AD23+AD24+AD17+AD21+AD18+AD20)/(6*1)</f>
        <v>21.918355217662764</v>
      </c>
    </row>
    <row r="75" spans="21:27" x14ac:dyDescent="0.35">
      <c r="U75" s="1">
        <v>6.9</v>
      </c>
      <c r="V75" s="1"/>
      <c r="W75" s="8">
        <v>0</v>
      </c>
      <c r="X75" s="3">
        <f>Y68</f>
        <v>16.021877758968497</v>
      </c>
      <c r="Y75" s="9">
        <f>Z68</f>
        <v>10.737300620429057</v>
      </c>
    </row>
    <row r="76" spans="21:27" x14ac:dyDescent="0.35">
      <c r="U76" s="1">
        <v>3</v>
      </c>
      <c r="V76" s="1"/>
      <c r="W76" s="8"/>
      <c r="X76" s="8">
        <v>0</v>
      </c>
      <c r="Y76" s="3">
        <f>Z70</f>
        <v>13.238202294873727</v>
      </c>
    </row>
    <row r="77" spans="21:27" x14ac:dyDescent="0.35">
      <c r="U77" s="1">
        <v>10</v>
      </c>
      <c r="V77" s="1"/>
      <c r="W77" s="1"/>
      <c r="X77" s="1"/>
      <c r="Y77" s="1">
        <v>0</v>
      </c>
    </row>
    <row r="79" spans="21:27" x14ac:dyDescent="0.35">
      <c r="U79" s="1"/>
      <c r="V79" s="1" t="s">
        <v>17</v>
      </c>
      <c r="W79" s="1" t="s">
        <v>18</v>
      </c>
      <c r="X79" s="1">
        <v>3</v>
      </c>
    </row>
    <row r="80" spans="21:27" x14ac:dyDescent="0.35">
      <c r="U80" s="1" t="s">
        <v>17</v>
      </c>
      <c r="V80" s="1">
        <v>0</v>
      </c>
      <c r="W80" s="3">
        <f>((AA22+AB22+Z17+Z21+Z18+Z20)+(AC23+AC24+AC17+AC21+AC18+AC20)+(AD23+AD24+AD17+AD21+AD18+AD20))/(6*3)</f>
        <v>17.683151640623166</v>
      </c>
      <c r="X80" s="3">
        <f>X74</f>
        <v>16.091527693023455</v>
      </c>
    </row>
    <row r="81" spans="21:41" x14ac:dyDescent="0.35">
      <c r="U81" s="1" t="s">
        <v>18</v>
      </c>
      <c r="V81" s="1"/>
      <c r="W81" s="8">
        <v>0</v>
      </c>
      <c r="X81" s="9">
        <f>(Z19+AC19+AD19)/(3*1)</f>
        <v>15.093985937603572</v>
      </c>
    </row>
    <row r="82" spans="21:41" x14ac:dyDescent="0.35">
      <c r="U82" s="1">
        <v>3</v>
      </c>
      <c r="V82" s="1"/>
      <c r="W82" s="1"/>
      <c r="X82" s="1">
        <v>0</v>
      </c>
      <c r="AA82" t="s">
        <v>79</v>
      </c>
    </row>
    <row r="83" spans="21:41" x14ac:dyDescent="0.35">
      <c r="AA83" s="4" t="s">
        <v>25</v>
      </c>
      <c r="AB83" s="4"/>
      <c r="AC83" s="4"/>
      <c r="AE83" s="4" t="s">
        <v>39</v>
      </c>
      <c r="AF83" s="4"/>
      <c r="AG83" s="4"/>
      <c r="AI83" s="4" t="s">
        <v>41</v>
      </c>
      <c r="AJ83" s="4"/>
      <c r="AK83" s="4"/>
      <c r="AM83" s="4" t="s">
        <v>42</v>
      </c>
      <c r="AN83" s="4"/>
      <c r="AO83" s="4"/>
    </row>
    <row r="84" spans="21:41" x14ac:dyDescent="0.35">
      <c r="U84" s="1"/>
      <c r="V84" s="1" t="s">
        <v>17</v>
      </c>
      <c r="W84" s="1" t="s">
        <v>19</v>
      </c>
      <c r="AA84" s="4" t="s">
        <v>26</v>
      </c>
      <c r="AB84" s="4" t="s">
        <v>23</v>
      </c>
      <c r="AC84" s="4">
        <f>(AB17+AA17+Y17+V17+X17)/5</f>
        <v>7.7759616894868895</v>
      </c>
      <c r="AE84" s="4" t="s">
        <v>26</v>
      </c>
      <c r="AF84" s="4" t="s">
        <v>23</v>
      </c>
      <c r="AG84" s="4">
        <f>(AA17+AB17+Y17+X17+V17)/5</f>
        <v>7.7759616894868895</v>
      </c>
      <c r="AI84" s="4" t="s">
        <v>26</v>
      </c>
      <c r="AJ84" s="4" t="s">
        <v>23</v>
      </c>
      <c r="AK84" s="4">
        <f>(AB17+AA17+Y17+V17+X17)/5</f>
        <v>7.7759616894868895</v>
      </c>
      <c r="AM84" s="4" t="s">
        <v>26</v>
      </c>
      <c r="AN84" s="4" t="s">
        <v>23</v>
      </c>
      <c r="AO84" s="4">
        <f>(AA17+AB17+Y17)/3</f>
        <v>5.3564608417111472</v>
      </c>
    </row>
    <row r="85" spans="21:41" x14ac:dyDescent="0.35">
      <c r="U85" s="8" t="s">
        <v>17</v>
      </c>
      <c r="V85" s="1">
        <v>0</v>
      </c>
      <c r="W85" s="3">
        <f>((AA22+AB22+Z17+Z21+Z18+Z20)+(AC23+AC24+AC17+AC21+AC18+AC20)+(AD23+AD24+AD17+AD21+AD18+AD20)+(AA19+AB19+W17+Y19+W18+X19))/(6*4)</f>
        <v>17.285245653723241</v>
      </c>
      <c r="AA85" s="4"/>
      <c r="AB85" s="4" t="s">
        <v>27</v>
      </c>
      <c r="AC85" s="4">
        <f>(Z17+AC17+AD17+W17)/4</f>
        <v>19.374590194471722</v>
      </c>
      <c r="AE85" s="4"/>
      <c r="AF85" s="4" t="s">
        <v>27</v>
      </c>
      <c r="AG85" s="4">
        <f>(Z17+AC17+AD17+W17)/4</f>
        <v>19.374590194471722</v>
      </c>
      <c r="AI85" s="4"/>
      <c r="AJ85" s="4" t="s">
        <v>27</v>
      </c>
      <c r="AK85" s="4">
        <f>(Z17+AC17+AD17+W17)/4</f>
        <v>19.374590194471722</v>
      </c>
      <c r="AM85" s="4"/>
      <c r="AN85" s="4" t="s">
        <v>27</v>
      </c>
      <c r="AO85" s="4">
        <f>(V17+W17+X17+Z17+AC17+AD17)/6</f>
        <v>16.718131116697986</v>
      </c>
    </row>
    <row r="86" spans="21:41" x14ac:dyDescent="0.35">
      <c r="U86" s="1" t="s">
        <v>19</v>
      </c>
      <c r="V86" s="1"/>
      <c r="W86" s="1">
        <v>0</v>
      </c>
      <c r="AA86" s="4"/>
      <c r="AB86" s="4"/>
      <c r="AC86" s="4"/>
      <c r="AE86" s="4"/>
      <c r="AF86" s="4"/>
      <c r="AG86" s="4"/>
      <c r="AI86" s="4"/>
      <c r="AJ86" s="4"/>
      <c r="AK86" s="4"/>
      <c r="AM86" s="4"/>
      <c r="AN86" s="4"/>
      <c r="AO86" s="4"/>
    </row>
    <row r="87" spans="21:41" x14ac:dyDescent="0.35">
      <c r="AA87" s="4"/>
      <c r="AB87" s="4" t="s">
        <v>28</v>
      </c>
      <c r="AC87" s="4">
        <f>(AC85-AC84)/MAX(AC84,AC85)</f>
        <v>0.59865155281035798</v>
      </c>
      <c r="AE87" s="4"/>
      <c r="AF87" s="4" t="s">
        <v>28</v>
      </c>
      <c r="AG87" s="4">
        <f>(AG85-AG84)/MAX(AG84,AG85)</f>
        <v>0.59865155281035798</v>
      </c>
      <c r="AI87" s="4"/>
      <c r="AJ87" s="4" t="s">
        <v>28</v>
      </c>
      <c r="AK87" s="4">
        <f>(AK85-AK84)/MAX(AK84,AK85)</f>
        <v>0.59865155281035798</v>
      </c>
      <c r="AM87" s="4"/>
      <c r="AN87" s="4" t="s">
        <v>28</v>
      </c>
      <c r="AO87" s="4">
        <f>(AO85-AO84)/MAX(AO84,AO85)</f>
        <v>0.6796016968451013</v>
      </c>
    </row>
    <row r="88" spans="21:41" x14ac:dyDescent="0.35">
      <c r="AA88" s="4"/>
      <c r="AB88" s="4"/>
      <c r="AC88" s="4"/>
      <c r="AE88" s="4"/>
      <c r="AF88" s="4"/>
      <c r="AG88" s="4"/>
      <c r="AI88" s="4"/>
      <c r="AJ88" s="4"/>
      <c r="AK88" s="4"/>
      <c r="AM88" s="4"/>
      <c r="AN88" s="4"/>
      <c r="AO88" s="4"/>
    </row>
    <row r="89" spans="21:41" x14ac:dyDescent="0.35">
      <c r="U89" s="1" t="s">
        <v>24</v>
      </c>
      <c r="V89" s="1"/>
      <c r="W89" s="1"/>
      <c r="AA89" s="4" t="s">
        <v>29</v>
      </c>
      <c r="AB89" s="4" t="s">
        <v>23</v>
      </c>
      <c r="AC89" s="4">
        <f>(AA18+AB18+V17+Y18+X18)/5</f>
        <v>8.2166722463620108</v>
      </c>
      <c r="AE89" s="4" t="s">
        <v>29</v>
      </c>
      <c r="AF89" s="4" t="s">
        <v>23</v>
      </c>
      <c r="AG89" s="4">
        <f>(AA18+AB18+X18+V17+Y18)/5</f>
        <v>8.216672246362009</v>
      </c>
      <c r="AI89" s="4" t="s">
        <v>29</v>
      </c>
      <c r="AJ89" s="4" t="s">
        <v>23</v>
      </c>
      <c r="AK89" s="4">
        <f>(AA18+AB18+V17+Y18+X18)/5</f>
        <v>8.2166722463620108</v>
      </c>
      <c r="AM89" s="4" t="s">
        <v>29</v>
      </c>
      <c r="AN89" s="4" t="s">
        <v>23</v>
      </c>
      <c r="AO89" s="4">
        <f>(X18)/1</f>
        <v>5.8855755878248646</v>
      </c>
    </row>
    <row r="90" spans="21:41" x14ac:dyDescent="0.35">
      <c r="U90" s="1" t="s">
        <v>20</v>
      </c>
      <c r="V90" s="1" t="s">
        <v>21</v>
      </c>
      <c r="W90" s="1" t="s">
        <v>22</v>
      </c>
      <c r="AA90" s="4"/>
      <c r="AB90" s="4" t="s">
        <v>27</v>
      </c>
      <c r="AC90" s="4">
        <f>(Z18+AC18+AD18+W18)/4</f>
        <v>16.196921969046159</v>
      </c>
      <c r="AE90" s="4"/>
      <c r="AF90" s="4" t="s">
        <v>27</v>
      </c>
      <c r="AG90" s="4">
        <f>(Z18+AC18+AD18+W18)/4</f>
        <v>16.196921969046159</v>
      </c>
      <c r="AI90" s="4"/>
      <c r="AJ90" s="4" t="s">
        <v>27</v>
      </c>
      <c r="AK90" s="4">
        <f>(Z18+AC18+AD18+W18)/4</f>
        <v>16.196921969046159</v>
      </c>
      <c r="AM90" s="4"/>
      <c r="AN90" s="4" t="s">
        <v>27</v>
      </c>
      <c r="AO90" s="4">
        <f>(V17+W18+Y18+Z18+AA18+AB18+AC18+AD18)/8</f>
        <v>12.498184190021227</v>
      </c>
    </row>
    <row r="91" spans="21:41" x14ac:dyDescent="0.35">
      <c r="U91" s="1">
        <v>1</v>
      </c>
      <c r="V91" s="1">
        <v>6</v>
      </c>
      <c r="W91" s="1" t="s">
        <v>17</v>
      </c>
      <c r="AA91" s="4"/>
      <c r="AB91" s="4"/>
      <c r="AC91" s="4"/>
      <c r="AE91" s="4"/>
      <c r="AF91" s="4"/>
      <c r="AG91" s="4"/>
      <c r="AI91" s="4"/>
      <c r="AJ91" s="4"/>
      <c r="AK91" s="4"/>
      <c r="AM91" s="4"/>
      <c r="AN91" s="4"/>
      <c r="AO91" s="4"/>
    </row>
    <row r="92" spans="21:41" x14ac:dyDescent="0.35">
      <c r="U92" s="1">
        <v>2</v>
      </c>
      <c r="V92" s="1">
        <v>4</v>
      </c>
      <c r="W92" s="1" t="s">
        <v>19</v>
      </c>
      <c r="AA92" s="4"/>
      <c r="AB92" s="4" t="s">
        <v>28</v>
      </c>
      <c r="AC92" s="4">
        <f>(AC90-AC89)/MAX(AC89,AC90)</f>
        <v>0.49270162182266208</v>
      </c>
      <c r="AE92" s="4"/>
      <c r="AF92" s="4" t="s">
        <v>28</v>
      </c>
      <c r="AG92" s="4">
        <f>(AG90-AG89)/MAX(AG89,AG90)</f>
        <v>0.49270162182266219</v>
      </c>
      <c r="AI92" s="4"/>
      <c r="AJ92" s="4" t="s">
        <v>28</v>
      </c>
      <c r="AK92" s="4">
        <f>(AK90-AK89)/MAX(AK89,AK90)</f>
        <v>0.49270162182266208</v>
      </c>
      <c r="AM92" s="4"/>
      <c r="AN92" s="4" t="s">
        <v>28</v>
      </c>
      <c r="AO92" s="4">
        <f>(AO90-AO89)/MAX(AO89,AO90)</f>
        <v>0.5290855456807867</v>
      </c>
    </row>
    <row r="93" spans="21:41" x14ac:dyDescent="0.35">
      <c r="AA93" s="4"/>
      <c r="AB93" s="4"/>
      <c r="AC93" s="4"/>
      <c r="AE93" s="4"/>
      <c r="AF93" s="4"/>
      <c r="AG93" s="4"/>
      <c r="AI93" s="4"/>
      <c r="AJ93" s="4"/>
      <c r="AK93" s="4"/>
      <c r="AM93" s="4"/>
      <c r="AN93" s="4"/>
      <c r="AO93" s="4"/>
    </row>
    <row r="94" spans="21:41" x14ac:dyDescent="0.35">
      <c r="AA94" s="4" t="s">
        <v>30</v>
      </c>
      <c r="AB94" s="4" t="s">
        <v>23</v>
      </c>
      <c r="AC94" s="4">
        <f>(Z19+AC19+AD19)/3</f>
        <v>15.093985937603572</v>
      </c>
      <c r="AE94" s="4" t="s">
        <v>30</v>
      </c>
      <c r="AF94" s="4" t="s">
        <v>23</v>
      </c>
      <c r="AG94" s="4">
        <v>0</v>
      </c>
      <c r="AI94" s="4" t="s">
        <v>30</v>
      </c>
      <c r="AJ94" s="4" t="s">
        <v>23</v>
      </c>
      <c r="AK94" s="4">
        <v>0</v>
      </c>
      <c r="AM94" s="4" t="s">
        <v>30</v>
      </c>
      <c r="AN94" s="4" t="s">
        <v>23</v>
      </c>
      <c r="AO94" s="4">
        <v>0</v>
      </c>
    </row>
    <row r="95" spans="21:41" x14ac:dyDescent="0.35">
      <c r="AA95" s="4"/>
      <c r="AB95" s="4" t="s">
        <v>27</v>
      </c>
      <c r="AC95" s="4">
        <f>(AA19+AB19+W17+Y19+W18+X19)/6</f>
        <v>16.091527693023455</v>
      </c>
      <c r="AE95" s="4"/>
      <c r="AF95" s="4" t="s">
        <v>27</v>
      </c>
      <c r="AG95" s="4">
        <f>(W17+W18+X19+Y19+Z19+AA19+AB19+AC19+AD19)/9</f>
        <v>15.75901377455016</v>
      </c>
      <c r="AI95" s="4"/>
      <c r="AJ95" s="4" t="s">
        <v>27</v>
      </c>
      <c r="AK95" s="4">
        <f>(W17+W18+X19+Y19+Z19+AA19+AB19+AC19+AD19)/9</f>
        <v>15.75901377455016</v>
      </c>
      <c r="AM95" s="4"/>
      <c r="AN95" s="4" t="s">
        <v>27</v>
      </c>
      <c r="AO95" s="4">
        <f>(W17+W18+X19+Y19+Z19+AA19+AB19+AC19+AD19)/9</f>
        <v>15.75901377455016</v>
      </c>
    </row>
    <row r="96" spans="21:41" x14ac:dyDescent="0.35">
      <c r="AA96" s="4"/>
      <c r="AB96" s="4"/>
      <c r="AC96" s="4"/>
      <c r="AE96" s="4"/>
      <c r="AF96" s="4"/>
      <c r="AG96" s="4"/>
      <c r="AI96" s="4"/>
      <c r="AJ96" s="4"/>
      <c r="AK96" s="4"/>
      <c r="AM96" s="4"/>
      <c r="AN96" s="4"/>
      <c r="AO96" s="4"/>
    </row>
    <row r="97" spans="27:41" x14ac:dyDescent="0.35">
      <c r="AA97" s="4"/>
      <c r="AB97" s="4" t="s">
        <v>28</v>
      </c>
      <c r="AC97" s="4">
        <f>(AC95-AC94)/MAX(AC94,AC95)</f>
        <v>6.1991737170633665E-2</v>
      </c>
      <c r="AE97" s="4"/>
      <c r="AF97" s="4" t="s">
        <v>28</v>
      </c>
      <c r="AG97" s="4">
        <f>(AG95-AG94)/MAX(AG94,AG95)</f>
        <v>1</v>
      </c>
      <c r="AI97" s="4"/>
      <c r="AJ97" s="4" t="s">
        <v>28</v>
      </c>
      <c r="AK97" s="4">
        <f>(AK95-AK94)/MAX(AK95,AK94)</f>
        <v>1</v>
      </c>
      <c r="AM97" s="4"/>
      <c r="AN97" s="4" t="s">
        <v>28</v>
      </c>
      <c r="AO97" s="4">
        <f>(AO95-AO94)/MAX(AO94,AO95)</f>
        <v>1</v>
      </c>
    </row>
    <row r="98" spans="27:41" x14ac:dyDescent="0.35">
      <c r="AA98" s="4"/>
      <c r="AB98" s="4"/>
      <c r="AC98" s="4"/>
      <c r="AE98" s="4"/>
      <c r="AF98" s="4"/>
      <c r="AG98" s="4"/>
      <c r="AI98" s="4"/>
      <c r="AJ98" s="4"/>
      <c r="AK98" s="4"/>
      <c r="AM98" s="4"/>
      <c r="AN98" s="4"/>
      <c r="AO98" s="4"/>
    </row>
    <row r="99" spans="27:41" x14ac:dyDescent="0.35">
      <c r="AA99" s="4" t="s">
        <v>31</v>
      </c>
      <c r="AB99" s="4" t="s">
        <v>23</v>
      </c>
      <c r="AC99" s="4">
        <f>(AA20+AB20+X17+Y20+X18)/5</f>
        <v>9.9440608393002474</v>
      </c>
      <c r="AE99" s="4" t="s">
        <v>31</v>
      </c>
      <c r="AF99" s="4" t="s">
        <v>23</v>
      </c>
      <c r="AG99" s="4">
        <f>(AA20+AB20+X17+Y20+X18)/5</f>
        <v>9.9440608393002474</v>
      </c>
      <c r="AI99" s="4" t="s">
        <v>31</v>
      </c>
      <c r="AJ99" s="4" t="s">
        <v>23</v>
      </c>
      <c r="AK99" s="4">
        <f>(AA20+AB20+X17+Y20+X18)/5</f>
        <v>9.9440608393002474</v>
      </c>
      <c r="AM99" s="4" t="s">
        <v>31</v>
      </c>
      <c r="AN99" s="4" t="s">
        <v>23</v>
      </c>
      <c r="AO99" s="4">
        <f>(X18)/1</f>
        <v>5.8855755878248646</v>
      </c>
    </row>
    <row r="100" spans="27:41" x14ac:dyDescent="0.35">
      <c r="AA100" s="4"/>
      <c r="AB100" s="4" t="s">
        <v>27</v>
      </c>
      <c r="AC100" s="4">
        <f>(Z20+AC20+AD20+X19)/4</f>
        <v>11.277520359847959</v>
      </c>
      <c r="AE100" s="4"/>
      <c r="AF100" s="4" t="s">
        <v>27</v>
      </c>
      <c r="AG100" s="4">
        <f>(Z20+AC20+AD20+X19)/4</f>
        <v>11.277520359847959</v>
      </c>
      <c r="AI100" s="4"/>
      <c r="AJ100" s="4" t="s">
        <v>27</v>
      </c>
      <c r="AK100" s="4">
        <f>(Z20+AC20+AD20+X19)/4</f>
        <v>11.277520359847959</v>
      </c>
      <c r="AM100" s="4"/>
      <c r="AN100" s="4" t="s">
        <v>27</v>
      </c>
      <c r="AO100" s="4">
        <f>(X17+X19+Y20+Z20+AA20+AB20+AC20+AD20)/8</f>
        <v>11.118101256008524</v>
      </c>
    </row>
    <row r="101" spans="27:41" x14ac:dyDescent="0.35">
      <c r="AA101" s="4"/>
      <c r="AB101" s="4"/>
      <c r="AC101" s="4"/>
      <c r="AE101" s="4"/>
      <c r="AF101" s="4"/>
      <c r="AG101" s="4"/>
      <c r="AI101" s="4"/>
      <c r="AJ101" s="4"/>
      <c r="AK101" s="4"/>
      <c r="AM101" s="4"/>
      <c r="AN101" s="4"/>
      <c r="AO101" s="4"/>
    </row>
    <row r="102" spans="27:41" x14ac:dyDescent="0.35">
      <c r="AA102" s="4"/>
      <c r="AB102" s="4" t="s">
        <v>28</v>
      </c>
      <c r="AC102" s="4">
        <f>(AC100-AC99)/MAX(AC99,AC100)</f>
        <v>0.11824048886626781</v>
      </c>
      <c r="AE102" s="4"/>
      <c r="AF102" s="4" t="s">
        <v>28</v>
      </c>
      <c r="AG102" s="4">
        <f>(AG100-AG99)/MAX(AG99,AG100)</f>
        <v>0.11824048886626781</v>
      </c>
      <c r="AI102" s="4"/>
      <c r="AJ102" s="4" t="s">
        <v>28</v>
      </c>
      <c r="AK102" s="4">
        <f>(AK100-AK99)/MAX(AK99,AK100)</f>
        <v>0.11824048886626781</v>
      </c>
      <c r="AM102" s="4"/>
      <c r="AN102" s="4" t="s">
        <v>28</v>
      </c>
      <c r="AO102" s="4">
        <f>(AO100-AO99)/MAX(AO99,AO100)</f>
        <v>0.47063122989241174</v>
      </c>
    </row>
    <row r="103" spans="27:41" x14ac:dyDescent="0.35">
      <c r="AA103" s="4"/>
      <c r="AB103" s="4"/>
      <c r="AC103" s="4"/>
      <c r="AE103" s="4"/>
      <c r="AF103" s="4"/>
      <c r="AG103" s="4"/>
      <c r="AI103" s="4"/>
      <c r="AJ103" s="4"/>
      <c r="AK103" s="4"/>
      <c r="AM103" s="4"/>
      <c r="AN103" s="4"/>
      <c r="AO103" s="4"/>
    </row>
    <row r="104" spans="27:41" x14ac:dyDescent="0.35">
      <c r="AA104" s="4" t="s">
        <v>32</v>
      </c>
      <c r="AB104" s="4" t="s">
        <v>23</v>
      </c>
      <c r="AC104" s="4">
        <f>(AA21+AB21+Y17+Y18+Y20)/5</f>
        <v>10.184863101003893</v>
      </c>
      <c r="AE104" s="4" t="s">
        <v>32</v>
      </c>
      <c r="AF104" s="4" t="s">
        <v>23</v>
      </c>
      <c r="AG104" s="4">
        <f>(AA21+AB21+Y17+Y18+Y20)/5</f>
        <v>10.184863101003893</v>
      </c>
      <c r="AI104" s="4" t="s">
        <v>32</v>
      </c>
      <c r="AJ104" s="4" t="s">
        <v>23</v>
      </c>
      <c r="AK104" s="4">
        <f>(AA21+AB21+Y17+Y18+Y20)/5</f>
        <v>10.184863101003893</v>
      </c>
      <c r="AM104" s="4" t="s">
        <v>32</v>
      </c>
      <c r="AN104" s="4" t="s">
        <v>23</v>
      </c>
      <c r="AO104" s="4">
        <f>(AA21+AB21+Y17)/3</f>
        <v>7.6685139940219962</v>
      </c>
    </row>
    <row r="105" spans="27:41" x14ac:dyDescent="0.35">
      <c r="AA105" s="4"/>
      <c r="AB105" s="4" t="s">
        <v>27</v>
      </c>
      <c r="AC105" s="4">
        <f>(Z21+AD21+Y19+AC21)/4</f>
        <v>24.138821985696772</v>
      </c>
      <c r="AE105" s="4"/>
      <c r="AF105" s="4" t="s">
        <v>27</v>
      </c>
      <c r="AG105" s="4">
        <f>(Z21+AC21+AD21+Y19)/4</f>
        <v>24.138821985696769</v>
      </c>
      <c r="AI105" s="4"/>
      <c r="AJ105" s="4" t="s">
        <v>27</v>
      </c>
      <c r="AK105" s="4">
        <f>(Z21+AD21+Y19+AC21)/4</f>
        <v>24.138821985696772</v>
      </c>
      <c r="AM105" s="4"/>
      <c r="AN105" s="4" t="s">
        <v>27</v>
      </c>
      <c r="AO105" s="4">
        <f>(Y18+Y19+Y20+Z21+AC21+AD21)/6</f>
        <v>20.745676910956757</v>
      </c>
    </row>
    <row r="106" spans="27:41" x14ac:dyDescent="0.35">
      <c r="AA106" s="4"/>
      <c r="AB106" s="4"/>
      <c r="AC106" s="4"/>
      <c r="AE106" s="4"/>
      <c r="AF106" s="4"/>
      <c r="AG106" s="4"/>
      <c r="AI106" s="4"/>
      <c r="AJ106" s="4"/>
      <c r="AK106" s="4"/>
      <c r="AM106" s="4"/>
      <c r="AN106" s="4"/>
      <c r="AO106" s="4"/>
    </row>
    <row r="107" spans="27:41" x14ac:dyDescent="0.35">
      <c r="AA107" s="4"/>
      <c r="AB107" s="4" t="s">
        <v>28</v>
      </c>
      <c r="AC107" s="4">
        <f>(AC105-AC104)/MAX(AC104,AC105)</f>
        <v>0.57807124527291198</v>
      </c>
      <c r="AE107" s="4"/>
      <c r="AF107" s="4" t="s">
        <v>28</v>
      </c>
      <c r="AG107" s="4">
        <f>(AG105-AG104)/MAX(AG104,AG105)</f>
        <v>0.57807124527291187</v>
      </c>
      <c r="AI107" s="4"/>
      <c r="AJ107" s="4" t="s">
        <v>28</v>
      </c>
      <c r="AK107" s="4">
        <f>(AK105-AK104)/MAX(AK104,AK105)</f>
        <v>0.57807124527291198</v>
      </c>
      <c r="AM107" s="4"/>
      <c r="AN107" s="4" t="s">
        <v>28</v>
      </c>
      <c r="AO107" s="4">
        <f>(AO105-AO104)/MAX(AO104,AO105)</f>
        <v>0.63035604830171166</v>
      </c>
    </row>
    <row r="108" spans="27:41" x14ac:dyDescent="0.35">
      <c r="AA108" s="4"/>
      <c r="AB108" s="4"/>
      <c r="AC108" s="4"/>
      <c r="AE108" s="4"/>
      <c r="AF108" s="4"/>
      <c r="AG108" s="4"/>
      <c r="AI108" s="4"/>
      <c r="AJ108" s="4"/>
      <c r="AK108" s="4"/>
      <c r="AM108" s="4"/>
      <c r="AN108" s="4"/>
      <c r="AO108" s="4"/>
    </row>
    <row r="109" spans="27:41" x14ac:dyDescent="0.35">
      <c r="AA109" s="4" t="s">
        <v>33</v>
      </c>
      <c r="AB109" s="4" t="s">
        <v>23</v>
      </c>
      <c r="AC109" s="4">
        <f>(AC22+AD22+Z19)/3</f>
        <v>11.880672012347175</v>
      </c>
      <c r="AE109" s="4" t="s">
        <v>33</v>
      </c>
      <c r="AF109" s="4" t="s">
        <v>23</v>
      </c>
      <c r="AG109" s="4">
        <f>(AC22+AD22)/2</f>
        <v>8.5526478615134813</v>
      </c>
      <c r="AI109" s="4" t="s">
        <v>33</v>
      </c>
      <c r="AJ109" s="4" t="s">
        <v>23</v>
      </c>
      <c r="AK109" s="4">
        <f>(AC22)/1</f>
        <v>5.0487622245457349</v>
      </c>
      <c r="AM109" s="4" t="s">
        <v>33</v>
      </c>
      <c r="AN109" s="4" t="s">
        <v>23</v>
      </c>
      <c r="AO109" s="4">
        <f>(AC22)/1</f>
        <v>5.0487622245457349</v>
      </c>
    </row>
    <row r="110" spans="27:41" x14ac:dyDescent="0.35">
      <c r="AA110" s="4"/>
      <c r="AB110" s="4" t="s">
        <v>27</v>
      </c>
      <c r="AC110" s="4">
        <f>(AA22+AB22+Z17+Z21+Z18+Z20)/6</f>
        <v>16.963323323294428</v>
      </c>
      <c r="AE110" s="4"/>
      <c r="AF110" s="4" t="s">
        <v>27</v>
      </c>
      <c r="AG110" s="4">
        <f>(Z17+Z18+Z19+Z20+Z21+AA22+AB22)/7</f>
        <v>17.18809432196873</v>
      </c>
      <c r="AI110" s="4"/>
      <c r="AJ110" s="4" t="s">
        <v>27</v>
      </c>
      <c r="AK110" s="4">
        <f>(Z17+Z18+Z19+Z20+Z21+AA22+AB22+AD22)/8</f>
        <v>16.546649219032794</v>
      </c>
      <c r="AM110" s="4"/>
      <c r="AN110" s="4" t="s">
        <v>27</v>
      </c>
      <c r="AO110" s="4">
        <f>(Z17+Z18+Z19+Z20+Z21+AA22+AB22+AD22)/8</f>
        <v>16.546649219032794</v>
      </c>
    </row>
    <row r="111" spans="27:41" x14ac:dyDescent="0.35">
      <c r="AA111" s="4"/>
      <c r="AB111" s="4"/>
      <c r="AC111" s="4"/>
      <c r="AE111" s="4"/>
      <c r="AF111" s="4"/>
      <c r="AG111" s="4"/>
      <c r="AI111" s="4"/>
      <c r="AJ111" s="4"/>
      <c r="AK111" s="4"/>
      <c r="AM111" s="4"/>
      <c r="AN111" s="4"/>
      <c r="AO111" s="4"/>
    </row>
    <row r="112" spans="27:41" x14ac:dyDescent="0.35">
      <c r="AA112" s="4"/>
      <c r="AB112" s="4" t="s">
        <v>28</v>
      </c>
      <c r="AC112" s="4">
        <f>(AC110-AC109)/MAX(AC109,AC110)</f>
        <v>0.29962591728518428</v>
      </c>
      <c r="AE112" s="4"/>
      <c r="AF112" s="4" t="s">
        <v>28</v>
      </c>
      <c r="AG112" s="4">
        <f>(AG110-AG109)/MAX(AG109,AG110)</f>
        <v>0.50240860322822234</v>
      </c>
      <c r="AI112" s="4"/>
      <c r="AJ112" s="4" t="s">
        <v>28</v>
      </c>
      <c r="AK112" s="4">
        <f>(AK110-AK109)/MAX(AK109,AK110)</f>
        <v>0.69487706195291832</v>
      </c>
      <c r="AM112" s="4"/>
      <c r="AN112" s="4" t="s">
        <v>28</v>
      </c>
      <c r="AO112" s="4">
        <f>(AO110-AO109)/MAX(AO109,AO110)</f>
        <v>0.69487706195291832</v>
      </c>
    </row>
    <row r="113" spans="27:41" x14ac:dyDescent="0.35">
      <c r="AA113" s="4"/>
      <c r="AB113" s="4"/>
      <c r="AC113" s="4"/>
      <c r="AE113" s="4"/>
      <c r="AF113" s="4"/>
      <c r="AG113" s="4"/>
      <c r="AI113" s="4"/>
      <c r="AJ113" s="4"/>
      <c r="AK113" s="4"/>
      <c r="AM113" s="4"/>
      <c r="AN113" s="4"/>
      <c r="AO113" s="4"/>
    </row>
    <row r="114" spans="27:41" x14ac:dyDescent="0.35">
      <c r="AA114" s="4" t="s">
        <v>34</v>
      </c>
      <c r="AB114" s="4" t="s">
        <v>23</v>
      </c>
      <c r="AC114" s="4">
        <f>(AB23+AA17+AA20+AA18+AA21)/5</f>
        <v>6.1184964461628546</v>
      </c>
      <c r="AE114" s="4" t="s">
        <v>34</v>
      </c>
      <c r="AF114" s="4" t="s">
        <v>23</v>
      </c>
      <c r="AG114" s="4">
        <f>(AB23+AA21+AA17+AA18+AA20)/5</f>
        <v>6.1184964461628537</v>
      </c>
      <c r="AI114" s="4" t="s">
        <v>34</v>
      </c>
      <c r="AJ114" s="4" t="s">
        <v>23</v>
      </c>
      <c r="AK114" s="4">
        <f>(AB23+AA17+AA20+AA18+AA21)/5</f>
        <v>6.1184964461628546</v>
      </c>
      <c r="AM114" s="4" t="s">
        <v>34</v>
      </c>
      <c r="AN114" s="4" t="s">
        <v>23</v>
      </c>
      <c r="AO114" s="4">
        <f>(AB23+AA17+AA21)/3</f>
        <v>4.8733880886766237</v>
      </c>
    </row>
    <row r="115" spans="27:41" x14ac:dyDescent="0.35">
      <c r="AA115" s="4"/>
      <c r="AB115" s="4" t="s">
        <v>27</v>
      </c>
      <c r="AC115" s="4">
        <f>(AC23+AD23+AA22+AA19)/4</f>
        <v>17.945202978718321</v>
      </c>
      <c r="AE115" s="4"/>
      <c r="AF115" s="4" t="s">
        <v>27</v>
      </c>
      <c r="AG115" s="4">
        <f>(AA22+AC23+AD23+AA19)/4</f>
        <v>17.945202978718324</v>
      </c>
      <c r="AI115" s="4"/>
      <c r="AJ115" s="4" t="s">
        <v>27</v>
      </c>
      <c r="AK115" s="4">
        <f>(AC23+AD23+AA22+AA19)/4</f>
        <v>17.945202978718321</v>
      </c>
      <c r="AM115" s="4"/>
      <c r="AN115" s="4" t="s">
        <v>27</v>
      </c>
      <c r="AO115" s="4">
        <f>(AA18+AA19+AA20+AC23+AD23+AB22)/6</f>
        <v>14.086491890208384</v>
      </c>
    </row>
    <row r="116" spans="27:41" x14ac:dyDescent="0.35">
      <c r="AA116" s="4"/>
      <c r="AB116" s="4"/>
      <c r="AC116" s="4"/>
      <c r="AE116" s="4"/>
      <c r="AF116" s="4"/>
      <c r="AG116" s="4"/>
      <c r="AI116" s="4"/>
      <c r="AJ116" s="4"/>
      <c r="AK116" s="4"/>
      <c r="AM116" s="4"/>
      <c r="AN116" s="4"/>
      <c r="AO116" s="4"/>
    </row>
    <row r="117" spans="27:41" x14ac:dyDescent="0.35">
      <c r="AA117" s="4"/>
      <c r="AB117" s="4" t="s">
        <v>28</v>
      </c>
      <c r="AC117" s="4">
        <f>(AC115-AC114)/MAX(AC115,AC114)</f>
        <v>0.65904557037226397</v>
      </c>
      <c r="AE117" s="4"/>
      <c r="AF117" s="4" t="s">
        <v>28</v>
      </c>
      <c r="AG117" s="4">
        <f>(AG115-AG114)/MAX(AG114,AG115)</f>
        <v>0.65904557037226408</v>
      </c>
      <c r="AI117" s="4"/>
      <c r="AJ117" s="4" t="s">
        <v>28</v>
      </c>
      <c r="AK117" s="4">
        <f>(AK115-AK114)/MAX(AK114,AK115)</f>
        <v>0.65904557037226397</v>
      </c>
      <c r="AM117" s="4"/>
      <c r="AN117" s="4" t="s">
        <v>28</v>
      </c>
      <c r="AO117" s="4">
        <f>(AO115-AO114)/MAX(AO114,AO115)</f>
        <v>0.65403820009550084</v>
      </c>
    </row>
    <row r="118" spans="27:41" x14ac:dyDescent="0.35">
      <c r="AA118" s="4"/>
      <c r="AB118" s="4"/>
      <c r="AC118" s="4"/>
      <c r="AE118" s="4"/>
      <c r="AF118" s="4"/>
      <c r="AG118" s="4"/>
      <c r="AI118" s="4"/>
      <c r="AJ118" s="4"/>
      <c r="AK118" s="4"/>
      <c r="AM118" s="4"/>
      <c r="AN118" s="4"/>
      <c r="AO118" s="4"/>
    </row>
    <row r="119" spans="27:41" x14ac:dyDescent="0.35">
      <c r="AA119" s="4" t="s">
        <v>35</v>
      </c>
      <c r="AB119" s="4" t="s">
        <v>23</v>
      </c>
      <c r="AC119" s="4">
        <f>(AB23+AB17+AB21+AB18+AB20)/5</f>
        <v>6.4958912461764893</v>
      </c>
      <c r="AE119" s="4" t="s">
        <v>35</v>
      </c>
      <c r="AF119" s="4" t="s">
        <v>23</v>
      </c>
      <c r="AG119" s="4">
        <f>(AB23+AB21+AB17+AB18+AB20)/5</f>
        <v>6.4958912461764893</v>
      </c>
      <c r="AI119" s="4" t="s">
        <v>35</v>
      </c>
      <c r="AJ119" s="4" t="s">
        <v>23</v>
      </c>
      <c r="AK119" s="4">
        <f>(AB23+AB17+AB21+AB18+AB20)/5</f>
        <v>6.4958912461764893</v>
      </c>
      <c r="AM119" s="4" t="s">
        <v>35</v>
      </c>
      <c r="AN119" s="4" t="s">
        <v>23</v>
      </c>
      <c r="AO119" s="4">
        <f>(AB23+AB17+AB21)/3</f>
        <v>6.7161531294199266</v>
      </c>
    </row>
    <row r="120" spans="27:41" x14ac:dyDescent="0.35">
      <c r="AA120" s="4"/>
      <c r="AB120" s="4" t="s">
        <v>27</v>
      </c>
      <c r="AC120" s="4">
        <f>(AB19+AB22+AC24+AD24)/4</f>
        <v>14.778416434558483</v>
      </c>
      <c r="AE120" s="4"/>
      <c r="AF120" s="4" t="s">
        <v>27</v>
      </c>
      <c r="AG120" s="4">
        <f>(AB22+AC24+AD24+AB19)/4</f>
        <v>14.778416434558483</v>
      </c>
      <c r="AI120" s="4"/>
      <c r="AJ120" s="4" t="s">
        <v>27</v>
      </c>
      <c r="AK120" s="4">
        <f>(AB19+AB22+AC24+AD24)/4</f>
        <v>14.778416434558483</v>
      </c>
      <c r="AM120" s="4"/>
      <c r="AN120" s="4" t="s">
        <v>27</v>
      </c>
      <c r="AO120" s="4">
        <f>(AB18+AB19+AB20+AB22+AC24+AD24)/6</f>
        <v>11.907443763476101</v>
      </c>
    </row>
    <row r="121" spans="27:41" x14ac:dyDescent="0.35">
      <c r="AA121" s="4"/>
      <c r="AB121" s="4"/>
      <c r="AC121" s="4"/>
      <c r="AE121" s="4"/>
      <c r="AF121" s="4"/>
      <c r="AG121" s="4"/>
      <c r="AI121" s="4"/>
      <c r="AJ121" s="4"/>
      <c r="AK121" s="4"/>
      <c r="AM121" s="4"/>
      <c r="AN121" s="4"/>
      <c r="AO121" s="4"/>
    </row>
    <row r="122" spans="27:41" x14ac:dyDescent="0.35">
      <c r="AA122" s="4"/>
      <c r="AB122" s="4" t="s">
        <v>28</v>
      </c>
      <c r="AC122" s="4">
        <f>(AC120-AC119)/MAX(AC120,AC119)</f>
        <v>0.56044740822256045</v>
      </c>
      <c r="AE122" s="4"/>
      <c r="AF122" s="4" t="s">
        <v>28</v>
      </c>
      <c r="AG122" s="4">
        <f>(AG120-AG119)/MAX(AG119,AG120)</f>
        <v>0.56044740822256045</v>
      </c>
      <c r="AI122" s="4"/>
      <c r="AJ122" s="4" t="s">
        <v>28</v>
      </c>
      <c r="AK122" s="4">
        <f>(AK120-AK119)/MAX(AK119,AK120)</f>
        <v>0.56044740822256045</v>
      </c>
      <c r="AM122" s="4"/>
      <c r="AN122" s="4" t="s">
        <v>28</v>
      </c>
      <c r="AO122" s="4">
        <f>(AO120-AO119)/MAX(AO119,AO120)</f>
        <v>0.43597019958049316</v>
      </c>
    </row>
    <row r="123" spans="27:41" x14ac:dyDescent="0.35">
      <c r="AA123" s="4"/>
      <c r="AB123" s="4"/>
      <c r="AC123" s="4"/>
      <c r="AE123" s="4"/>
      <c r="AF123" s="4"/>
      <c r="AG123" s="4"/>
      <c r="AI123" s="4"/>
      <c r="AJ123" s="4"/>
      <c r="AK123" s="4"/>
      <c r="AM123" s="4"/>
      <c r="AN123" s="4"/>
      <c r="AO123" s="4"/>
    </row>
    <row r="124" spans="27:41" x14ac:dyDescent="0.35">
      <c r="AA124" s="4" t="s">
        <v>36</v>
      </c>
      <c r="AB124" s="4" t="s">
        <v>23</v>
      </c>
      <c r="AC124" s="4">
        <f>(AC19+AC22+AD25)/3</f>
        <v>9.3246217236150191</v>
      </c>
      <c r="AE124" s="4" t="s">
        <v>36</v>
      </c>
      <c r="AF124" s="4" t="s">
        <v>23</v>
      </c>
      <c r="AG124" s="4">
        <f>(AC22+AD25)/2</f>
        <v>7.2334149834613095</v>
      </c>
      <c r="AI124" s="4" t="s">
        <v>36</v>
      </c>
      <c r="AJ124" s="4" t="s">
        <v>23</v>
      </c>
      <c r="AK124" s="4">
        <f>(AC22)/1</f>
        <v>5.0487622245457349</v>
      </c>
      <c r="AM124" s="4" t="s">
        <v>36</v>
      </c>
      <c r="AN124" s="4" t="s">
        <v>23</v>
      </c>
      <c r="AO124" s="4">
        <f>(AC22)/1</f>
        <v>5.0487622245457349</v>
      </c>
    </row>
    <row r="125" spans="27:41" x14ac:dyDescent="0.35">
      <c r="AA125" s="4"/>
      <c r="AB125" s="4" t="s">
        <v>27</v>
      </c>
      <c r="AC125" s="4">
        <f>(AC23+AC24+AC17+AC21+AC18+AC20)/6</f>
        <v>14.167776380912303</v>
      </c>
      <c r="AE125" s="4"/>
      <c r="AF125" s="4" t="s">
        <v>27</v>
      </c>
      <c r="AG125" s="4">
        <f>(AC17+AC18+AC19+AC20+AC21+AC23+AC24)/7</f>
        <v>14.073384784199463</v>
      </c>
      <c r="AI125" s="4"/>
      <c r="AJ125" s="4" t="s">
        <v>27</v>
      </c>
      <c r="AK125" s="4">
        <f>(AC17+AC18+AC19+AC20+AC21+AC23+AC24+AD25)/8</f>
        <v>13.49147015397164</v>
      </c>
      <c r="AM125" s="4"/>
      <c r="AN125" s="4" t="s">
        <v>27</v>
      </c>
      <c r="AO125" s="4">
        <f>(AC17+AC18+AC19+AC20+AC21+AC23+AC24+AD25)/8</f>
        <v>13.49147015397164</v>
      </c>
    </row>
    <row r="126" spans="27:41" x14ac:dyDescent="0.35">
      <c r="AA126" s="4"/>
      <c r="AB126" s="4"/>
      <c r="AC126" s="4"/>
      <c r="AE126" s="4"/>
      <c r="AF126" s="4"/>
      <c r="AG126" s="4"/>
      <c r="AI126" s="4"/>
      <c r="AJ126" s="4"/>
      <c r="AK126" s="4"/>
      <c r="AM126" s="4"/>
      <c r="AN126" s="4"/>
      <c r="AO126" s="4"/>
    </row>
    <row r="127" spans="27:41" x14ac:dyDescent="0.35">
      <c r="AA127" s="4"/>
      <c r="AB127" s="4" t="s">
        <v>28</v>
      </c>
      <c r="AC127" s="4">
        <f>(AC125-AC124)/MAX(AC125,AC124)</f>
        <v>0.34184296300880912</v>
      </c>
      <c r="AE127" s="4"/>
      <c r="AF127" s="4" t="s">
        <v>28</v>
      </c>
      <c r="AG127" s="4">
        <f>(AG125-AG124)/MAX(AG124,AG125)</f>
        <v>0.48602165759139598</v>
      </c>
      <c r="AI127" s="4"/>
      <c r="AJ127" s="4" t="s">
        <v>28</v>
      </c>
      <c r="AK127" s="4">
        <f>(AK125-AK124)/MAX(AK124,AK125)</f>
        <v>0.62578116640168591</v>
      </c>
      <c r="AM127" s="4"/>
      <c r="AN127" s="4" t="s">
        <v>28</v>
      </c>
      <c r="AO127" s="4">
        <f>(AO125-AO124)/MAX(AO124,AO125)</f>
        <v>0.62578116640168591</v>
      </c>
    </row>
    <row r="128" spans="27:41" x14ac:dyDescent="0.35">
      <c r="AA128" s="4"/>
      <c r="AB128" s="4"/>
      <c r="AC128" s="4"/>
      <c r="AE128" s="4"/>
      <c r="AF128" s="4"/>
      <c r="AG128" s="4"/>
      <c r="AI128" s="4"/>
      <c r="AJ128" s="4"/>
      <c r="AK128" s="4"/>
      <c r="AM128" s="4"/>
      <c r="AN128" s="4"/>
      <c r="AO128" s="4"/>
    </row>
    <row r="129" spans="27:41" x14ac:dyDescent="0.35">
      <c r="AA129" s="4" t="s">
        <v>37</v>
      </c>
      <c r="AB129" s="4" t="s">
        <v>23</v>
      </c>
      <c r="AC129" s="4">
        <f>(AD19+AD22+AD25)/3</f>
        <v>11.570934511910613</v>
      </c>
      <c r="AE129" s="4" t="s">
        <v>37</v>
      </c>
      <c r="AF129" s="4" t="s">
        <v>23</v>
      </c>
      <c r="AG129" s="4">
        <f>(AD22+AD25)/2</f>
        <v>10.737300620429057</v>
      </c>
      <c r="AI129" s="4" t="s">
        <v>37</v>
      </c>
      <c r="AJ129" s="4" t="s">
        <v>23</v>
      </c>
      <c r="AK129" s="4">
        <v>0</v>
      </c>
      <c r="AM129" s="4" t="s">
        <v>37</v>
      </c>
      <c r="AN129" s="4" t="s">
        <v>23</v>
      </c>
      <c r="AO129" s="4">
        <v>0</v>
      </c>
    </row>
    <row r="130" spans="27:41" x14ac:dyDescent="0.35">
      <c r="AA130" s="4"/>
      <c r="AB130" s="4" t="s">
        <v>27</v>
      </c>
      <c r="AC130" s="4">
        <f>(AD17+AD18+AD20+AD21+AD23+AD24)/6</f>
        <v>21.918355217662761</v>
      </c>
      <c r="AE130" s="4"/>
      <c r="AF130" s="4" t="s">
        <v>27</v>
      </c>
      <c r="AG130" s="4">
        <f>(AD17+AD18+AD19+AD20+AD21+AD23+AD24)/7</f>
        <v>20.678333371550043</v>
      </c>
      <c r="AI130" s="4"/>
      <c r="AJ130" s="4" t="s">
        <v>27</v>
      </c>
      <c r="AK130" s="4">
        <f>(AD17+AD18+AD19+AD20+AD21+AD22+AD23+AD24+AD25)/9</f>
        <v>18.469214982412048</v>
      </c>
      <c r="AM130" s="4"/>
      <c r="AN130" s="4" t="s">
        <v>27</v>
      </c>
      <c r="AO130" s="4">
        <f>(AD17+AD18+AD19+AD20+AD21+AD22+AD23+AD24+AD25)/9</f>
        <v>18.469214982412048</v>
      </c>
    </row>
    <row r="131" spans="27:41" x14ac:dyDescent="0.35">
      <c r="AA131" s="4"/>
      <c r="AB131" s="4"/>
      <c r="AC131" s="4"/>
      <c r="AE131" s="4"/>
      <c r="AF131" s="4"/>
      <c r="AG131" s="4"/>
      <c r="AI131" s="4"/>
      <c r="AJ131" s="4"/>
      <c r="AK131" s="4"/>
      <c r="AM131" s="4"/>
      <c r="AN131" s="4"/>
      <c r="AO131" s="4"/>
    </row>
    <row r="132" spans="27:41" x14ac:dyDescent="0.35">
      <c r="AA132" s="4"/>
      <c r="AB132" s="4" t="s">
        <v>28</v>
      </c>
      <c r="AC132" s="4">
        <f>(AC130-AC129)/MAX(AC130,AC129)</f>
        <v>0.47208928785923443</v>
      </c>
      <c r="AE132" s="4"/>
      <c r="AF132" s="4" t="s">
        <v>28</v>
      </c>
      <c r="AG132" s="4">
        <f>(AG130-AG129)/MAX(AG129,AG130)</f>
        <v>0.48074632382115468</v>
      </c>
      <c r="AI132" s="4"/>
      <c r="AJ132" s="4" t="s">
        <v>28</v>
      </c>
      <c r="AK132" s="4">
        <f>(AK130-AK129)/MAX(AK129,AK130)</f>
        <v>1</v>
      </c>
      <c r="AM132" s="4"/>
      <c r="AN132" s="4" t="s">
        <v>28</v>
      </c>
      <c r="AO132" s="4">
        <f>(AO130-AO129)/MAX(AO129,AO130)</f>
        <v>1</v>
      </c>
    </row>
    <row r="133" spans="27:41" x14ac:dyDescent="0.35">
      <c r="AA133" s="4"/>
      <c r="AB133" s="4"/>
      <c r="AC133" s="4"/>
      <c r="AE133" s="4"/>
      <c r="AF133" s="4"/>
      <c r="AG133" s="4"/>
      <c r="AI133" s="4"/>
      <c r="AJ133" s="4"/>
      <c r="AK133" s="4"/>
      <c r="AM133" s="4"/>
      <c r="AN133" s="4"/>
      <c r="AO133" s="4"/>
    </row>
    <row r="134" spans="27:41" x14ac:dyDescent="0.35">
      <c r="AA134" s="4" t="s">
        <v>38</v>
      </c>
      <c r="AB134" s="4"/>
      <c r="AC134" s="4">
        <f>(AC87+AC92+AC97+AC102+AC107+AC112+AC117+AC122+AC127+AC132)/10</f>
        <v>0.41827077926908862</v>
      </c>
      <c r="AE134" s="4" t="s">
        <v>40</v>
      </c>
      <c r="AF134" s="4"/>
      <c r="AG134" s="4">
        <f>(AG87+AG92+AG97+AG102+AG107+AG112+AG117+AG122+AG127+AG132)/10</f>
        <v>0.54763344720077967</v>
      </c>
      <c r="AI134" s="4" t="s">
        <v>38</v>
      </c>
      <c r="AJ134" s="4"/>
      <c r="AK134" s="4">
        <f>(AK87+AK92+AK97+AK102+AK107+AK112+AK117+AK122+AK127+AK132)/10</f>
        <v>0.63278161157216284</v>
      </c>
      <c r="AM134" s="4" t="s">
        <v>43</v>
      </c>
      <c r="AN134" s="4"/>
      <c r="AO134" s="4">
        <f>(AO87+AO92+AO97+AO102+AO107+AO117+AO122+AO127+AO132+AO112)/10</f>
        <v>0.67203411487506093</v>
      </c>
    </row>
  </sheetData>
  <pageMargins left="0.7" right="0.7" top="0.75" bottom="0.75" header="0.3" footer="0.3"/>
  <pageSetup orientation="portrait" r:id="rId1"/>
  <ignoredErrors>
    <ignoredError sqref="X59 Z61:AA6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AHC</vt:lpstr>
      <vt:lpstr>Average &amp; Silhoutte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2023-06-05T13:42:06Z</dcterms:created>
  <dcterms:modified xsi:type="dcterms:W3CDTF">2023-06-18T15:29:14Z</dcterms:modified>
</cp:coreProperties>
</file>