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s Calculator" sheetId="1" r:id="rId4"/>
    <sheet state="visible" name="3, 4 &amp; 8 speed gearboxes" sheetId="2" r:id="rId5"/>
    <sheet state="visible" name="Suspension calculator" sheetId="3" r:id="rId6"/>
    <sheet state="visible" name="Gearbox calculator" sheetId="4" r:id="rId7"/>
    <sheet state="visible" name="Misc" sheetId="5" r:id="rId8"/>
  </sheets>
  <definedNames>
    <definedName name="Cars">Misc!$A$4:$A$114</definedName>
  </definedNames>
  <calcPr/>
</workbook>
</file>

<file path=xl/sharedStrings.xml><?xml version="1.0" encoding="utf-8"?>
<sst xmlns="http://schemas.openxmlformats.org/spreadsheetml/2006/main" count="413" uniqueCount="325">
  <si>
    <t>INPUT</t>
  </si>
  <si>
    <t>OUTPUT - SUSPENSION</t>
  </si>
  <si>
    <t>Car selection</t>
  </si>
  <si>
    <t>Dodge Challenger SRT</t>
  </si>
  <si>
    <t>Wheelbase, m</t>
  </si>
  <si>
    <t>Springs stiffness</t>
  </si>
  <si>
    <t>Front springs</t>
  </si>
  <si>
    <t>Rear springs</t>
  </si>
  <si>
    <t>Engine selection</t>
  </si>
  <si>
    <t>Weight, kg</t>
  </si>
  <si>
    <t>Front track width</t>
  </si>
  <si>
    <t>Dampers</t>
  </si>
  <si>
    <t>Front dampers</t>
  </si>
  <si>
    <t>Rear dampers</t>
  </si>
  <si>
    <t>Front weight distribution, %</t>
  </si>
  <si>
    <t>Bump</t>
  </si>
  <si>
    <t>Front wheel offset, cm</t>
  </si>
  <si>
    <t>Rear track width</t>
  </si>
  <si>
    <t>Fast bump</t>
  </si>
  <si>
    <t>Rear wheel offset, cm</t>
  </si>
  <si>
    <t>Rebound</t>
  </si>
  <si>
    <t>Desired ride frequency (3 - 5)</t>
  </si>
  <si>
    <t>Fast rebound</t>
  </si>
  <si>
    <t>Desired roll gradient (0.02 - 0.7)</t>
  </si>
  <si>
    <t>Real Y engine offset</t>
  </si>
  <si>
    <t>Wheel diameter, inches</t>
  </si>
  <si>
    <t>Anti-roll bars</t>
  </si>
  <si>
    <t>FARB, kNm</t>
  </si>
  <si>
    <t>RARB, kNm</t>
  </si>
  <si>
    <t>Profile, %</t>
  </si>
  <si>
    <t>Real Z engine offset</t>
  </si>
  <si>
    <t>Tire width, mm</t>
  </si>
  <si>
    <t>CoG height, inches</t>
  </si>
  <si>
    <t>Weight transfer on acceleration, kg</t>
  </si>
  <si>
    <t>Acceleration, 0-100 km/h, s</t>
  </si>
  <si>
    <t>Front weight distribution on acceleration</t>
  </si>
  <si>
    <t>Max speed @ 118 m radius</t>
  </si>
  <si>
    <t>Max longitudinal acceleration, g</t>
  </si>
  <si>
    <t>Drivetrain</t>
  </si>
  <si>
    <t>RWD/AWD</t>
  </si>
  <si>
    <t>Max lateral acceleration, g</t>
  </si>
  <si>
    <t>INPUT - TRANSMISSION</t>
  </si>
  <si>
    <t>Torque, Nm</t>
  </si>
  <si>
    <t>RPM</t>
  </si>
  <si>
    <t>Gear</t>
  </si>
  <si>
    <t>Ratio</t>
  </si>
  <si>
    <t>1st</t>
  </si>
  <si>
    <t>2nd</t>
  </si>
  <si>
    <t>3rd</t>
  </si>
  <si>
    <t>4th</t>
  </si>
  <si>
    <t>5th</t>
  </si>
  <si>
    <t>6th</t>
  </si>
  <si>
    <t>7th</t>
  </si>
  <si>
    <t>8th</t>
  </si>
  <si>
    <t>Final drive</t>
  </si>
  <si>
    <t>Gearboxes</t>
  </si>
  <si>
    <t>Car</t>
  </si>
  <si>
    <t>A90</t>
  </si>
  <si>
    <t>A90C</t>
  </si>
  <si>
    <t>RS6</t>
  </si>
  <si>
    <t>SRT8</t>
  </si>
  <si>
    <t>C7</t>
  </si>
  <si>
    <t>M5</t>
  </si>
  <si>
    <t>Vantage</t>
  </si>
  <si>
    <t>X5M</t>
  </si>
  <si>
    <t>FD</t>
  </si>
  <si>
    <t>R</t>
  </si>
  <si>
    <t>YOUR AD COULD BE HERE!</t>
  </si>
  <si>
    <t>Van</t>
  </si>
  <si>
    <t>Firebird</t>
  </si>
  <si>
    <t>Charger RT</t>
  </si>
  <si>
    <t>VAZ 2108</t>
  </si>
  <si>
    <t>Camaro 2nd gen</t>
  </si>
  <si>
    <t>-</t>
  </si>
  <si>
    <t>Springs &amp; Dampers</t>
  </si>
  <si>
    <t xml:space="preserve">Weight of the car, W, kg </t>
  </si>
  <si>
    <t>Wheel weight, kg</t>
  </si>
  <si>
    <t>Front spring stiffness, Ks</t>
  </si>
  <si>
    <t>Rear spring stiffness, Ks</t>
  </si>
  <si>
    <t>Front weight, %, kg</t>
  </si>
  <si>
    <t>Rear weight, %, kg</t>
  </si>
  <si>
    <t>K = 4 x π^2 x f^2 x m</t>
  </si>
  <si>
    <t>Crit damping force front</t>
  </si>
  <si>
    <t>Crit damping force rear</t>
  </si>
  <si>
    <t>Front sprung mass, m</t>
  </si>
  <si>
    <t>Rear sprung mass, m</t>
  </si>
  <si>
    <t>Ccrit = 2 x SQRT(K x m)</t>
  </si>
  <si>
    <t>Damping force front, C</t>
  </si>
  <si>
    <t>Damping force rear, C</t>
  </si>
  <si>
    <t>Ride frequency, f</t>
  </si>
  <si>
    <t>Damping ratio, ζ</t>
  </si>
  <si>
    <t>C = Ccrit x ζ</t>
  </si>
  <si>
    <t>f values for racecars</t>
  </si>
  <si>
    <t>ζ values for racecars</t>
  </si>
  <si>
    <t>3,0 - 5,0+ Hz</t>
  </si>
  <si>
    <t>0,65+</t>
  </si>
  <si>
    <t>Bump C x 2/3</t>
  </si>
  <si>
    <t>Fast bump C x 1/3</t>
  </si>
  <si>
    <t>Acceleration time, s</t>
  </si>
  <si>
    <t>Rebound C x 3/2</t>
  </si>
  <si>
    <t>Fast rebound C x 3/4</t>
  </si>
  <si>
    <t>Roll center to CoG, H, m</t>
  </si>
  <si>
    <t>Front track width, t, m</t>
  </si>
  <si>
    <t>Rear track width, t, m</t>
  </si>
  <si>
    <t>φ/Ay, desired roll gradient</t>
  </si>
  <si>
    <t>Magic number, Nmag</t>
  </si>
  <si>
    <t>Front wheel rate, Kw</t>
  </si>
  <si>
    <t>Rear wheel rate, Kw</t>
  </si>
  <si>
    <t>Tire rate, Kt, N</t>
  </si>
  <si>
    <t>KφDES, desired roll rate</t>
  </si>
  <si>
    <t>Total roll rate KφA, Nm/deg</t>
  </si>
  <si>
    <t>KφDES = W x H / (φ/Ay)
KφA = π / 180 x (KφDES x Kt x (t^2 / 2)) / ((Kt x (t^2 / 2) x π / 180 - KφDES) - (π x Kw x (t^2 / 2) / 180)
KφFA = KφA x Nmag / 100
KφRA = KφA x (100 - Nmag) / 100
ARB = KφF(R)A * π / (180 * t^2)</t>
  </si>
  <si>
    <t>FARB KφFA, Nm/deg</t>
  </si>
  <si>
    <t>RARB KφRA, Nm/deg</t>
  </si>
  <si>
    <t>Acceleration</t>
  </si>
  <si>
    <t>Long acceleration calc, g</t>
  </si>
  <si>
    <t>Lat acceleration calc, g</t>
  </si>
  <si>
    <t>a = (vf - vs) / dt</t>
  </si>
  <si>
    <t>Aa = V^2 / R x g</t>
  </si>
  <si>
    <t>Torque</t>
  </si>
  <si>
    <t>HP</t>
  </si>
  <si>
    <t>RPM * 60 * Circumference / 63360 / Drive</t>
  </si>
  <si>
    <t>Tire width</t>
  </si>
  <si>
    <t>Profile %</t>
  </si>
  <si>
    <t>1 inch to mm</t>
  </si>
  <si>
    <t>Rim D</t>
  </si>
  <si>
    <t>π</t>
  </si>
  <si>
    <t>Circumference</t>
  </si>
  <si>
    <t>Peak HP RPM</t>
  </si>
  <si>
    <t>Wheel radius</t>
  </si>
  <si>
    <t>Speed kph</t>
  </si>
  <si>
    <t>1 TQ</t>
  </si>
  <si>
    <t>2 TQ</t>
  </si>
  <si>
    <t>3 TQ</t>
  </si>
  <si>
    <t>4 TQ</t>
  </si>
  <si>
    <t>5 TQ</t>
  </si>
  <si>
    <t>6 TQ</t>
  </si>
  <si>
    <t>7 TQ</t>
  </si>
  <si>
    <t>8 TQ</t>
  </si>
  <si>
    <t>Traction curve</t>
  </si>
  <si>
    <t>Traction limit</t>
  </si>
  <si>
    <t>CoG height in</t>
  </si>
  <si>
    <t>CoG height m</t>
  </si>
  <si>
    <t>Wheelbase m</t>
  </si>
  <si>
    <t>Mass kg, (m)</t>
  </si>
  <si>
    <t>Weight bias (%)</t>
  </si>
  <si>
    <t>Wheel (R)</t>
  </si>
  <si>
    <t>Fric. coef. (µ)</t>
  </si>
  <si>
    <t>Street</t>
  </si>
  <si>
    <t>Street+</t>
  </si>
  <si>
    <t>Sport</t>
  </si>
  <si>
    <t>Sport+</t>
  </si>
  <si>
    <t>Front weight</t>
  </si>
  <si>
    <t>Rear weight</t>
  </si>
  <si>
    <t>Acceleration, g</t>
  </si>
  <si>
    <t>Racing</t>
  </si>
  <si>
    <t>Racing+</t>
  </si>
  <si>
    <t>Tyres friction</t>
  </si>
  <si>
    <t>Weight transfer</t>
  </si>
  <si>
    <t>Front weight d</t>
  </si>
  <si>
    <t>Rear weight d</t>
  </si>
  <si>
    <t>Front bias %</t>
  </si>
  <si>
    <t>Rear bias %</t>
  </si>
  <si>
    <t>Ffr=%mgµ, RWD</t>
  </si>
  <si>
    <t>Ffr=%mgµ, FWD</t>
  </si>
  <si>
    <t>1st gear</t>
  </si>
  <si>
    <t>2nd gear</t>
  </si>
  <si>
    <t>3rd gear</t>
  </si>
  <si>
    <t>4th gear</t>
  </si>
  <si>
    <t>5th gear</t>
  </si>
  <si>
    <t>6th gear</t>
  </si>
  <si>
    <t>7th gear</t>
  </si>
  <si>
    <t>8th gear</t>
  </si>
  <si>
    <t>Wheelbase, track width (meters)</t>
  </si>
  <si>
    <t>Transmission</t>
  </si>
  <si>
    <t>Body</t>
  </si>
  <si>
    <t>Engine</t>
  </si>
  <si>
    <t>Stock</t>
  </si>
  <si>
    <t>Body Stage 1/2</t>
  </si>
  <si>
    <t>Body Stage 3/4</t>
  </si>
  <si>
    <t>Position
offset X</t>
  </si>
  <si>
    <t>Position
offset Y</t>
  </si>
  <si>
    <t>Position
offset Z</t>
  </si>
  <si>
    <t>Power
HP</t>
  </si>
  <si>
    <t>Mass
Kg</t>
  </si>
  <si>
    <t>Turbo
Press.</t>
  </si>
  <si>
    <t>Curve fall 
@ RPM</t>
  </si>
  <si>
    <t>Rev
limiter</t>
  </si>
  <si>
    <t>Inertia
ratio</t>
  </si>
  <si>
    <t>Height</t>
  </si>
  <si>
    <t>F axle offset</t>
  </si>
  <si>
    <t>R axle offset</t>
  </si>
  <si>
    <t>Wheelbase</t>
  </si>
  <si>
    <t>F track width</t>
  </si>
  <si>
    <t>R track width</t>
  </si>
  <si>
    <t>AV track width</t>
  </si>
  <si>
    <t>Gears</t>
  </si>
  <si>
    <t>Shift time</t>
  </si>
  <si>
    <t>Weight</t>
  </si>
  <si>
    <t>CX</t>
  </si>
  <si>
    <t>SX</t>
  </si>
  <si>
    <t>Drag</t>
  </si>
  <si>
    <t>Nissan 300ZX (Z32) Convertible</t>
  </si>
  <si>
    <t>BMW E39 M5 Touring</t>
  </si>
  <si>
    <t>NA</t>
  </si>
  <si>
    <t>BMW M3 E92 Cabriolet</t>
  </si>
  <si>
    <t>Toyota Supra A90 Roadster</t>
  </si>
  <si>
    <t>Ford Mustang S650</t>
  </si>
  <si>
    <t>BMW i8</t>
  </si>
  <si>
    <t>Nissan 400Z</t>
  </si>
  <si>
    <t>Lamborghini Huracan</t>
  </si>
  <si>
    <t>Mercedes-Benz G55 AMG W463</t>
  </si>
  <si>
    <t>Nissan Silvia S15 Drift</t>
  </si>
  <si>
    <t>Mercedes-Benz 190 W201 Sunset</t>
  </si>
  <si>
    <t>Tesla Model S Plaid</t>
  </si>
  <si>
    <t>Porsche 911 GT3 992</t>
  </si>
  <si>
    <t>McLaren 720S</t>
  </si>
  <si>
    <t>Lamborghini Aventador S</t>
  </si>
  <si>
    <t>Nissan 180SX Drift</t>
  </si>
  <si>
    <t>Mazda RX-7 FD3S Drift</t>
  </si>
  <si>
    <t>Honda Civic EG6</t>
  </si>
  <si>
    <t>Mazda MX-5 NA with roof</t>
  </si>
  <si>
    <t>Datsun 620</t>
  </si>
  <si>
    <t>Mazda MX-5 NA roof removed</t>
  </si>
  <si>
    <t>Pontiac Firebird Trans Am 1977</t>
  </si>
  <si>
    <t>Mitsubishi Eclipse GS-T</t>
  </si>
  <si>
    <t>Toyota Corolla AE86</t>
  </si>
  <si>
    <t>Toyota MR-2 SW20</t>
  </si>
  <si>
    <t>Mercedes-Benz 190 W201</t>
  </si>
  <si>
    <t>Nissan Fairlady 240Z</t>
  </si>
  <si>
    <t>BMW M3 E36</t>
  </si>
  <si>
    <t>Nissan Skyline 2000 GT-R</t>
  </si>
  <si>
    <t>Nissan 300ZX (Z32)</t>
  </si>
  <si>
    <t>Nissan 180SX</t>
  </si>
  <si>
    <t>Volkswagen Golf GTI Mk7</t>
  </si>
  <si>
    <t>Toyota GT86</t>
  </si>
  <si>
    <t>Mini Cooper JCW F56</t>
  </si>
  <si>
    <t>Subaru Forester</t>
  </si>
  <si>
    <t>Lada VAZ 2108</t>
  </si>
  <si>
    <t>Volvo 240</t>
  </si>
  <si>
    <t>Dodge Van</t>
  </si>
  <si>
    <t>Mazda RX-7 FC3S</t>
  </si>
  <si>
    <t>Nissan 300ZX (Z31)</t>
  </si>
  <si>
    <t>BMW M3 E46</t>
  </si>
  <si>
    <t>Dodge Charger R/T 1969</t>
  </si>
  <si>
    <t>Nissan Skyline R32 GT-R</t>
  </si>
  <si>
    <t>Toyota GR86</t>
  </si>
  <si>
    <t>Ford Focus ST 2019</t>
  </si>
  <si>
    <t>Toyota Crown Majesta</t>
  </si>
  <si>
    <t>BMW M3 E30</t>
  </si>
  <si>
    <t>Subaru Impreza WRX STI GE</t>
  </si>
  <si>
    <t>Nissan Silvia S14</t>
  </si>
  <si>
    <t>Honda Civic EK9</t>
  </si>
  <si>
    <t>Honda Civic FK8</t>
  </si>
  <si>
    <t>Audi TTRS (8S)</t>
  </si>
  <si>
    <t>Nissan Silvia S13</t>
  </si>
  <si>
    <t>Nissan Silvia S15</t>
  </si>
  <si>
    <t>Toyota Supra A80</t>
  </si>
  <si>
    <t>Porsche Singer 964</t>
  </si>
  <si>
    <t>Dodge Charger SRT8 2020</t>
  </si>
  <si>
    <t>Acura RSX</t>
  </si>
  <si>
    <t>Nissan Fairlady 350Z</t>
  </si>
  <si>
    <t>Nissan Fairlady 370Z</t>
  </si>
  <si>
    <t>Mazda RX-8</t>
  </si>
  <si>
    <t>Toyota Mark II</t>
  </si>
  <si>
    <t>Toyota Cresta</t>
  </si>
  <si>
    <t>Honda S2000</t>
  </si>
  <si>
    <t>Ford Mustang Fastback 1969</t>
  </si>
  <si>
    <t>Nissan Skyline R34 GTT</t>
  </si>
  <si>
    <t>Mitsubishi Lancer Evolution IX</t>
  </si>
  <si>
    <t>Mitsubishi Lancer Evolution X</t>
  </si>
  <si>
    <t>Subaru Impreza WRX STI GD</t>
  </si>
  <si>
    <t>Nissan Skyline R33 GT-R</t>
  </si>
  <si>
    <t>BMW M3 E92 GTS</t>
  </si>
  <si>
    <t>Chevrolet Camaro 2016</t>
  </si>
  <si>
    <t>Mercedes-Benz C63 AMG Coupé</t>
  </si>
  <si>
    <t>Mitsubishi Lancer Evolution VI</t>
  </si>
  <si>
    <t>BMW M5 E34</t>
  </si>
  <si>
    <t>Infinity Q60</t>
  </si>
  <si>
    <t>Toyota Yaris</t>
  </si>
  <si>
    <t>BMW 850 CSi E31</t>
  </si>
  <si>
    <t>Toyota Supra A90</t>
  </si>
  <si>
    <t>Ford Mustang Shelby GT350</t>
  </si>
  <si>
    <t>Mazda RX-7 FD3S</t>
  </si>
  <si>
    <t>Audi RS6 Avant (C7)</t>
  </si>
  <si>
    <t>Audi RS7</t>
  </si>
  <si>
    <t>BMW M4 F82</t>
  </si>
  <si>
    <t>BMW Z4 E86</t>
  </si>
  <si>
    <t>BMW M5 E60</t>
  </si>
  <si>
    <t>HSV Maloo R8 E Series</t>
  </si>
  <si>
    <t>BMW M2 F87</t>
  </si>
  <si>
    <t>BMW M5 F90</t>
  </si>
  <si>
    <t>Nissan Skyline R35 GT-R</t>
  </si>
  <si>
    <t>Porsche 911 997</t>
  </si>
  <si>
    <t>Acura NSX</t>
  </si>
  <si>
    <t>Chevrolet Chevelle</t>
  </si>
  <si>
    <t>Chevrolet Camaro Z28 1970</t>
  </si>
  <si>
    <t>Chevrolet Corvette C6</t>
  </si>
  <si>
    <t>Chevrolet Corvette C7</t>
  </si>
  <si>
    <t>Dodge Vipert SRT-10 4th gen (ZBII)</t>
  </si>
  <si>
    <t>BMW M4 G82</t>
  </si>
  <si>
    <t>Mercedes-Benz AMG GT Roadster</t>
  </si>
  <si>
    <t>Mercedes-Benz AMG GT</t>
  </si>
  <si>
    <t>BMW X5 M Competition (pre-LCI)</t>
  </si>
  <si>
    <t>Audi R8</t>
  </si>
  <si>
    <t>Lexus LFA</t>
  </si>
  <si>
    <t>Lamborghini Diablo VT 6.0</t>
  </si>
  <si>
    <t>Aston Martin Vantage</t>
  </si>
  <si>
    <t>HotRod (Ford Model T)</t>
  </si>
  <si>
    <t>Dodge Viper SRT V</t>
  </si>
  <si>
    <t>Ford GT Mk2</t>
  </si>
  <si>
    <t>Hoonicorn Mustang</t>
  </si>
  <si>
    <t>Ferrari F40</t>
  </si>
  <si>
    <t>D15B swapped engine</t>
  </si>
  <si>
    <t>4A-GE swapped engine</t>
  </si>
  <si>
    <t>4G63 swapped engine</t>
  </si>
  <si>
    <t>SR20 swapped engine</t>
  </si>
  <si>
    <t>RB26TT swapped engine</t>
  </si>
  <si>
    <t>VQ37VHR swapped engine</t>
  </si>
  <si>
    <t>2JZ-GTE swapped engine</t>
  </si>
  <si>
    <t>LS2 swapped engine</t>
  </si>
  <si>
    <t>T50 swapped transmission</t>
  </si>
  <si>
    <t>T50S swapped transmission</t>
  </si>
  <si>
    <t>T60 swapped transmission</t>
  </si>
  <si>
    <t>T70 swapped transmission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</si>
</sst>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0.000"/>
    <numFmt numFmtId="166" formatCode="0.0000"/>
    <numFmt numFmtId="167" formatCode="#,###.000"/>
  </numFmts>
  <fonts count="12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FF0000"/>
      <name val="Arial"/>
      <scheme val="minor"/>
    </font>
    <font>
      <b/>
      <sz val="13.0"/>
      <color theme="1"/>
      <name val="Arial"/>
      <scheme val="minor"/>
    </font>
    <font>
      <b/>
      <i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B7B7B7"/>
        <bgColor rgb="FFB7B7B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3" fillId="3" fontId="3" numFmtId="0" xfId="0" applyAlignment="1" applyBorder="1" applyFill="1" applyFont="1">
      <alignment horizontal="center" readingOrder="0" vertical="center"/>
    </xf>
    <xf borderId="3" fillId="4" fontId="4" numFmtId="49" xfId="0" applyAlignment="1" applyBorder="1" applyFill="1" applyFont="1" applyNumberForma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3" fillId="3" fontId="3" numFmtId="49" xfId="0" applyAlignment="1" applyBorder="1" applyFont="1" applyNumberFormat="1">
      <alignment horizontal="center" readingOrder="0" vertical="center"/>
    </xf>
    <xf borderId="3" fillId="5" fontId="4" numFmtId="164" xfId="0" applyAlignment="1" applyBorder="1" applyFill="1" applyFont="1" applyNumberFormat="1">
      <alignment horizontal="center" vertical="center"/>
    </xf>
    <xf borderId="5" fillId="0" fontId="2" numFmtId="0" xfId="0" applyBorder="1" applyFont="1"/>
    <xf borderId="3" fillId="6" fontId="4" numFmtId="165" xfId="0" applyAlignment="1" applyBorder="1" applyFill="1" applyFont="1" applyNumberFormat="1">
      <alignment horizontal="center" vertical="center"/>
    </xf>
    <xf borderId="3" fillId="4" fontId="4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3" fillId="3" fontId="5" numFmtId="2" xfId="0" applyAlignment="1" applyBorder="1" applyFont="1" applyNumberFormat="1">
      <alignment horizontal="center" readingOrder="0" vertical="center"/>
    </xf>
    <xf borderId="3" fillId="6" fontId="6" numFmtId="1" xfId="0" applyAlignment="1" applyBorder="1" applyFont="1" applyNumberFormat="1">
      <alignment horizontal="center" vertical="center"/>
    </xf>
    <xf borderId="3" fillId="7" fontId="4" numFmtId="0" xfId="0" applyAlignment="1" applyBorder="1" applyFill="1" applyFont="1">
      <alignment horizontal="center" readingOrder="0" vertical="center"/>
    </xf>
    <xf borderId="0" fillId="8" fontId="4" numFmtId="0" xfId="0" applyAlignment="1" applyFill="1" applyFont="1">
      <alignment horizontal="center" vertical="center"/>
    </xf>
    <xf borderId="0" fillId="0" fontId="5" numFmtId="2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3" fillId="6" fontId="4" numFmtId="1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3" fillId="6" fontId="4" numFmtId="2" xfId="0" applyAlignment="1" applyBorder="1" applyFont="1" applyNumberFormat="1">
      <alignment horizontal="center" readingOrder="0" vertical="center"/>
    </xf>
    <xf borderId="3" fillId="6" fontId="4" numFmtId="10" xfId="0" applyAlignment="1" applyBorder="1" applyFont="1" applyNumberFormat="1">
      <alignment horizontal="center" readingOrder="0" vertical="center"/>
    </xf>
    <xf borderId="3" fillId="6" fontId="4" numFmtId="166" xfId="0" applyAlignment="1" applyBorder="1" applyFont="1" applyNumberFormat="1">
      <alignment horizontal="center" readingOrder="0" vertical="center"/>
    </xf>
    <xf borderId="3" fillId="4" fontId="4" numFmtId="1" xfId="0" applyAlignment="1" applyBorder="1" applyFont="1" applyNumberFormat="1">
      <alignment horizontal="center" readingOrder="0" vertical="center"/>
    </xf>
    <xf borderId="3" fillId="4" fontId="4" numFmtId="2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readingOrder="0" vertical="center"/>
    </xf>
    <xf borderId="6" fillId="0" fontId="2" numFmtId="0" xfId="0" applyBorder="1" applyFont="1"/>
    <xf borderId="0" fillId="6" fontId="7" numFmtId="0" xfId="0" applyAlignment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1" fillId="9" fontId="7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3" fillId="9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8" numFmtId="0" xfId="0" applyBorder="1" applyFont="1"/>
    <xf borderId="7" fillId="9" fontId="8" numFmtId="0" xfId="0" applyBorder="1" applyFont="1"/>
    <xf borderId="8" fillId="0" fontId="2" numFmtId="0" xfId="0" applyBorder="1" applyFont="1"/>
    <xf borderId="7" fillId="0" fontId="8" numFmtId="0" xfId="0" applyBorder="1" applyFont="1"/>
    <xf borderId="7" fillId="0" fontId="9" numFmtId="0" xfId="0" applyAlignment="1" applyBorder="1" applyFont="1">
      <alignment horizontal="center" readingOrder="0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6" fillId="6" fontId="7" numFmtId="0" xfId="0" applyAlignment="1" applyBorder="1" applyFont="1">
      <alignment horizontal="center" readingOrder="0" vertical="center"/>
    </xf>
    <xf borderId="2" fillId="6" fontId="7" numFmtId="0" xfId="0" applyAlignment="1" applyBorder="1" applyFont="1">
      <alignment horizontal="center" readingOrder="0" vertical="center"/>
    </xf>
    <xf borderId="0" fillId="0" fontId="10" numFmtId="0" xfId="0" applyFont="1"/>
    <xf borderId="7" fillId="0" fontId="8" numFmtId="0" xfId="0" applyAlignment="1" applyBorder="1" applyFont="1">
      <alignment horizontal="center" vertical="center"/>
    </xf>
    <xf borderId="7" fillId="9" fontId="8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readingOrder="0" vertical="center"/>
    </xf>
    <xf borderId="1" fillId="11" fontId="4" numFmtId="0" xfId="0" applyAlignment="1" applyBorder="1" applyFill="1" applyFont="1">
      <alignment horizontal="center" readingOrder="0" vertical="center"/>
    </xf>
    <xf borderId="3" fillId="11" fontId="4" numFmtId="0" xfId="0" applyAlignment="1" applyBorder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vertical="center"/>
    </xf>
    <xf borderId="3" fillId="3" fontId="4" numFmtId="1" xfId="0" applyAlignment="1" applyBorder="1" applyFont="1" applyNumberFormat="1">
      <alignment horizontal="center" vertical="center"/>
    </xf>
    <xf borderId="3" fillId="3" fontId="11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readingOrder="0" vertical="center"/>
    </xf>
    <xf borderId="3" fillId="11" fontId="4" numFmtId="164" xfId="0" applyAlignment="1" applyBorder="1" applyFont="1" applyNumberFormat="1">
      <alignment horizontal="center" readingOrder="0" vertical="center"/>
    </xf>
    <xf borderId="3" fillId="11" fontId="4" numFmtId="166" xfId="0" applyAlignment="1" applyBorder="1" applyFont="1" applyNumberFormat="1">
      <alignment horizontal="center" readingOrder="0" vertical="center"/>
    </xf>
    <xf borderId="1" fillId="3" fontId="4" numFmtId="2" xfId="0" applyAlignment="1" applyBorder="1" applyFont="1" applyNumberFormat="1">
      <alignment horizontal="center" readingOrder="0" vertical="center"/>
    </xf>
    <xf borderId="3" fillId="3" fontId="4" numFmtId="1" xfId="0" applyAlignment="1" applyBorder="1" applyFont="1" applyNumberFormat="1">
      <alignment horizontal="center" readingOrder="0" vertical="center"/>
    </xf>
    <xf borderId="3" fillId="3" fontId="4" numFmtId="2" xfId="0" applyAlignment="1" applyBorder="1" applyFont="1" applyNumberFormat="1">
      <alignment horizontal="center" readingOrder="0" vertical="center"/>
    </xf>
    <xf borderId="1" fillId="3" fontId="4" numFmtId="1" xfId="0" applyAlignment="1" applyBorder="1" applyFont="1" applyNumberFormat="1">
      <alignment horizontal="center" readingOrder="0" vertical="center"/>
    </xf>
    <xf borderId="7" fillId="3" fontId="11" numFmtId="0" xfId="0" applyAlignment="1" applyBorder="1" applyFont="1">
      <alignment horizontal="center" readingOrder="0" vertical="center"/>
    </xf>
    <xf borderId="14" fillId="0" fontId="2" numFmtId="0" xfId="0" applyBorder="1" applyFont="1"/>
    <xf borderId="1" fillId="6" fontId="4" numFmtId="1" xfId="0" applyAlignment="1" applyBorder="1" applyFont="1" applyNumberFormat="1">
      <alignment horizontal="center" readingOrder="0" vertical="center"/>
    </xf>
    <xf borderId="15" fillId="0" fontId="2" numFmtId="0" xfId="0" applyBorder="1" applyFont="1"/>
    <xf borderId="3" fillId="3" fontId="4" numFmtId="166" xfId="0" applyAlignment="1" applyBorder="1" applyFont="1" applyNumberFormat="1">
      <alignment horizontal="center" readingOrder="0" vertical="center"/>
    </xf>
    <xf borderId="4" fillId="7" fontId="3" numFmtId="0" xfId="0" applyAlignment="1" applyBorder="1" applyFont="1">
      <alignment horizontal="center" readingOrder="0" vertical="center"/>
    </xf>
    <xf borderId="4" fillId="12" fontId="3" numFmtId="0" xfId="0" applyAlignment="1" applyBorder="1" applyFill="1" applyFont="1">
      <alignment horizontal="center" readingOrder="0" vertical="center"/>
    </xf>
    <xf borderId="4" fillId="13" fontId="3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3" numFmtId="2" xfId="0" applyAlignment="1" applyBorder="1" applyFont="1" applyNumberFormat="1">
      <alignment horizontal="center" readingOrder="0" vertical="center"/>
    </xf>
    <xf borderId="3" fillId="14" fontId="4" numFmtId="2" xfId="0" applyAlignment="1" applyBorder="1" applyFill="1" applyFont="1" applyNumberFormat="1">
      <alignment horizontal="center" readingOrder="0" vertical="center"/>
    </xf>
    <xf borderId="3" fillId="15" fontId="4" numFmtId="1" xfId="0" applyAlignment="1" applyBorder="1" applyFill="1" applyFont="1" applyNumberFormat="1">
      <alignment horizontal="center" readingOrder="0" vertical="center"/>
    </xf>
    <xf borderId="3" fillId="9" fontId="4" numFmtId="2" xfId="0" applyAlignment="1" applyBorder="1" applyFont="1" applyNumberFormat="1">
      <alignment horizontal="center" readingOrder="0" vertical="center"/>
    </xf>
    <xf borderId="3" fillId="0" fontId="4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 vertical="center"/>
    </xf>
    <xf borderId="3" fillId="0" fontId="4" numFmtId="49" xfId="0" applyAlignment="1" applyBorder="1" applyFont="1" applyNumberFormat="1">
      <alignment horizontal="center" readingOrder="0" vertical="center"/>
    </xf>
    <xf borderId="3" fillId="11" fontId="3" numFmtId="0" xfId="0" applyAlignment="1" applyBorder="1" applyFont="1">
      <alignment horizontal="center" readingOrder="0" vertical="center"/>
    </xf>
    <xf borderId="3" fillId="11" fontId="3" numFmtId="2" xfId="0" applyAlignment="1" applyBorder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vertical="center"/>
    </xf>
    <xf borderId="3" fillId="0" fontId="4" numFmtId="166" xfId="0" applyAlignment="1" applyBorder="1" applyFont="1" applyNumberForma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3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readingOrder="0" vertical="center"/>
    </xf>
    <xf borderId="3" fillId="16" fontId="3" numFmtId="0" xfId="0" applyAlignment="1" applyBorder="1" applyFill="1" applyFont="1">
      <alignment horizontal="center" readingOrder="0" vertical="center"/>
    </xf>
    <xf borderId="3" fillId="17" fontId="3" numFmtId="0" xfId="0" applyAlignment="1" applyBorder="1" applyFill="1" applyFont="1">
      <alignment horizontal="center" readingOrder="0" vertical="center"/>
    </xf>
    <xf borderId="3" fillId="0" fontId="4" numFmtId="2" xfId="0" applyAlignment="1" applyBorder="1" applyFont="1" applyNumberForma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3" fillId="18" fontId="4" numFmtId="0" xfId="0" applyAlignment="1" applyBorder="1" applyFill="1" applyFont="1">
      <alignment horizontal="center" vertical="center"/>
    </xf>
    <xf borderId="3" fillId="19" fontId="4" numFmtId="2" xfId="0" applyAlignment="1" applyBorder="1" applyFill="1" applyFont="1" applyNumberFormat="1">
      <alignment horizontal="center" vertical="center"/>
    </xf>
    <xf borderId="3" fillId="19" fontId="4" numFmtId="0" xfId="0" applyAlignment="1" applyBorder="1" applyFont="1">
      <alignment horizontal="center" vertical="center"/>
    </xf>
    <xf borderId="3" fillId="19" fontId="3" numFmtId="0" xfId="0" applyAlignment="1" applyBorder="1" applyFont="1">
      <alignment horizontal="center" readingOrder="0" vertical="center"/>
    </xf>
    <xf borderId="0" fillId="0" fontId="4" numFmtId="2" xfId="0" applyAlignment="1" applyFont="1" applyNumberFormat="1">
      <alignment horizontal="center" vertical="center"/>
    </xf>
    <xf borderId="3" fillId="18" fontId="4" numFmtId="2" xfId="0" applyAlignment="1" applyBorder="1" applyFont="1" applyNumberFormat="1">
      <alignment horizontal="center" vertical="center"/>
    </xf>
    <xf borderId="3" fillId="0" fontId="4" numFmtId="165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bottom"/>
    </xf>
    <xf borderId="3" fillId="13" fontId="3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3" fillId="12" fontId="3" numFmtId="0" xfId="0" applyAlignment="1" applyBorder="1" applyFont="1">
      <alignment horizontal="center" readingOrder="0" vertical="center"/>
    </xf>
    <xf borderId="3" fillId="20" fontId="4" numFmtId="2" xfId="0" applyAlignment="1" applyBorder="1" applyFill="1" applyFont="1" applyNumberFormat="1">
      <alignment horizontal="center" vertical="center"/>
    </xf>
    <xf borderId="3" fillId="20" fontId="4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vertical="center"/>
    </xf>
    <xf borderId="3" fillId="0" fontId="6" numFmtId="2" xfId="0" applyAlignment="1" applyBorder="1" applyFont="1" applyNumberFormat="1">
      <alignment horizontal="center" vertical="center"/>
    </xf>
    <xf borderId="3" fillId="0" fontId="6" numFmtId="10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3" fillId="21" fontId="3" numFmtId="0" xfId="0" applyAlignment="1" applyBorder="1" applyFill="1" applyFont="1">
      <alignment horizontal="center" readingOrder="0" vertical="center"/>
    </xf>
    <xf borderId="3" fillId="21" fontId="3" numFmtId="2" xfId="0" applyAlignment="1" applyBorder="1" applyFont="1" applyNumberFormat="1">
      <alignment horizontal="center" readingOrder="0" vertical="center"/>
    </xf>
    <xf borderId="3" fillId="0" fontId="4" numFmtId="0" xfId="0" applyBorder="1" applyFont="1"/>
    <xf borderId="11" fillId="6" fontId="3" numFmtId="0" xfId="0" applyAlignment="1" applyBorder="1" applyFont="1">
      <alignment horizontal="center" readingOrder="0" vertical="center"/>
    </xf>
    <xf borderId="7" fillId="7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7" fillId="22" fontId="3" numFmtId="0" xfId="0" applyAlignment="1" applyBorder="1" applyFill="1" applyFont="1">
      <alignment horizontal="center" readingOrder="0" vertical="center"/>
    </xf>
    <xf borderId="4" fillId="4" fontId="3" numFmtId="0" xfId="0" applyAlignment="1" applyBorder="1" applyFont="1">
      <alignment horizontal="center" readingOrder="0" vertical="center"/>
    </xf>
    <xf borderId="4" fillId="22" fontId="3" numFmtId="0" xfId="0" applyAlignment="1" applyBorder="1" applyFont="1">
      <alignment horizontal="center" readingOrder="0" vertical="center"/>
    </xf>
    <xf borderId="3" fillId="6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vertical="center"/>
    </xf>
    <xf borderId="3" fillId="23" fontId="4" numFmtId="49" xfId="0" applyAlignment="1" applyBorder="1" applyFill="1" applyFont="1" applyNumberFormat="1">
      <alignment horizontal="center" readingOrder="0" vertical="center"/>
    </xf>
    <xf borderId="3" fillId="0" fontId="4" numFmtId="164" xfId="0" applyAlignment="1" applyBorder="1" applyFont="1" applyNumberFormat="1">
      <alignment horizontal="center" readingOrder="0" vertical="center"/>
    </xf>
    <xf borderId="3" fillId="23" fontId="4" numFmtId="0" xfId="0" applyAlignment="1" applyBorder="1" applyFont="1">
      <alignment horizontal="center" readingOrder="0" vertical="center"/>
    </xf>
    <xf borderId="3" fillId="24" fontId="4" numFmtId="0" xfId="0" applyAlignment="1" applyBorder="1" applyFill="1" applyFont="1">
      <alignment horizontal="center" readingOrder="0" vertical="center"/>
    </xf>
    <xf borderId="3" fillId="0" fontId="6" numFmtId="0" xfId="0" applyAlignment="1" applyBorder="1" applyFont="1">
      <alignment horizontal="center" readingOrder="0"/>
    </xf>
    <xf borderId="3" fillId="0" fontId="6" numFmtId="164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3" fillId="0" fontId="4" numFmtId="167" xfId="0" applyAlignment="1" applyBorder="1" applyFont="1" applyNumberFormat="1">
      <alignment horizontal="center" readingOrder="0" vertical="center"/>
    </xf>
    <xf borderId="3" fillId="25" fontId="4" numFmtId="0" xfId="0" applyBorder="1" applyFill="1" applyFont="1"/>
    <xf borderId="3" fillId="25" fontId="4" numFmtId="0" xfId="0" applyAlignment="1" applyBorder="1" applyFont="1">
      <alignment horizontal="center" vertical="center"/>
    </xf>
    <xf borderId="3" fillId="25" fontId="4" numFmtId="0" xfId="0" applyAlignment="1" applyBorder="1" applyFont="1">
      <alignment horizontal="center" readingOrder="0" vertical="center"/>
    </xf>
    <xf borderId="3" fillId="21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Torque @ Gears</a:t>
            </a:r>
          </a:p>
        </c:rich>
      </c:tx>
      <c:overlay val="0"/>
    </c:title>
    <c:plotArea>
      <c:layout>
        <c:manualLayout>
          <c:xMode val="edge"/>
          <c:yMode val="edge"/>
          <c:x val="0.06399046104928457"/>
          <c:y val="0.059009009009008996"/>
          <c:w val="0.8314375545149179"/>
          <c:h val="0.8639639639639641"/>
        </c:manualLayout>
      </c:layout>
      <c:lineChart>
        <c:ser>
          <c:idx val="0"/>
          <c:order val="0"/>
          <c:tx>
            <c:strRef>
              <c:f>'Gearbox calculator'!$C$39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calculator'!$C$40:$C$279</c:f>
              <c:numCache/>
            </c:numRef>
          </c:val>
          <c:smooth val="1"/>
        </c:ser>
        <c:ser>
          <c:idx val="1"/>
          <c:order val="1"/>
          <c:tx>
            <c:strRef>
              <c:f>'Gearbox calculator'!$D$39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calculator'!$D$40:$D$279</c:f>
              <c:numCache/>
            </c:numRef>
          </c:val>
          <c:smooth val="1"/>
        </c:ser>
        <c:ser>
          <c:idx val="2"/>
          <c:order val="2"/>
          <c:tx>
            <c:strRef>
              <c:f>'Gearbox calculator'!$E$39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calculator'!$E$40:$E$279</c:f>
              <c:numCache/>
            </c:numRef>
          </c:val>
          <c:smooth val="1"/>
        </c:ser>
        <c:ser>
          <c:idx val="3"/>
          <c:order val="3"/>
          <c:tx>
            <c:strRef>
              <c:f>'Gearbox calculator'!$F$39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calculator'!$F$40:$F$279</c:f>
              <c:numCache/>
            </c:numRef>
          </c:val>
          <c:smooth val="1"/>
        </c:ser>
        <c:ser>
          <c:idx val="4"/>
          <c:order val="4"/>
          <c:tx>
            <c:strRef>
              <c:f>'Gearbox calculator'!$G$39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calculator'!$G$40:$G$279</c:f>
              <c:numCache/>
            </c:numRef>
          </c:val>
          <c:smooth val="1"/>
        </c:ser>
        <c:ser>
          <c:idx val="5"/>
          <c:order val="5"/>
          <c:tx>
            <c:strRef>
              <c:f>'Gearbox calculator'!$H$39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calculator'!$H$40:$H$279</c:f>
              <c:numCache/>
            </c:numRef>
          </c:val>
          <c:smooth val="1"/>
        </c:ser>
        <c:ser>
          <c:idx val="6"/>
          <c:order val="6"/>
          <c:tx>
            <c:strRef>
              <c:f>'Gearbox calculator'!$I$39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calculator'!$I$40:$I$279</c:f>
              <c:numCache/>
            </c:numRef>
          </c:val>
          <c:smooth val="1"/>
        </c:ser>
        <c:ser>
          <c:idx val="7"/>
          <c:order val="7"/>
          <c:tx>
            <c:strRef>
              <c:f>'Gearbox calculator'!$J$39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calculator'!$J$40:$J$279</c:f>
              <c:numCache/>
            </c:numRef>
          </c:val>
          <c:smooth val="1"/>
        </c:ser>
        <c:ser>
          <c:idx val="8"/>
          <c:order val="8"/>
          <c:tx>
            <c:v>Peak HP</c:v>
          </c:tx>
          <c:spPr>
            <a:ln cmpd="sng" w="9525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'Gearbox calculator'!$B$40:$B$279</c:f>
            </c:strRef>
          </c:cat>
          <c:val>
            <c:numRef>
              <c:f>'Gearbox calculator'!$K$40:$K$279</c:f>
              <c:numCache/>
            </c:numRef>
          </c:val>
          <c:smooth val="1"/>
        </c:ser>
        <c:ser>
          <c:idx val="9"/>
          <c:order val="9"/>
          <c:tx>
            <c:strRef>
              <c:f>'Gearbox calculator'!$L$39</c:f>
            </c:strRef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calculator'!$L$40:$L$279</c:f>
              <c:numCache/>
            </c:numRef>
          </c:val>
          <c:smooth val="1"/>
        </c:ser>
        <c:axId val="1960091625"/>
        <c:axId val="171707270"/>
      </c:lineChart>
      <c:catAx>
        <c:axId val="1960091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1707270"/>
      </c:catAx>
      <c:valAx>
        <c:axId val="171707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091625"/>
      </c:valAx>
    </c:plotArea>
    <c:legend>
      <c:legendPos val="r"/>
      <c:legendEntry>
        <c:idx val="2"/>
        <c:txPr>
          <a:bodyPr/>
          <a:lstStyle/>
          <a:p>
            <a:pPr lvl="0">
              <a:defRPr b="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Speed @ RPM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>
        <c:manualLayout>
          <c:xMode val="edge"/>
          <c:yMode val="edge"/>
          <c:x val="0.04753397373837722"/>
          <c:y val="0.1402261123267688"/>
          <c:w val="0.8401119406585099"/>
          <c:h val="0.7703865791393142"/>
        </c:manualLayout>
      </c:layout>
      <c:lineChart>
        <c:ser>
          <c:idx val="0"/>
          <c:order val="0"/>
          <c:tx>
            <c:v>1st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calculator'!$O$87:$O$116</c:f>
              <c:numCache/>
            </c:numRef>
          </c:val>
          <c:smooth val="0"/>
        </c:ser>
        <c:ser>
          <c:idx val="1"/>
          <c:order val="1"/>
          <c:tx>
            <c:v>2nd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calculator'!$P$87:$P$116</c:f>
              <c:numCache/>
            </c:numRef>
          </c:val>
          <c:smooth val="0"/>
        </c:ser>
        <c:ser>
          <c:idx val="2"/>
          <c:order val="2"/>
          <c:tx>
            <c:v>3rd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calculator'!$Q$87:$Q$116</c:f>
              <c:numCache/>
            </c:numRef>
          </c:val>
          <c:smooth val="0"/>
        </c:ser>
        <c:ser>
          <c:idx val="3"/>
          <c:order val="3"/>
          <c:tx>
            <c:v>4th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calculator'!$R$87:$R$116</c:f>
              <c:numCache/>
            </c:numRef>
          </c:val>
          <c:smooth val="0"/>
        </c:ser>
        <c:ser>
          <c:idx val="4"/>
          <c:order val="4"/>
          <c:tx>
            <c:v>5th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calculator'!$S$87:$S$116</c:f>
              <c:numCache/>
            </c:numRef>
          </c:val>
          <c:smooth val="0"/>
        </c:ser>
        <c:ser>
          <c:idx val="5"/>
          <c:order val="5"/>
          <c:tx>
            <c:v>6th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calculator'!$T$87:$T$116</c:f>
              <c:numCache/>
            </c:numRef>
          </c:val>
          <c:smooth val="0"/>
        </c:ser>
        <c:axId val="960912455"/>
        <c:axId val="1678953530"/>
      </c:lineChart>
      <c:catAx>
        <c:axId val="960912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78953530"/>
      </c:catAx>
      <c:valAx>
        <c:axId val="1678953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60912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Torque @ Gears</a:t>
            </a:r>
          </a:p>
        </c:rich>
      </c:tx>
      <c:overlay val="0"/>
    </c:title>
    <c:plotArea>
      <c:layout>
        <c:manualLayout>
          <c:xMode val="edge"/>
          <c:yMode val="edge"/>
          <c:x val="0.06399046104928457"/>
          <c:y val="0.05900900900900901"/>
          <c:w val="0.8545310015898251"/>
          <c:h val="0.8639639639639641"/>
        </c:manualLayout>
      </c:layout>
      <c:lineChart>
        <c:ser>
          <c:idx val="0"/>
          <c:order val="0"/>
          <c:tx>
            <c:strRef>
              <c:f>'Gearbox calculator'!$C$39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calculator'!$C$40:$C$279</c:f>
              <c:numCache/>
            </c:numRef>
          </c:val>
          <c:smooth val="1"/>
        </c:ser>
        <c:ser>
          <c:idx val="1"/>
          <c:order val="1"/>
          <c:tx>
            <c:strRef>
              <c:f>'Gearbox calculator'!$D$39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calculator'!$D$40:$D$279</c:f>
              <c:numCache/>
            </c:numRef>
          </c:val>
          <c:smooth val="1"/>
        </c:ser>
        <c:ser>
          <c:idx val="2"/>
          <c:order val="2"/>
          <c:tx>
            <c:strRef>
              <c:f>'Gearbox calculator'!$E$39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calculator'!$E$40:$E$279</c:f>
              <c:numCache/>
            </c:numRef>
          </c:val>
          <c:smooth val="1"/>
        </c:ser>
        <c:ser>
          <c:idx val="3"/>
          <c:order val="3"/>
          <c:tx>
            <c:strRef>
              <c:f>'Gearbox calculator'!$F$39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calculator'!$F$40:$F$279</c:f>
              <c:numCache/>
            </c:numRef>
          </c:val>
          <c:smooth val="1"/>
        </c:ser>
        <c:ser>
          <c:idx val="4"/>
          <c:order val="4"/>
          <c:tx>
            <c:strRef>
              <c:f>'Gearbox calculator'!$G$39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calculator'!$G$40:$G$279</c:f>
              <c:numCache/>
            </c:numRef>
          </c:val>
          <c:smooth val="1"/>
        </c:ser>
        <c:ser>
          <c:idx val="5"/>
          <c:order val="5"/>
          <c:tx>
            <c:strRef>
              <c:f>'Gearbox calculator'!$H$39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calculator'!$H$40:$H$279</c:f>
              <c:numCache/>
            </c:numRef>
          </c:val>
          <c:smooth val="1"/>
        </c:ser>
        <c:ser>
          <c:idx val="6"/>
          <c:order val="6"/>
          <c:tx>
            <c:strRef>
              <c:f>'Gearbox calculator'!$I$39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calculator'!$I$40:$I$279</c:f>
              <c:numCache/>
            </c:numRef>
          </c:val>
          <c:smooth val="1"/>
        </c:ser>
        <c:ser>
          <c:idx val="7"/>
          <c:order val="7"/>
          <c:tx>
            <c:strRef>
              <c:f>'Gearbox calculator'!$J$39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calculator'!$J$40:$J$279</c:f>
              <c:numCache/>
            </c:numRef>
          </c:val>
          <c:smooth val="1"/>
        </c:ser>
        <c:ser>
          <c:idx val="8"/>
          <c:order val="8"/>
          <c:tx>
            <c:v>Peak HP</c:v>
          </c:tx>
          <c:spPr>
            <a:ln cmpd="sng" w="9525">
              <a:solidFill>
                <a:srgbClr val="000000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000000">
                  <a:alpha val="100000"/>
                </a:srgbClr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marker>
          <c:cat>
            <c:strRef>
              <c:f>'Gearbox calculator'!$B$40:$B$279</c:f>
            </c:strRef>
          </c:cat>
          <c:val>
            <c:numRef>
              <c:f>'Gearbox calculator'!$K$40:$K$279</c:f>
              <c:numCache/>
            </c:numRef>
          </c:val>
          <c:smooth val="1"/>
        </c:ser>
        <c:ser>
          <c:idx val="9"/>
          <c:order val="9"/>
          <c:tx>
            <c:strRef>
              <c:f>'Gearbox calculator'!$L$39</c:f>
            </c:strRef>
          </c:tx>
          <c:spPr>
            <a:ln cmpd="sng" w="19050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'Gearbox calculator'!$B$40:$B$279</c:f>
            </c:strRef>
          </c:cat>
          <c:val>
            <c:numRef>
              <c:f>'Gearbox calculator'!$L$40:$L$279</c:f>
              <c:numCache/>
            </c:numRef>
          </c:val>
          <c:smooth val="1"/>
        </c:ser>
        <c:axId val="917833046"/>
        <c:axId val="455952394"/>
      </c:lineChart>
      <c:catAx>
        <c:axId val="917833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952394"/>
      </c:catAx>
      <c:valAx>
        <c:axId val="455952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833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Speed @ RPM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'Gearbox calculator'!$O$86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calculator'!$O$87:$O$116</c:f>
              <c:numCache/>
            </c:numRef>
          </c:val>
          <c:smooth val="0"/>
        </c:ser>
        <c:ser>
          <c:idx val="1"/>
          <c:order val="1"/>
          <c:tx>
            <c:strRef>
              <c:f>'Gearbox calculator'!$P$86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calculator'!$P$87:$P$116</c:f>
              <c:numCache/>
            </c:numRef>
          </c:val>
          <c:smooth val="0"/>
        </c:ser>
        <c:ser>
          <c:idx val="2"/>
          <c:order val="2"/>
          <c:tx>
            <c:strRef>
              <c:f>'Gearbox calculator'!$Q$86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calculator'!$Q$87:$Q$116</c:f>
              <c:numCache/>
            </c:numRef>
          </c:val>
          <c:smooth val="0"/>
        </c:ser>
        <c:ser>
          <c:idx val="3"/>
          <c:order val="3"/>
          <c:tx>
            <c:strRef>
              <c:f>'Gearbox calculator'!$R$86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calculator'!$R$87:$R$116</c:f>
              <c:numCache/>
            </c:numRef>
          </c:val>
          <c:smooth val="0"/>
        </c:ser>
        <c:ser>
          <c:idx val="4"/>
          <c:order val="4"/>
          <c:tx>
            <c:strRef>
              <c:f>'Gearbox calculator'!$S$86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calculator'!$S$87:$S$116</c:f>
              <c:numCache/>
            </c:numRef>
          </c:val>
          <c:smooth val="0"/>
        </c:ser>
        <c:ser>
          <c:idx val="5"/>
          <c:order val="5"/>
          <c:tx>
            <c:strRef>
              <c:f>'Gearbox calculator'!$T$86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'Gearbox calculator'!$N$87:$N$116</c:f>
            </c:strRef>
          </c:cat>
          <c:val>
            <c:numRef>
              <c:f>'Gearbox calculator'!$T$87:$T$116</c:f>
              <c:numCache/>
            </c:numRef>
          </c:val>
          <c:smooth val="0"/>
        </c:ser>
        <c:axId val="1421621130"/>
        <c:axId val="9389239"/>
      </c:lineChart>
      <c:catAx>
        <c:axId val="1421621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9239"/>
      </c:catAx>
      <c:valAx>
        <c:axId val="9389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621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D9EAD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TQ &amp; HP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'Gearbox calculator'!$A$1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'Gearbox calculator'!$C$2:$C$33</c:f>
            </c:strRef>
          </c:cat>
          <c:val>
            <c:numRef>
              <c:f>'Gearbox calculator'!$A$2:$A$33</c:f>
              <c:numCache/>
            </c:numRef>
          </c:val>
          <c:smooth val="1"/>
        </c:ser>
        <c:ser>
          <c:idx val="1"/>
          <c:order val="1"/>
          <c:tx>
            <c:strRef>
              <c:f>'Gearbox calculator'!$B$1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'Gearbox calculator'!$C$2:$C$33</c:f>
            </c:strRef>
          </c:cat>
          <c:val>
            <c:numRef>
              <c:f>'Gearbox calculator'!$B$2:$B$33</c:f>
              <c:numCache/>
            </c:numRef>
          </c:val>
          <c:smooth val="1"/>
        </c:ser>
        <c:axId val="563978486"/>
        <c:axId val="1823541993"/>
      </c:lineChart>
      <c:catAx>
        <c:axId val="5639784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3541993"/>
      </c:catAx>
      <c:valAx>
        <c:axId val="1823541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978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B6D7A8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3.png"/><Relationship Id="rId13" Type="http://schemas.openxmlformats.org/officeDocument/2006/relationships/image" Target="../media/image9.png"/><Relationship Id="rId12" Type="http://schemas.openxmlformats.org/officeDocument/2006/relationships/image" Target="../media/image8.png"/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7.png"/><Relationship Id="rId9" Type="http://schemas.openxmlformats.org/officeDocument/2006/relationships/image" Target="../media/image11.png"/><Relationship Id="rId5" Type="http://schemas.openxmlformats.org/officeDocument/2006/relationships/image" Target="../media/image2.png"/><Relationship Id="rId6" Type="http://schemas.openxmlformats.org/officeDocument/2006/relationships/image" Target="../media/image12.png"/><Relationship Id="rId7" Type="http://schemas.openxmlformats.org/officeDocument/2006/relationships/image" Target="../media/image1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13</xdr:row>
      <xdr:rowOff>28575</xdr:rowOff>
    </xdr:from>
    <xdr:ext cx="9791700" cy="5029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38</xdr:row>
      <xdr:rowOff>171450</xdr:rowOff>
    </xdr:from>
    <xdr:ext cx="9791700" cy="4352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0</xdr:rowOff>
    </xdr:from>
    <xdr:ext cx="40005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4000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00050" cy="200025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00050" cy="2000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12</xdr:row>
      <xdr:rowOff>0</xdr:rowOff>
    </xdr:from>
    <xdr:ext cx="400050" cy="2000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400050" cy="2000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400050" cy="200025"/>
    <xdr:pic>
      <xdr:nvPicPr>
        <xdr:cNvPr id="0" name="image1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400050" cy="2000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400050" cy="2000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400050" cy="2000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123825</xdr:colOff>
      <xdr:row>0</xdr:row>
      <xdr:rowOff>0</xdr:rowOff>
    </xdr:from>
    <xdr:ext cx="11991975" cy="72580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123825</xdr:colOff>
      <xdr:row>36</xdr:row>
      <xdr:rowOff>171450</xdr:rowOff>
    </xdr:from>
    <xdr:ext cx="8543925" cy="51720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27</xdr:col>
      <xdr:colOff>371475</xdr:colOff>
      <xdr:row>0</xdr:row>
      <xdr:rowOff>0</xdr:rowOff>
    </xdr:from>
    <xdr:ext cx="4400550" cy="2771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7" width="17.63"/>
  </cols>
  <sheetData>
    <row r="1">
      <c r="A1" s="1" t="s">
        <v>0</v>
      </c>
      <c r="B1" s="2"/>
      <c r="C1" s="3"/>
      <c r="D1" s="4"/>
      <c r="E1" s="5" t="s">
        <v>1</v>
      </c>
    </row>
    <row r="2">
      <c r="A2" s="6" t="s">
        <v>2</v>
      </c>
      <c r="B2" s="7" t="s">
        <v>3</v>
      </c>
      <c r="C2" s="6" t="s">
        <v>4</v>
      </c>
      <c r="D2" s="4"/>
      <c r="E2" s="8" t="s">
        <v>5</v>
      </c>
      <c r="F2" s="6" t="s">
        <v>6</v>
      </c>
      <c r="G2" s="6" t="s">
        <v>7</v>
      </c>
    </row>
    <row r="3">
      <c r="A3" s="9" t="s">
        <v>8</v>
      </c>
      <c r="B3" s="7" t="s">
        <v>3</v>
      </c>
      <c r="C3" s="10">
        <f t="array" ref="C3">VLOOKUP($B$2, Misc!$A$4:$AF$114, 5, 0)</f>
        <v>2.934</v>
      </c>
      <c r="D3" s="4"/>
      <c r="E3" s="11"/>
      <c r="F3" s="12">
        <f>'Suspension calculator'!D4</f>
        <v>173.440618</v>
      </c>
      <c r="G3" s="12">
        <f>'Suspension calculator'!E4</f>
        <v>135.362054</v>
      </c>
    </row>
    <row r="4">
      <c r="A4" s="9" t="s">
        <v>9</v>
      </c>
      <c r="B4" s="13">
        <v>1788.0</v>
      </c>
      <c r="C4" s="6" t="s">
        <v>10</v>
      </c>
      <c r="D4" s="4"/>
      <c r="E4" s="14" t="s">
        <v>11</v>
      </c>
      <c r="F4" s="15" t="s">
        <v>12</v>
      </c>
      <c r="G4" s="15" t="s">
        <v>13</v>
      </c>
    </row>
    <row r="5">
      <c r="A5" s="9" t="s">
        <v>14</v>
      </c>
      <c r="B5" s="13">
        <v>56.0</v>
      </c>
      <c r="C5" s="10">
        <f t="array" ref="C5">VLOOKUP($B$2, Misc!$A$4:$AF$114, 6, 0)</f>
        <v>1.63</v>
      </c>
      <c r="D5" s="4"/>
      <c r="E5" s="16" t="s">
        <v>15</v>
      </c>
      <c r="F5" s="17">
        <f>'Suspension calculator'!D16</f>
        <v>12274.6368</v>
      </c>
      <c r="G5" s="17">
        <f>'Suspension calculator'!E16</f>
        <v>9579.7632</v>
      </c>
    </row>
    <row r="6">
      <c r="A6" s="6" t="s">
        <v>16</v>
      </c>
      <c r="B6" s="13">
        <v>3.0</v>
      </c>
      <c r="C6" s="6" t="s">
        <v>17</v>
      </c>
      <c r="D6" s="4"/>
      <c r="E6" s="14" t="s">
        <v>18</v>
      </c>
      <c r="F6" s="17">
        <f>'Suspension calculator'!D17</f>
        <v>6137.3184</v>
      </c>
      <c r="G6" s="17">
        <f>'Suspension calculator'!E17</f>
        <v>4789.8816</v>
      </c>
    </row>
    <row r="7">
      <c r="A7" s="6" t="s">
        <v>19</v>
      </c>
      <c r="B7" s="13">
        <v>-3.0</v>
      </c>
      <c r="C7" s="10">
        <f t="array" ref="C7">VLOOKUP($B$2, Misc!$A$4:$AF$114, 7, 0)</f>
        <v>1.62</v>
      </c>
      <c r="D7" s="4"/>
      <c r="E7" s="16" t="s">
        <v>20</v>
      </c>
      <c r="F7" s="17">
        <f>'Suspension calculator'!D18</f>
        <v>27617.9328</v>
      </c>
      <c r="G7" s="17">
        <f>'Suspension calculator'!E18</f>
        <v>21554.4672</v>
      </c>
    </row>
    <row r="8">
      <c r="A8" s="6" t="s">
        <v>21</v>
      </c>
      <c r="B8" s="18">
        <v>3.0</v>
      </c>
      <c r="C8" s="19"/>
      <c r="D8" s="4"/>
      <c r="E8" s="14" t="s">
        <v>22</v>
      </c>
      <c r="F8" s="17">
        <f>'Suspension calculator'!D19</f>
        <v>13808.9664</v>
      </c>
      <c r="G8" s="17">
        <f>'Suspension calculator'!E19</f>
        <v>10777.2336</v>
      </c>
    </row>
    <row r="9">
      <c r="A9" s="6" t="s">
        <v>23</v>
      </c>
      <c r="B9" s="18">
        <v>0.05</v>
      </c>
      <c r="C9" s="6" t="s">
        <v>24</v>
      </c>
      <c r="D9" s="20"/>
    </row>
    <row r="10">
      <c r="A10" s="6" t="s">
        <v>25</v>
      </c>
      <c r="B10" s="13">
        <v>20.0</v>
      </c>
      <c r="C10" s="10">
        <f t="array" ref="C10">(VLOOKUP($B$2, Misc!$A$4:$AF$114, 22, 0))+(VLOOKUP($B$3, Misc!$A$4:$AF$114, 31, 0))</f>
        <v>0.568</v>
      </c>
      <c r="D10" s="21">
        <v>1.0</v>
      </c>
      <c r="E10" s="8" t="s">
        <v>26</v>
      </c>
      <c r="F10" s="6" t="s">
        <v>27</v>
      </c>
      <c r="G10" s="6" t="s">
        <v>28</v>
      </c>
    </row>
    <row r="11">
      <c r="A11" s="6" t="s">
        <v>29</v>
      </c>
      <c r="B11" s="13">
        <v>40.0</v>
      </c>
      <c r="C11" s="6" t="s">
        <v>30</v>
      </c>
      <c r="E11" s="11"/>
      <c r="F11" s="22">
        <f>'Suspension calculator'!A38</f>
        <v>-130.5259852</v>
      </c>
      <c r="G11" s="22">
        <f>'Suspension calculator'!B38</f>
        <v>-91.4569828</v>
      </c>
    </row>
    <row r="12">
      <c r="A12" s="6" t="s">
        <v>31</v>
      </c>
      <c r="B12" s="13">
        <v>345.0</v>
      </c>
      <c r="C12" s="10">
        <f t="array" ref="C12">(VLOOKUP($B$2, Misc!$A$4:$AF$114, 23, 0))+(VLOOKUP($B$3, Misc!$A$4:$AF$114, 32, 0))</f>
        <v>2.021</v>
      </c>
      <c r="D12" s="23"/>
    </row>
    <row r="13">
      <c r="A13" s="6" t="s">
        <v>32</v>
      </c>
      <c r="B13" s="13">
        <v>20.0</v>
      </c>
      <c r="D13" s="20"/>
      <c r="E13" s="24" t="s">
        <v>33</v>
      </c>
      <c r="F13" s="2"/>
      <c r="G13" s="25">
        <f>B13*2.54/100/C3*B4*'Suspension calculator'!A43</f>
        <v>186.5247615</v>
      </c>
    </row>
    <row r="14">
      <c r="A14" s="6" t="s">
        <v>34</v>
      </c>
      <c r="B14" s="13">
        <v>4.7</v>
      </c>
      <c r="D14" s="21"/>
      <c r="E14" s="24" t="s">
        <v>35</v>
      </c>
      <c r="F14" s="2"/>
      <c r="G14" s="26">
        <f>'Gearbox calculator'!R74</f>
        <v>0.4556796636</v>
      </c>
    </row>
    <row r="15">
      <c r="A15" s="6" t="s">
        <v>36</v>
      </c>
      <c r="B15" s="13">
        <v>140.0</v>
      </c>
      <c r="D15" s="21"/>
      <c r="E15" s="24" t="s">
        <v>37</v>
      </c>
      <c r="F15" s="2"/>
      <c r="G15" s="25">
        <f>'Gearbox calculator'!Q70</f>
        <v>0.6025115492</v>
      </c>
    </row>
    <row r="16">
      <c r="A16" s="6" t="s">
        <v>38</v>
      </c>
      <c r="B16" s="13" t="s">
        <v>39</v>
      </c>
      <c r="D16" s="21"/>
      <c r="E16" s="24" t="s">
        <v>40</v>
      </c>
      <c r="F16" s="2"/>
      <c r="G16" s="27">
        <f>'Suspension calculator'!B43</f>
        <v>1.306473936</v>
      </c>
    </row>
    <row r="17">
      <c r="D17" s="21"/>
    </row>
    <row r="18">
      <c r="A18" s="5" t="s">
        <v>41</v>
      </c>
    </row>
    <row r="19">
      <c r="A19" s="6" t="s">
        <v>42</v>
      </c>
      <c r="B19" s="6" t="s">
        <v>43</v>
      </c>
      <c r="C19" s="6" t="s">
        <v>44</v>
      </c>
      <c r="D19" s="6" t="s">
        <v>45</v>
      </c>
    </row>
    <row r="20">
      <c r="A20" s="28">
        <v>410.8</v>
      </c>
      <c r="B20" s="28">
        <v>358.0</v>
      </c>
      <c r="C20" s="6" t="s">
        <v>46</v>
      </c>
      <c r="D20" s="29">
        <v>2.76</v>
      </c>
    </row>
    <row r="21">
      <c r="A21" s="28">
        <v>434.2</v>
      </c>
      <c r="B21" s="28">
        <v>626.0</v>
      </c>
      <c r="C21" s="6" t="s">
        <v>47</v>
      </c>
      <c r="D21" s="29">
        <v>2.0</v>
      </c>
    </row>
    <row r="22">
      <c r="A22" s="28">
        <v>465.2</v>
      </c>
      <c r="B22" s="28">
        <v>893.0</v>
      </c>
      <c r="C22" s="6" t="s">
        <v>48</v>
      </c>
      <c r="D22" s="29">
        <v>1.5</v>
      </c>
    </row>
    <row r="23">
      <c r="A23" s="28">
        <v>514.8</v>
      </c>
      <c r="B23" s="28">
        <v>1161.0</v>
      </c>
      <c r="C23" s="6" t="s">
        <v>49</v>
      </c>
      <c r="D23" s="29">
        <v>1.15</v>
      </c>
    </row>
    <row r="24">
      <c r="A24" s="28">
        <v>578.1</v>
      </c>
      <c r="B24" s="28">
        <v>1428.0</v>
      </c>
      <c r="C24" s="6" t="s">
        <v>50</v>
      </c>
      <c r="D24" s="29">
        <v>1.0</v>
      </c>
    </row>
    <row r="25">
      <c r="A25" s="28">
        <v>646.8</v>
      </c>
      <c r="B25" s="28">
        <v>1696.0</v>
      </c>
      <c r="C25" s="6" t="s">
        <v>51</v>
      </c>
      <c r="D25" s="29">
        <v>0.9</v>
      </c>
    </row>
    <row r="26">
      <c r="A26" s="28">
        <v>720.0</v>
      </c>
      <c r="B26" s="28">
        <v>1963.0</v>
      </c>
      <c r="C26" s="6" t="s">
        <v>52</v>
      </c>
      <c r="D26" s="29"/>
    </row>
    <row r="27">
      <c r="A27" s="28">
        <v>800.1</v>
      </c>
      <c r="B27" s="28">
        <v>2231.0</v>
      </c>
      <c r="C27" s="6" t="s">
        <v>53</v>
      </c>
      <c r="D27" s="29"/>
    </row>
    <row r="28">
      <c r="A28" s="28">
        <v>888.8</v>
      </c>
      <c r="B28" s="28">
        <v>2498.0</v>
      </c>
      <c r="C28" s="6" t="s">
        <v>54</v>
      </c>
      <c r="D28" s="29">
        <v>3.0</v>
      </c>
    </row>
    <row r="29">
      <c r="A29" s="28">
        <v>977.0</v>
      </c>
      <c r="B29" s="28">
        <v>2766.0</v>
      </c>
    </row>
    <row r="30">
      <c r="A30" s="28">
        <v>1050.9</v>
      </c>
      <c r="B30" s="28">
        <v>3033.0</v>
      </c>
    </row>
    <row r="31">
      <c r="A31" s="28">
        <v>1098.3</v>
      </c>
      <c r="B31" s="28">
        <v>3301.0</v>
      </c>
    </row>
    <row r="32">
      <c r="A32" s="28">
        <v>1125.5</v>
      </c>
      <c r="B32" s="28">
        <v>3568.0</v>
      </c>
    </row>
    <row r="33">
      <c r="A33" s="28">
        <v>1149.3</v>
      </c>
      <c r="B33" s="28">
        <v>3836.0</v>
      </c>
    </row>
    <row r="34">
      <c r="A34" s="28">
        <v>1171.5</v>
      </c>
      <c r="B34" s="28">
        <v>4103.0</v>
      </c>
    </row>
    <row r="35">
      <c r="A35" s="28">
        <v>1194.4</v>
      </c>
      <c r="B35" s="28">
        <v>4371.0</v>
      </c>
    </row>
    <row r="36">
      <c r="A36" s="28">
        <v>1215.3</v>
      </c>
      <c r="B36" s="28">
        <v>4638.0</v>
      </c>
    </row>
    <row r="37">
      <c r="A37" s="28">
        <v>1230.8</v>
      </c>
      <c r="B37" s="28">
        <v>4906.0</v>
      </c>
    </row>
    <row r="38">
      <c r="A38" s="28">
        <v>1239.1</v>
      </c>
      <c r="B38" s="28">
        <v>5173.0</v>
      </c>
    </row>
    <row r="39">
      <c r="A39" s="28">
        <v>1239.1</v>
      </c>
      <c r="B39" s="28">
        <v>5441.0</v>
      </c>
    </row>
    <row r="40">
      <c r="A40" s="28">
        <v>1221.2</v>
      </c>
      <c r="B40" s="28">
        <v>5708.0</v>
      </c>
    </row>
    <row r="41">
      <c r="A41" s="28">
        <v>1189.7</v>
      </c>
      <c r="B41" s="28">
        <v>5976.0</v>
      </c>
    </row>
    <row r="42">
      <c r="A42" s="28">
        <v>1151.2</v>
      </c>
      <c r="B42" s="28">
        <v>6243.0</v>
      </c>
    </row>
    <row r="43">
      <c r="A43" s="28">
        <v>1110.4</v>
      </c>
      <c r="B43" s="28">
        <v>6511.0</v>
      </c>
    </row>
    <row r="44">
      <c r="A44" s="28">
        <v>1069.0</v>
      </c>
      <c r="B44" s="28">
        <v>6778.0</v>
      </c>
    </row>
    <row r="45">
      <c r="A45" s="28">
        <v>1027.9</v>
      </c>
      <c r="B45" s="28">
        <v>7046.0</v>
      </c>
    </row>
    <row r="46">
      <c r="A46" s="28">
        <v>988.0</v>
      </c>
      <c r="B46" s="28">
        <v>7313.0</v>
      </c>
    </row>
    <row r="47">
      <c r="A47" s="28">
        <v>945.2</v>
      </c>
      <c r="B47" s="28">
        <v>7581.0</v>
      </c>
    </row>
    <row r="48">
      <c r="A48" s="28">
        <v>895.4</v>
      </c>
      <c r="B48" s="28">
        <v>7849.0</v>
      </c>
    </row>
    <row r="49">
      <c r="A49" s="28">
        <v>839.6</v>
      </c>
      <c r="B49" s="28">
        <v>8116.0</v>
      </c>
    </row>
  </sheetData>
  <mergeCells count="9">
    <mergeCell ref="E16:F16"/>
    <mergeCell ref="A18:D18"/>
    <mergeCell ref="A1:B1"/>
    <mergeCell ref="E1:G1"/>
    <mergeCell ref="E2:E3"/>
    <mergeCell ref="E10:E11"/>
    <mergeCell ref="E13:F13"/>
    <mergeCell ref="E14:F14"/>
    <mergeCell ref="E15:F15"/>
  </mergeCells>
  <conditionalFormatting sqref="B2">
    <cfRule type="notContainsBlanks" dxfId="0" priority="1">
      <formula>LEN(TRIM(B2))&gt;0</formula>
    </cfRule>
  </conditionalFormatting>
  <dataValidations>
    <dataValidation type="list" allowBlank="1" showErrorMessage="1" sqref="B16">
      <formula1>"RWD/AWD,FWD"</formula1>
    </dataValidation>
    <dataValidation type="list" allowBlank="1" showErrorMessage="1" sqref="B2:B3">
      <formula1>Cars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2"/>
      <c r="P1" s="32"/>
      <c r="Q1" s="32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4" t="s">
        <v>56</v>
      </c>
      <c r="B2" s="35" t="s">
        <v>57</v>
      </c>
      <c r="C2" s="2"/>
      <c r="D2" s="36" t="s">
        <v>58</v>
      </c>
      <c r="E2" s="2"/>
      <c r="F2" s="36" t="s">
        <v>59</v>
      </c>
      <c r="G2" s="2"/>
      <c r="H2" s="36" t="s">
        <v>60</v>
      </c>
      <c r="I2" s="2"/>
      <c r="J2" s="36" t="s">
        <v>61</v>
      </c>
      <c r="K2" s="2"/>
      <c r="L2" s="36" t="s">
        <v>62</v>
      </c>
      <c r="M2" s="2"/>
      <c r="N2" s="35" t="s">
        <v>63</v>
      </c>
      <c r="O2" s="2"/>
      <c r="P2" s="36" t="s">
        <v>64</v>
      </c>
      <c r="Q2" s="2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34" t="s">
        <v>65</v>
      </c>
      <c r="B3" s="37">
        <v>1.56</v>
      </c>
      <c r="C3" s="37">
        <v>3.72</v>
      </c>
      <c r="D3" s="38">
        <v>1.56</v>
      </c>
      <c r="E3" s="38">
        <v>3.72</v>
      </c>
      <c r="F3" s="38">
        <v>1.6</v>
      </c>
      <c r="G3" s="38">
        <v>3.82</v>
      </c>
      <c r="H3" s="38">
        <v>1.6</v>
      </c>
      <c r="I3" s="38">
        <v>3.82</v>
      </c>
      <c r="J3" s="38">
        <v>1.25</v>
      </c>
      <c r="K3" s="38">
        <v>2.98</v>
      </c>
      <c r="L3" s="38">
        <v>2.16</v>
      </c>
      <c r="M3" s="38">
        <v>5.15</v>
      </c>
      <c r="N3" s="37">
        <v>2.19</v>
      </c>
      <c r="O3" s="37">
        <v>5.21</v>
      </c>
      <c r="P3" s="38">
        <v>2.16</v>
      </c>
      <c r="Q3" s="38">
        <v>5.15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</row>
    <row r="4">
      <c r="A4" s="34">
        <v>1.0</v>
      </c>
      <c r="B4" s="37">
        <v>3.57</v>
      </c>
      <c r="C4" s="37">
        <v>7.35</v>
      </c>
      <c r="D4" s="38">
        <v>3.57</v>
      </c>
      <c r="E4" s="38">
        <v>7.35</v>
      </c>
      <c r="F4" s="38">
        <v>3.2</v>
      </c>
      <c r="G4" s="38">
        <v>6.59</v>
      </c>
      <c r="H4" s="38">
        <v>3.2</v>
      </c>
      <c r="I4" s="38">
        <v>6.59</v>
      </c>
      <c r="J4" s="38">
        <v>3.1</v>
      </c>
      <c r="K4" s="38">
        <v>6.38</v>
      </c>
      <c r="L4" s="38">
        <v>3.4</v>
      </c>
      <c r="M4" s="38">
        <v>7.0</v>
      </c>
      <c r="N4" s="37">
        <v>3.2</v>
      </c>
      <c r="O4" s="37">
        <v>6.59</v>
      </c>
      <c r="P4" s="38">
        <v>3.4</v>
      </c>
      <c r="Q4" s="38">
        <v>7.0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>
      <c r="A5" s="34">
        <v>2.0</v>
      </c>
      <c r="B5" s="37">
        <v>2.28</v>
      </c>
      <c r="C5" s="37">
        <v>4.7</v>
      </c>
      <c r="D5" s="38">
        <v>2.28</v>
      </c>
      <c r="E5" s="38">
        <v>4.7</v>
      </c>
      <c r="F5" s="38">
        <v>2.14</v>
      </c>
      <c r="G5" s="38">
        <v>4.4</v>
      </c>
      <c r="H5" s="38">
        <v>2.14</v>
      </c>
      <c r="I5" s="38">
        <v>4.4</v>
      </c>
      <c r="J5" s="38">
        <v>2.02</v>
      </c>
      <c r="K5" s="38">
        <v>4.16</v>
      </c>
      <c r="L5" s="38">
        <v>2.18</v>
      </c>
      <c r="M5" s="38">
        <v>4.48</v>
      </c>
      <c r="N5" s="37">
        <v>2.14</v>
      </c>
      <c r="O5" s="37">
        <v>4.4</v>
      </c>
      <c r="P5" s="38">
        <v>2.18</v>
      </c>
      <c r="Q5" s="38">
        <v>4.48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>
      <c r="A6" s="34">
        <v>3.0</v>
      </c>
      <c r="B6" s="37">
        <v>1.48</v>
      </c>
      <c r="C6" s="37">
        <v>3.04</v>
      </c>
      <c r="D6" s="38">
        <v>1.48</v>
      </c>
      <c r="E6" s="38">
        <v>3.04</v>
      </c>
      <c r="F6" s="38">
        <v>1.43</v>
      </c>
      <c r="G6" s="38">
        <v>2.95</v>
      </c>
      <c r="H6" s="38">
        <v>1.43</v>
      </c>
      <c r="I6" s="38">
        <v>2.94</v>
      </c>
      <c r="J6" s="38">
        <v>1.41</v>
      </c>
      <c r="K6" s="38">
        <v>2.91</v>
      </c>
      <c r="L6" s="38">
        <v>1.46</v>
      </c>
      <c r="M6" s="38">
        <v>3.0</v>
      </c>
      <c r="N6" s="37">
        <v>1.43</v>
      </c>
      <c r="O6" s="37">
        <v>2.95</v>
      </c>
      <c r="P6" s="38">
        <v>1.46</v>
      </c>
      <c r="Q6" s="38">
        <v>3.0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>
      <c r="A7" s="34">
        <v>4.0</v>
      </c>
      <c r="B7" s="37">
        <v>1.17</v>
      </c>
      <c r="C7" s="37">
        <v>2.41</v>
      </c>
      <c r="D7" s="38">
        <v>1.17</v>
      </c>
      <c r="E7" s="38">
        <v>2.41</v>
      </c>
      <c r="F7" s="38">
        <v>1.14</v>
      </c>
      <c r="G7" s="38">
        <v>2.34</v>
      </c>
      <c r="H7" s="38">
        <v>1.14</v>
      </c>
      <c r="I7" s="38">
        <v>2.34</v>
      </c>
      <c r="J7" s="38">
        <v>1.15</v>
      </c>
      <c r="K7" s="38">
        <v>2.37</v>
      </c>
      <c r="L7" s="38">
        <v>1.17</v>
      </c>
      <c r="M7" s="38">
        <v>2.41</v>
      </c>
      <c r="N7" s="37">
        <v>1.14</v>
      </c>
      <c r="O7" s="37">
        <v>2.34</v>
      </c>
      <c r="P7" s="38">
        <v>1.17</v>
      </c>
      <c r="Q7" s="38">
        <v>2.41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>
      <c r="A8" s="34">
        <v>5.0</v>
      </c>
      <c r="B8" s="37">
        <v>0.9</v>
      </c>
      <c r="C8" s="37">
        <v>1.85</v>
      </c>
      <c r="D8" s="38">
        <v>0.9</v>
      </c>
      <c r="E8" s="38">
        <v>1.85</v>
      </c>
      <c r="F8" s="38">
        <v>0.87</v>
      </c>
      <c r="G8" s="38">
        <v>1.79</v>
      </c>
      <c r="H8" s="38">
        <v>0.88</v>
      </c>
      <c r="I8" s="38">
        <v>1.81</v>
      </c>
      <c r="J8" s="38">
        <v>0.86</v>
      </c>
      <c r="K8" s="38">
        <v>1.78</v>
      </c>
      <c r="L8" s="38">
        <v>0.89</v>
      </c>
      <c r="M8" s="38">
        <v>1.83</v>
      </c>
      <c r="N8" s="37">
        <v>0.87</v>
      </c>
      <c r="O8" s="37">
        <v>1.79</v>
      </c>
      <c r="P8" s="38">
        <v>0.89</v>
      </c>
      <c r="Q8" s="38">
        <v>1.83</v>
      </c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>
      <c r="A9" s="34">
        <v>6.0</v>
      </c>
      <c r="B9" s="37">
        <v>0.78</v>
      </c>
      <c r="C9" s="37">
        <v>1.61</v>
      </c>
      <c r="D9" s="38">
        <v>0.68</v>
      </c>
      <c r="E9" s="38">
        <v>1.4</v>
      </c>
      <c r="F9" s="38">
        <v>0.68</v>
      </c>
      <c r="G9" s="38">
        <v>1.4</v>
      </c>
      <c r="H9" s="38">
        <v>0.68</v>
      </c>
      <c r="I9" s="38">
        <v>1.4</v>
      </c>
      <c r="J9" s="38">
        <v>0.68</v>
      </c>
      <c r="K9" s="38">
        <v>1.4</v>
      </c>
      <c r="L9" s="38">
        <v>0.68</v>
      </c>
      <c r="M9" s="38">
        <v>1.4</v>
      </c>
      <c r="N9" s="37">
        <v>0.68</v>
      </c>
      <c r="O9" s="37">
        <v>1.4</v>
      </c>
      <c r="P9" s="38">
        <v>0.68</v>
      </c>
      <c r="Q9" s="38">
        <v>1.4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>
      <c r="A10" s="34">
        <v>7.0</v>
      </c>
      <c r="B10" s="37">
        <v>0.6</v>
      </c>
      <c r="C10" s="37">
        <v>1.23</v>
      </c>
      <c r="D10" s="38">
        <v>0.56</v>
      </c>
      <c r="E10" s="38">
        <v>1.15</v>
      </c>
      <c r="F10" s="38">
        <v>0.57</v>
      </c>
      <c r="G10" s="38">
        <v>1.18</v>
      </c>
      <c r="H10" s="38">
        <v>0.57</v>
      </c>
      <c r="I10" s="38">
        <v>1.18</v>
      </c>
      <c r="J10" s="38">
        <v>0.58</v>
      </c>
      <c r="K10" s="38">
        <v>1.2</v>
      </c>
      <c r="L10" s="38">
        <v>0.56</v>
      </c>
      <c r="M10" s="38">
        <v>1.15</v>
      </c>
      <c r="N10" s="37">
        <v>0.57</v>
      </c>
      <c r="O10" s="37">
        <v>1.18</v>
      </c>
      <c r="P10" s="38">
        <v>0.56</v>
      </c>
      <c r="Q10" s="38">
        <v>1.15</v>
      </c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</row>
    <row r="11">
      <c r="A11" s="34">
        <v>8.0</v>
      </c>
      <c r="B11" s="37">
        <v>0.54</v>
      </c>
      <c r="C11" s="37">
        <v>1.11</v>
      </c>
      <c r="D11" s="38">
        <v>0.44</v>
      </c>
      <c r="E11" s="38">
        <v>0.9</v>
      </c>
      <c r="F11" s="38">
        <v>0.46</v>
      </c>
      <c r="G11" s="38">
        <v>0.94</v>
      </c>
      <c r="H11" s="38">
        <v>0.46</v>
      </c>
      <c r="I11" s="38">
        <v>0.94</v>
      </c>
      <c r="J11" s="38">
        <v>0.44</v>
      </c>
      <c r="K11" s="38">
        <v>0.91</v>
      </c>
      <c r="L11" s="38">
        <v>0.44</v>
      </c>
      <c r="M11" s="38">
        <v>0.9</v>
      </c>
      <c r="N11" s="37">
        <v>0.49</v>
      </c>
      <c r="O11" s="37">
        <v>1.01</v>
      </c>
      <c r="P11" s="38">
        <v>0.44</v>
      </c>
      <c r="Q11" s="38">
        <v>0.9</v>
      </c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</row>
    <row r="12">
      <c r="A12" s="34" t="s">
        <v>66</v>
      </c>
      <c r="B12" s="37">
        <v>2.52</v>
      </c>
      <c r="C12" s="37">
        <v>5.19</v>
      </c>
      <c r="D12" s="38">
        <v>2.52</v>
      </c>
      <c r="E12" s="38">
        <v>5.19</v>
      </c>
      <c r="F12" s="38">
        <v>2.26</v>
      </c>
      <c r="G12" s="38">
        <v>4.65</v>
      </c>
      <c r="H12" s="38">
        <v>2.24</v>
      </c>
      <c r="I12" s="38">
        <v>4.62</v>
      </c>
      <c r="J12" s="38">
        <v>2.6</v>
      </c>
      <c r="K12" s="38">
        <v>5.35</v>
      </c>
      <c r="L12" s="38">
        <v>2.37</v>
      </c>
      <c r="M12" s="38">
        <v>4.87</v>
      </c>
      <c r="N12" s="37">
        <v>2.26</v>
      </c>
      <c r="O12" s="37">
        <v>4.65</v>
      </c>
      <c r="P12" s="38">
        <v>2.37</v>
      </c>
      <c r="Q12" s="38">
        <v>4.87</v>
      </c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>
      <c r="A13" s="40"/>
      <c r="B13" s="41"/>
      <c r="C13" s="42"/>
      <c r="D13" s="43"/>
      <c r="E13" s="42"/>
      <c r="F13" s="43"/>
      <c r="G13" s="42"/>
      <c r="H13" s="43"/>
      <c r="I13" s="42"/>
      <c r="J13" s="43"/>
      <c r="K13" s="42"/>
      <c r="L13" s="43"/>
      <c r="M13" s="42"/>
      <c r="N13" s="41"/>
      <c r="O13" s="42"/>
      <c r="P13" s="44" t="s">
        <v>67</v>
      </c>
      <c r="Q13" s="42"/>
    </row>
    <row r="14">
      <c r="A14" s="45"/>
      <c r="B14" s="46"/>
      <c r="C14" s="47"/>
      <c r="D14" s="46"/>
      <c r="E14" s="47"/>
      <c r="F14" s="46"/>
      <c r="G14" s="47"/>
      <c r="H14" s="46"/>
      <c r="I14" s="47"/>
      <c r="J14" s="46"/>
      <c r="K14" s="47"/>
      <c r="L14" s="46"/>
      <c r="M14" s="47"/>
      <c r="N14" s="46"/>
      <c r="O14" s="47"/>
      <c r="P14" s="46"/>
      <c r="Q14" s="47"/>
    </row>
    <row r="15">
      <c r="A15" s="45"/>
      <c r="B15" s="46"/>
      <c r="C15" s="47"/>
      <c r="D15" s="46"/>
      <c r="E15" s="47"/>
      <c r="F15" s="46"/>
      <c r="G15" s="47"/>
      <c r="H15" s="46"/>
      <c r="I15" s="47"/>
      <c r="J15" s="46"/>
      <c r="K15" s="47"/>
      <c r="L15" s="46"/>
      <c r="M15" s="47"/>
      <c r="N15" s="46"/>
      <c r="O15" s="47"/>
      <c r="P15" s="46"/>
      <c r="Q15" s="47"/>
    </row>
    <row r="16">
      <c r="A16" s="45"/>
      <c r="B16" s="46"/>
      <c r="C16" s="47"/>
      <c r="D16" s="46"/>
      <c r="E16" s="47"/>
      <c r="F16" s="46"/>
      <c r="G16" s="47"/>
      <c r="H16" s="46"/>
      <c r="I16" s="47"/>
      <c r="J16" s="46"/>
      <c r="K16" s="47"/>
      <c r="L16" s="46"/>
      <c r="M16" s="47"/>
      <c r="N16" s="46"/>
      <c r="O16" s="47"/>
      <c r="P16" s="46"/>
      <c r="Q16" s="47"/>
    </row>
    <row r="17">
      <c r="A17" s="11"/>
      <c r="B17" s="48"/>
      <c r="C17" s="49"/>
      <c r="D17" s="48"/>
      <c r="E17" s="49"/>
      <c r="F17" s="48"/>
      <c r="G17" s="49"/>
      <c r="H17" s="48"/>
      <c r="I17" s="49"/>
      <c r="J17" s="48"/>
      <c r="K17" s="49"/>
      <c r="L17" s="48"/>
      <c r="M17" s="49"/>
      <c r="N17" s="48"/>
      <c r="O17" s="49"/>
      <c r="P17" s="48"/>
      <c r="Q17" s="49"/>
    </row>
    <row r="19" ht="15.75" customHeight="1">
      <c r="A19" s="30" t="s">
        <v>55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1"/>
      <c r="N19" s="52"/>
      <c r="O19" s="52"/>
    </row>
    <row r="20" ht="15.75" customHeight="1">
      <c r="A20" s="34" t="s">
        <v>56</v>
      </c>
      <c r="B20" s="36">
        <v>190.0</v>
      </c>
      <c r="C20" s="2"/>
      <c r="D20" s="35" t="s">
        <v>68</v>
      </c>
      <c r="E20" s="2"/>
      <c r="F20" s="36" t="s">
        <v>69</v>
      </c>
      <c r="G20" s="2"/>
      <c r="H20" s="36" t="s">
        <v>70</v>
      </c>
      <c r="I20" s="2"/>
      <c r="J20" s="35" t="s">
        <v>71</v>
      </c>
      <c r="K20" s="2"/>
      <c r="L20" s="36" t="s">
        <v>72</v>
      </c>
      <c r="M20" s="2"/>
      <c r="N20" s="52"/>
      <c r="O20" s="52"/>
    </row>
    <row r="21" ht="15.75" customHeight="1">
      <c r="A21" s="34" t="s">
        <v>65</v>
      </c>
      <c r="B21" s="38">
        <v>1.6</v>
      </c>
      <c r="C21" s="38">
        <v>3.81</v>
      </c>
      <c r="D21" s="37">
        <v>2.13</v>
      </c>
      <c r="E21" s="37">
        <v>5.08</v>
      </c>
      <c r="F21" s="38">
        <v>1.42</v>
      </c>
      <c r="G21" s="38">
        <v>3.38</v>
      </c>
      <c r="H21" s="38">
        <v>1.68</v>
      </c>
      <c r="I21" s="38">
        <v>4.0</v>
      </c>
      <c r="J21" s="37">
        <v>2.15</v>
      </c>
      <c r="K21" s="37">
        <v>5.12</v>
      </c>
      <c r="L21" s="38">
        <v>1.84</v>
      </c>
      <c r="M21" s="38">
        <v>4.4</v>
      </c>
      <c r="N21" s="52"/>
      <c r="O21" s="52"/>
    </row>
    <row r="22" ht="15.75" customHeight="1">
      <c r="A22" s="34">
        <v>1.0</v>
      </c>
      <c r="B22" s="38">
        <v>2.89</v>
      </c>
      <c r="C22" s="38">
        <v>5.95</v>
      </c>
      <c r="D22" s="37">
        <v>1.99</v>
      </c>
      <c r="E22" s="37">
        <v>4.09</v>
      </c>
      <c r="F22" s="38">
        <v>1.5</v>
      </c>
      <c r="G22" s="38">
        <v>3.08</v>
      </c>
      <c r="H22" s="38">
        <v>1.8</v>
      </c>
      <c r="I22" s="38">
        <v>3.71</v>
      </c>
      <c r="J22" s="37">
        <v>2.31</v>
      </c>
      <c r="K22" s="37">
        <v>4.76</v>
      </c>
      <c r="L22" s="38">
        <v>1.69</v>
      </c>
      <c r="M22" s="38">
        <v>3.47</v>
      </c>
      <c r="N22" s="52"/>
      <c r="O22" s="52"/>
    </row>
    <row r="23" ht="15.75" customHeight="1">
      <c r="A23" s="34">
        <v>2.0</v>
      </c>
      <c r="B23" s="38">
        <v>1.64</v>
      </c>
      <c r="C23" s="38">
        <v>3.37</v>
      </c>
      <c r="D23" s="37">
        <v>1.06</v>
      </c>
      <c r="E23" s="37">
        <v>2.18</v>
      </c>
      <c r="F23" s="38">
        <v>1.12</v>
      </c>
      <c r="G23" s="38">
        <v>2.3</v>
      </c>
      <c r="H23" s="38">
        <v>1.31</v>
      </c>
      <c r="I23" s="38">
        <v>2.7</v>
      </c>
      <c r="J23" s="37">
        <v>1.33</v>
      </c>
      <c r="K23" s="37">
        <v>2.73</v>
      </c>
      <c r="L23" s="38">
        <v>1.01</v>
      </c>
      <c r="M23" s="38">
        <v>2.07</v>
      </c>
      <c r="N23" s="52"/>
      <c r="O23" s="52"/>
    </row>
    <row r="24" ht="15.75" customHeight="1">
      <c r="A24" s="34">
        <v>3.0</v>
      </c>
      <c r="B24" s="38">
        <v>1.01</v>
      </c>
      <c r="C24" s="38">
        <v>2.09</v>
      </c>
      <c r="D24" s="37">
        <v>0.68</v>
      </c>
      <c r="E24" s="37">
        <v>1.4</v>
      </c>
      <c r="F24" s="38">
        <v>0.87</v>
      </c>
      <c r="G24" s="38">
        <v>1.79</v>
      </c>
      <c r="H24" s="38">
        <v>0.95</v>
      </c>
      <c r="I24" s="38">
        <v>1.95</v>
      </c>
      <c r="J24" s="37">
        <v>0.92</v>
      </c>
      <c r="K24" s="37">
        <v>1.9</v>
      </c>
      <c r="L24" s="38">
        <v>0.68</v>
      </c>
      <c r="M24" s="38">
        <v>1.4</v>
      </c>
      <c r="N24" s="52"/>
      <c r="O24" s="52"/>
    </row>
    <row r="25" ht="15.75" customHeight="1">
      <c r="A25" s="34">
        <v>4.0</v>
      </c>
      <c r="B25" s="38">
        <v>0.68</v>
      </c>
      <c r="C25" s="38">
        <v>1.4</v>
      </c>
      <c r="D25" s="37">
        <v>0.48</v>
      </c>
      <c r="E25" s="37">
        <v>0.98</v>
      </c>
      <c r="F25" s="38">
        <v>0.68</v>
      </c>
      <c r="G25" s="38">
        <v>1.4</v>
      </c>
      <c r="H25" s="38">
        <v>0.68</v>
      </c>
      <c r="I25" s="38">
        <v>1.4</v>
      </c>
      <c r="J25" s="37">
        <v>0.64</v>
      </c>
      <c r="K25" s="37">
        <v>1.32</v>
      </c>
      <c r="L25" s="38" t="s">
        <v>73</v>
      </c>
      <c r="M25" s="38" t="s">
        <v>73</v>
      </c>
      <c r="N25" s="52"/>
      <c r="O25" s="52"/>
    </row>
    <row r="26" ht="15.75" customHeight="1">
      <c r="A26" s="34" t="s">
        <v>66</v>
      </c>
      <c r="B26" s="38">
        <v>3.86</v>
      </c>
      <c r="C26" s="38">
        <v>7.94</v>
      </c>
      <c r="D26" s="37">
        <v>1.62</v>
      </c>
      <c r="E26" s="37">
        <v>3.33</v>
      </c>
      <c r="F26" s="38">
        <v>1.54</v>
      </c>
      <c r="G26" s="38">
        <v>3.18</v>
      </c>
      <c r="H26" s="38">
        <v>1.5</v>
      </c>
      <c r="I26" s="38">
        <v>3.08</v>
      </c>
      <c r="J26" s="37">
        <v>2.4</v>
      </c>
      <c r="K26" s="37">
        <v>4.94</v>
      </c>
      <c r="L26" s="38">
        <v>1.41</v>
      </c>
      <c r="M26" s="38">
        <v>2.91</v>
      </c>
      <c r="N26" s="52"/>
      <c r="O26" s="52"/>
    </row>
    <row r="27">
      <c r="A27" s="40"/>
      <c r="B27" s="53"/>
      <c r="C27" s="42"/>
      <c r="D27" s="54"/>
      <c r="E27" s="42"/>
      <c r="F27" s="53"/>
      <c r="G27" s="42"/>
      <c r="H27" s="53"/>
      <c r="I27" s="42"/>
      <c r="J27" s="54"/>
      <c r="K27" s="42"/>
      <c r="L27" s="53"/>
      <c r="M27" s="42"/>
    </row>
    <row r="28">
      <c r="A28" s="45"/>
      <c r="B28" s="46"/>
      <c r="C28" s="47"/>
      <c r="D28" s="46"/>
      <c r="E28" s="47"/>
      <c r="F28" s="46"/>
      <c r="G28" s="47"/>
      <c r="H28" s="46"/>
      <c r="I28" s="47"/>
      <c r="J28" s="46"/>
      <c r="K28" s="47"/>
      <c r="L28" s="46"/>
      <c r="M28" s="47"/>
    </row>
    <row r="29">
      <c r="A29" s="45"/>
      <c r="B29" s="46"/>
      <c r="C29" s="47"/>
      <c r="D29" s="46"/>
      <c r="E29" s="47"/>
      <c r="F29" s="46"/>
      <c r="G29" s="47"/>
      <c r="H29" s="46"/>
      <c r="I29" s="47"/>
      <c r="J29" s="46"/>
      <c r="K29" s="47"/>
      <c r="L29" s="46"/>
      <c r="M29" s="47"/>
    </row>
    <row r="30">
      <c r="A30" s="45"/>
      <c r="B30" s="46"/>
      <c r="C30" s="47"/>
      <c r="D30" s="46"/>
      <c r="E30" s="47"/>
      <c r="F30" s="46"/>
      <c r="G30" s="47"/>
      <c r="H30" s="46"/>
      <c r="I30" s="47"/>
      <c r="J30" s="46"/>
      <c r="K30" s="47"/>
      <c r="L30" s="46"/>
      <c r="M30" s="47"/>
    </row>
    <row r="31">
      <c r="A31" s="11"/>
      <c r="B31" s="48"/>
      <c r="C31" s="49"/>
      <c r="D31" s="48"/>
      <c r="E31" s="49"/>
      <c r="F31" s="48"/>
      <c r="G31" s="49"/>
      <c r="H31" s="48"/>
      <c r="I31" s="49"/>
      <c r="J31" s="48"/>
      <c r="K31" s="49"/>
      <c r="L31" s="48"/>
      <c r="M31" s="49"/>
    </row>
  </sheetData>
  <mergeCells count="31">
    <mergeCell ref="N2:O2"/>
    <mergeCell ref="P2:Q2"/>
    <mergeCell ref="A1:O1"/>
    <mergeCell ref="B2:C2"/>
    <mergeCell ref="D2:E2"/>
    <mergeCell ref="F2:G2"/>
    <mergeCell ref="H2:I2"/>
    <mergeCell ref="J2:K2"/>
    <mergeCell ref="L2:M2"/>
    <mergeCell ref="N13:O17"/>
    <mergeCell ref="P13:Q17"/>
    <mergeCell ref="A13:A17"/>
    <mergeCell ref="B13:C17"/>
    <mergeCell ref="D13:E17"/>
    <mergeCell ref="F13:G17"/>
    <mergeCell ref="H13:I17"/>
    <mergeCell ref="J13:K17"/>
    <mergeCell ref="L13:M17"/>
    <mergeCell ref="B27:C31"/>
    <mergeCell ref="D27:E31"/>
    <mergeCell ref="F27:G31"/>
    <mergeCell ref="H27:I31"/>
    <mergeCell ref="J27:K31"/>
    <mergeCell ref="L27:M31"/>
    <mergeCell ref="B20:C20"/>
    <mergeCell ref="D20:E20"/>
    <mergeCell ref="F20:G20"/>
    <mergeCell ref="H20:I20"/>
    <mergeCell ref="J20:K20"/>
    <mergeCell ref="L20:M20"/>
    <mergeCell ref="A27:A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7" width="22.63"/>
  </cols>
  <sheetData>
    <row r="1">
      <c r="A1" s="55" t="s">
        <v>74</v>
      </c>
      <c r="B1" s="31"/>
      <c r="C1" s="31"/>
      <c r="D1" s="31"/>
      <c r="E1" s="31"/>
      <c r="F1" s="2"/>
    </row>
    <row r="2">
      <c r="A2" s="4"/>
      <c r="B2" s="4"/>
      <c r="C2" s="4"/>
      <c r="D2" s="4"/>
      <c r="E2" s="4"/>
    </row>
    <row r="3">
      <c r="A3" s="56" t="s">
        <v>75</v>
      </c>
      <c r="B3" s="2"/>
      <c r="C3" s="6" t="s">
        <v>76</v>
      </c>
      <c r="D3" s="6" t="s">
        <v>77</v>
      </c>
      <c r="E3" s="6" t="s">
        <v>78</v>
      </c>
    </row>
    <row r="4">
      <c r="A4" s="57">
        <f>'Steps Calculator'!B4</f>
        <v>1788</v>
      </c>
      <c r="B4" s="2"/>
      <c r="C4" s="58">
        <v>12.0</v>
      </c>
      <c r="D4" s="12">
        <f>4*3.14^2*A13^2*A10/1000</f>
        <v>173.440618</v>
      </c>
      <c r="E4" s="12">
        <f>4*3.14^2*A13^2*B10/1000</f>
        <v>135.362054</v>
      </c>
    </row>
    <row r="5">
      <c r="A5" s="6" t="s">
        <v>79</v>
      </c>
      <c r="B5" s="6" t="s">
        <v>80</v>
      </c>
      <c r="D5" s="59" t="s">
        <v>81</v>
      </c>
      <c r="E5" s="2"/>
    </row>
    <row r="6">
      <c r="A6" s="58">
        <f>'Steps Calculator'!B5/100</f>
        <v>0.56</v>
      </c>
      <c r="B6" s="60">
        <f>1-A6</f>
        <v>0.44</v>
      </c>
    </row>
    <row r="7">
      <c r="A7" s="60">
        <f>A4*A6</f>
        <v>1001.28</v>
      </c>
      <c r="B7" s="60">
        <f>A4*B6</f>
        <v>786.72</v>
      </c>
      <c r="D7" s="6" t="s">
        <v>82</v>
      </c>
      <c r="E7" s="6" t="s">
        <v>83</v>
      </c>
    </row>
    <row r="8">
      <c r="D8" s="61">
        <f t="shared" ref="D8:E8" si="1">2*SQRT(D4*1000*A10)</f>
        <v>18411.9552</v>
      </c>
      <c r="E8" s="61">
        <f t="shared" si="1"/>
        <v>14369.6448</v>
      </c>
    </row>
    <row r="9">
      <c r="A9" s="6" t="s">
        <v>84</v>
      </c>
      <c r="B9" s="6" t="s">
        <v>85</v>
      </c>
      <c r="D9" s="59" t="s">
        <v>86</v>
      </c>
      <c r="E9" s="2"/>
    </row>
    <row r="10">
      <c r="A10" s="60">
        <f>A7/2-C4</f>
        <v>488.64</v>
      </c>
      <c r="B10" s="60">
        <f>B7/2-C4</f>
        <v>381.36</v>
      </c>
    </row>
    <row r="11">
      <c r="D11" s="6" t="s">
        <v>87</v>
      </c>
      <c r="E11" s="6" t="s">
        <v>88</v>
      </c>
    </row>
    <row r="12">
      <c r="A12" s="6" t="s">
        <v>89</v>
      </c>
      <c r="B12" s="6" t="s">
        <v>90</v>
      </c>
      <c r="D12" s="61">
        <f>D8*B13</f>
        <v>18411.9552</v>
      </c>
      <c r="E12" s="61">
        <f>E8*B13</f>
        <v>14369.6448</v>
      </c>
    </row>
    <row r="13">
      <c r="A13" s="58">
        <f>'Steps Calculator'!B8</f>
        <v>3</v>
      </c>
      <c r="B13" s="58">
        <v>1.0</v>
      </c>
      <c r="D13" s="59" t="s">
        <v>91</v>
      </c>
      <c r="E13" s="2"/>
    </row>
    <row r="15">
      <c r="A15" s="62" t="s">
        <v>92</v>
      </c>
      <c r="B15" s="62" t="s">
        <v>93</v>
      </c>
      <c r="C15" s="63"/>
      <c r="D15" s="15" t="s">
        <v>12</v>
      </c>
      <c r="E15" s="15" t="s">
        <v>13</v>
      </c>
    </row>
    <row r="16">
      <c r="A16" s="64" t="s">
        <v>94</v>
      </c>
      <c r="B16" s="64" t="s">
        <v>95</v>
      </c>
      <c r="C16" s="16" t="s">
        <v>96</v>
      </c>
      <c r="D16" s="17">
        <f t="shared" ref="D16:E16" si="2">D12*2/3</f>
        <v>12274.6368</v>
      </c>
      <c r="E16" s="17">
        <f t="shared" si="2"/>
        <v>9579.7632</v>
      </c>
    </row>
    <row r="17">
      <c r="C17" s="14" t="s">
        <v>97</v>
      </c>
      <c r="D17" s="17">
        <f t="shared" ref="D17:E17" si="3">D12*1/3</f>
        <v>6137.3184</v>
      </c>
      <c r="E17" s="17">
        <f t="shared" si="3"/>
        <v>4789.8816</v>
      </c>
    </row>
    <row r="18">
      <c r="A18" s="6" t="s">
        <v>98</v>
      </c>
      <c r="C18" s="16" t="s">
        <v>99</v>
      </c>
      <c r="D18" s="17">
        <f t="shared" ref="D18:E18" si="4">D12*3/2</f>
        <v>27617.9328</v>
      </c>
      <c r="E18" s="17">
        <f t="shared" si="4"/>
        <v>21554.4672</v>
      </c>
    </row>
    <row r="19">
      <c r="A19" s="58">
        <f>'Steps Calculator'!B14</f>
        <v>4.7</v>
      </c>
      <c r="C19" s="14" t="s">
        <v>100</v>
      </c>
      <c r="D19" s="17">
        <f t="shared" ref="D19:E19" si="5">D12*3/4</f>
        <v>13808.9664</v>
      </c>
      <c r="E19" s="17">
        <f t="shared" si="5"/>
        <v>10777.2336</v>
      </c>
    </row>
    <row r="21">
      <c r="A21" s="55" t="s">
        <v>26</v>
      </c>
      <c r="B21" s="31"/>
      <c r="C21" s="31"/>
      <c r="D21" s="31"/>
      <c r="E21" s="31"/>
      <c r="F21" s="2"/>
    </row>
    <row r="23">
      <c r="A23" s="6" t="s">
        <v>101</v>
      </c>
      <c r="B23" s="6" t="s">
        <v>102</v>
      </c>
      <c r="C23" s="6" t="s">
        <v>103</v>
      </c>
      <c r="D23" s="6" t="s">
        <v>104</v>
      </c>
      <c r="E23" s="6" t="s">
        <v>105</v>
      </c>
    </row>
    <row r="24">
      <c r="A24" s="58">
        <v>0.3</v>
      </c>
      <c r="B24" s="65">
        <f>'Steps Calculator'!C5+'Steps Calculator'!B6/100</f>
        <v>1.66</v>
      </c>
      <c r="C24" s="65">
        <f>'Steps Calculator'!C7+'Steps Calculator'!B7/100</f>
        <v>1.59</v>
      </c>
      <c r="D24" s="66">
        <f>'Steps Calculator'!B9</f>
        <v>0.05</v>
      </c>
      <c r="E24" s="60">
        <f>A6*1.05*100</f>
        <v>58.8</v>
      </c>
    </row>
    <row r="25">
      <c r="B25" s="67">
        <f>(B24+C24)/2</f>
        <v>1.625</v>
      </c>
      <c r="C25" s="2"/>
    </row>
    <row r="27">
      <c r="A27" s="6" t="s">
        <v>106</v>
      </c>
      <c r="B27" s="6" t="s">
        <v>107</v>
      </c>
      <c r="C27" s="6" t="s">
        <v>108</v>
      </c>
      <c r="D27" s="6" t="s">
        <v>109</v>
      </c>
    </row>
    <row r="28">
      <c r="A28" s="68">
        <f t="shared" ref="A28:B28" si="6">D4*1000</f>
        <v>173440.618</v>
      </c>
      <c r="B28" s="68">
        <f t="shared" si="6"/>
        <v>135362.054</v>
      </c>
      <c r="C28" s="68">
        <f>35*9.80665*1000</f>
        <v>343232.75</v>
      </c>
      <c r="D28" s="69">
        <f>A4*A24/D24</f>
        <v>10728</v>
      </c>
    </row>
    <row r="29">
      <c r="A29" s="70">
        <f>(A28+B28)/2</f>
        <v>154401.336</v>
      </c>
      <c r="B29" s="2"/>
    </row>
    <row r="31">
      <c r="A31" s="6" t="s">
        <v>110</v>
      </c>
      <c r="B31" s="6"/>
      <c r="C31" s="71" t="s">
        <v>111</v>
      </c>
      <c r="D31" s="72"/>
      <c r="E31" s="72"/>
      <c r="F31" s="42"/>
    </row>
    <row r="32">
      <c r="A32" s="68">
        <f>(3.14/180)*(D28*C28*(B25^2/2))/(C28*(B25^2/2)*3.14/180-D28)-(3.14*A29*B25^2/2)/180</f>
        <v>-33602.3183</v>
      </c>
      <c r="B32" s="68"/>
      <c r="C32" s="46"/>
      <c r="F32" s="47"/>
    </row>
    <row r="33">
      <c r="C33" s="46"/>
      <c r="F33" s="47"/>
    </row>
    <row r="34">
      <c r="A34" s="6" t="s">
        <v>112</v>
      </c>
      <c r="B34" s="56" t="s">
        <v>113</v>
      </c>
      <c r="C34" s="46"/>
      <c r="F34" s="47"/>
    </row>
    <row r="35">
      <c r="A35" s="68">
        <f>A32*E24/100</f>
        <v>-19758.16316</v>
      </c>
      <c r="B35" s="70">
        <f>A32*(100-E24)/100</f>
        <v>-13844.15514</v>
      </c>
      <c r="C35" s="46"/>
      <c r="F35" s="47"/>
    </row>
    <row r="36">
      <c r="C36" s="46"/>
      <c r="F36" s="47"/>
    </row>
    <row r="37">
      <c r="A37" s="6" t="s">
        <v>27</v>
      </c>
      <c r="B37" s="56" t="s">
        <v>28</v>
      </c>
      <c r="C37" s="46"/>
      <c r="F37" s="47"/>
    </row>
    <row r="38">
      <c r="A38" s="22">
        <f>A35*3.14/(180*B25^2)</f>
        <v>-130.5259852</v>
      </c>
      <c r="B38" s="73">
        <f>B35*3.14/(180*B25^2)</f>
        <v>-91.4569828</v>
      </c>
      <c r="C38" s="48"/>
      <c r="D38" s="74"/>
      <c r="E38" s="74"/>
      <c r="F38" s="49"/>
    </row>
    <row r="40">
      <c r="A40" s="55" t="s">
        <v>114</v>
      </c>
      <c r="B40" s="31"/>
      <c r="C40" s="31"/>
      <c r="D40" s="31"/>
      <c r="E40" s="31"/>
      <c r="F40" s="2"/>
    </row>
    <row r="42">
      <c r="A42" s="6" t="s">
        <v>115</v>
      </c>
      <c r="B42" s="6" t="s">
        <v>116</v>
      </c>
    </row>
    <row r="43">
      <c r="A43" s="75">
        <f>(27.78-0)/A19/9.81</f>
        <v>0.6025115492</v>
      </c>
      <c r="B43" s="75">
        <f>('Steps Calculator'!B15*0.277778)^2/(118*9.81)</f>
        <v>1.306473936</v>
      </c>
    </row>
    <row r="44">
      <c r="A44" s="62" t="s">
        <v>117</v>
      </c>
      <c r="B44" s="62" t="s">
        <v>118</v>
      </c>
    </row>
  </sheetData>
  <mergeCells count="11">
    <mergeCell ref="B25:C25"/>
    <mergeCell ref="A29:B29"/>
    <mergeCell ref="C31:F38"/>
    <mergeCell ref="A40:F40"/>
    <mergeCell ref="A1:F1"/>
    <mergeCell ref="A3:B3"/>
    <mergeCell ref="A4:B4"/>
    <mergeCell ref="D5:E5"/>
    <mergeCell ref="D9:E9"/>
    <mergeCell ref="D13:E13"/>
    <mergeCell ref="A21:F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5" max="15" width="13.75"/>
    <col customWidth="1" min="16" max="16" width="13.88"/>
  </cols>
  <sheetData>
    <row r="1">
      <c r="A1" s="76" t="s">
        <v>119</v>
      </c>
      <c r="B1" s="77" t="s">
        <v>120</v>
      </c>
      <c r="C1" s="78" t="s">
        <v>43</v>
      </c>
      <c r="D1" s="79" t="s">
        <v>46</v>
      </c>
      <c r="E1" s="79" t="s">
        <v>47</v>
      </c>
      <c r="F1" s="79" t="s">
        <v>48</v>
      </c>
      <c r="G1" s="79" t="s">
        <v>49</v>
      </c>
      <c r="H1" s="79" t="s">
        <v>50</v>
      </c>
      <c r="I1" s="79" t="s">
        <v>51</v>
      </c>
      <c r="J1" s="79" t="s">
        <v>52</v>
      </c>
      <c r="K1" s="79" t="s">
        <v>53</v>
      </c>
      <c r="L1" s="79" t="s">
        <v>65</v>
      </c>
    </row>
    <row r="2">
      <c r="A2" s="45"/>
      <c r="B2" s="45"/>
      <c r="C2" s="45"/>
      <c r="D2" s="80">
        <f>'Steps Calculator'!D20</f>
        <v>2.76</v>
      </c>
      <c r="E2" s="80">
        <f>'Steps Calculator'!D21</f>
        <v>2</v>
      </c>
      <c r="F2" s="80">
        <f>'Steps Calculator'!D22</f>
        <v>1.5</v>
      </c>
      <c r="G2" s="80">
        <f>'Steps Calculator'!D23</f>
        <v>1.15</v>
      </c>
      <c r="H2" s="80">
        <f>'Steps Calculator'!D24</f>
        <v>1</v>
      </c>
      <c r="I2" s="80">
        <f>'Steps Calculator'!D25</f>
        <v>0.9</v>
      </c>
      <c r="J2" s="80" t="str">
        <f>'Steps Calculator'!D26</f>
        <v/>
      </c>
      <c r="K2" s="80" t="str">
        <f>'Steps Calculator'!D27</f>
        <v/>
      </c>
      <c r="L2" s="80">
        <f>'Steps Calculator'!D28</f>
        <v>3</v>
      </c>
    </row>
    <row r="3">
      <c r="A3" s="11"/>
      <c r="B3" s="11"/>
      <c r="C3" s="11"/>
      <c r="D3" s="79">
        <f t="shared" ref="D3:K3" si="1">D2*$L$2</f>
        <v>8.28</v>
      </c>
      <c r="E3" s="79">
        <f t="shared" si="1"/>
        <v>6</v>
      </c>
      <c r="F3" s="79">
        <f t="shared" si="1"/>
        <v>4.5</v>
      </c>
      <c r="G3" s="79">
        <f t="shared" si="1"/>
        <v>3.45</v>
      </c>
      <c r="H3" s="79">
        <f t="shared" si="1"/>
        <v>3</v>
      </c>
      <c r="I3" s="79">
        <f t="shared" si="1"/>
        <v>2.7</v>
      </c>
      <c r="J3" s="79">
        <f t="shared" si="1"/>
        <v>0</v>
      </c>
      <c r="K3" s="79">
        <f t="shared" si="1"/>
        <v>0</v>
      </c>
    </row>
    <row r="4">
      <c r="A4" s="81">
        <f>'Steps Calculator'!A20</f>
        <v>410.8</v>
      </c>
      <c r="B4" s="82">
        <f t="shared" ref="B4:B33" si="2">A4*C4/9549*1.34102</f>
        <v>20.65336514</v>
      </c>
      <c r="C4" s="83">
        <f>'Steps Calculator'!B20</f>
        <v>358</v>
      </c>
      <c r="D4" s="84">
        <f t="shared" ref="D4:D33" si="3">A4*$D$3</f>
        <v>3401.424</v>
      </c>
      <c r="E4" s="84">
        <f t="shared" ref="E4:E33" si="4">A4*$E$3</f>
        <v>2464.8</v>
      </c>
      <c r="F4" s="84">
        <f t="shared" ref="F4:F33" si="5">A4*$F$3</f>
        <v>1848.6</v>
      </c>
      <c r="G4" s="84">
        <f t="shared" ref="G4:G33" si="6">A4*$G$3</f>
        <v>1417.26</v>
      </c>
      <c r="H4" s="84">
        <f t="shared" ref="H4:H33" si="7">A4*$H$3</f>
        <v>1232.4</v>
      </c>
      <c r="I4" s="84">
        <f t="shared" ref="I4:I33" si="8">A4*$I$3</f>
        <v>1109.16</v>
      </c>
      <c r="J4" s="84">
        <f t="shared" ref="J4:J33" si="9">A4*$J$3</f>
        <v>0</v>
      </c>
      <c r="K4" s="84">
        <f t="shared" ref="K4:K33" si="10">A4*$K$3</f>
        <v>0</v>
      </c>
    </row>
    <row r="5">
      <c r="A5" s="81">
        <f>'Steps Calculator'!A21</f>
        <v>434.2</v>
      </c>
      <c r="B5" s="82">
        <f t="shared" si="2"/>
        <v>38.17170106</v>
      </c>
      <c r="C5" s="83">
        <f>'Steps Calculator'!B21</f>
        <v>626</v>
      </c>
      <c r="D5" s="84">
        <f t="shared" si="3"/>
        <v>3595.176</v>
      </c>
      <c r="E5" s="84">
        <f t="shared" si="4"/>
        <v>2605.2</v>
      </c>
      <c r="F5" s="84">
        <f t="shared" si="5"/>
        <v>1953.9</v>
      </c>
      <c r="G5" s="84">
        <f t="shared" si="6"/>
        <v>1497.99</v>
      </c>
      <c r="H5" s="84">
        <f t="shared" si="7"/>
        <v>1302.6</v>
      </c>
      <c r="I5" s="84">
        <f t="shared" si="8"/>
        <v>1172.34</v>
      </c>
      <c r="J5" s="84">
        <f t="shared" si="9"/>
        <v>0</v>
      </c>
      <c r="K5" s="84">
        <f t="shared" si="10"/>
        <v>0</v>
      </c>
    </row>
    <row r="6">
      <c r="A6" s="81">
        <f>'Steps Calculator'!A22</f>
        <v>465.2</v>
      </c>
      <c r="B6" s="82">
        <f t="shared" si="2"/>
        <v>58.34028234</v>
      </c>
      <c r="C6" s="83">
        <f>'Steps Calculator'!B22</f>
        <v>893</v>
      </c>
      <c r="D6" s="84">
        <f t="shared" si="3"/>
        <v>3851.856</v>
      </c>
      <c r="E6" s="84">
        <f t="shared" si="4"/>
        <v>2791.2</v>
      </c>
      <c r="F6" s="84">
        <f t="shared" si="5"/>
        <v>2093.4</v>
      </c>
      <c r="G6" s="84">
        <f t="shared" si="6"/>
        <v>1604.94</v>
      </c>
      <c r="H6" s="84">
        <f t="shared" si="7"/>
        <v>1395.6</v>
      </c>
      <c r="I6" s="84">
        <f t="shared" si="8"/>
        <v>1256.04</v>
      </c>
      <c r="J6" s="84">
        <f t="shared" si="9"/>
        <v>0</v>
      </c>
      <c r="K6" s="84">
        <f t="shared" si="10"/>
        <v>0</v>
      </c>
    </row>
    <row r="7">
      <c r="A7" s="81">
        <f>'Steps Calculator'!A23</f>
        <v>514.8</v>
      </c>
      <c r="B7" s="82">
        <f t="shared" si="2"/>
        <v>83.93597114</v>
      </c>
      <c r="C7" s="83">
        <f>'Steps Calculator'!B23</f>
        <v>1161</v>
      </c>
      <c r="D7" s="84">
        <f t="shared" si="3"/>
        <v>4262.544</v>
      </c>
      <c r="E7" s="84">
        <f t="shared" si="4"/>
        <v>3088.8</v>
      </c>
      <c r="F7" s="84">
        <f t="shared" si="5"/>
        <v>2316.6</v>
      </c>
      <c r="G7" s="84">
        <f t="shared" si="6"/>
        <v>1776.06</v>
      </c>
      <c r="H7" s="84">
        <f t="shared" si="7"/>
        <v>1544.4</v>
      </c>
      <c r="I7" s="84">
        <f t="shared" si="8"/>
        <v>1389.96</v>
      </c>
      <c r="J7" s="84">
        <f t="shared" si="9"/>
        <v>0</v>
      </c>
      <c r="K7" s="84">
        <f t="shared" si="10"/>
        <v>0</v>
      </c>
    </row>
    <row r="8">
      <c r="A8" s="81">
        <f>'Steps Calculator'!A24</f>
        <v>578.1</v>
      </c>
      <c r="B8" s="82">
        <f t="shared" si="2"/>
        <v>115.9333909</v>
      </c>
      <c r="C8" s="83">
        <f>'Steps Calculator'!B24</f>
        <v>1428</v>
      </c>
      <c r="D8" s="84">
        <f t="shared" si="3"/>
        <v>4786.668</v>
      </c>
      <c r="E8" s="84">
        <f t="shared" si="4"/>
        <v>3468.6</v>
      </c>
      <c r="F8" s="84">
        <f t="shared" si="5"/>
        <v>2601.45</v>
      </c>
      <c r="G8" s="84">
        <f t="shared" si="6"/>
        <v>1994.445</v>
      </c>
      <c r="H8" s="84">
        <f t="shared" si="7"/>
        <v>1734.3</v>
      </c>
      <c r="I8" s="84">
        <f t="shared" si="8"/>
        <v>1560.87</v>
      </c>
      <c r="J8" s="84">
        <f t="shared" si="9"/>
        <v>0</v>
      </c>
      <c r="K8" s="84">
        <f t="shared" si="10"/>
        <v>0</v>
      </c>
    </row>
    <row r="9">
      <c r="A9" s="81">
        <f>'Steps Calculator'!A25</f>
        <v>646.8</v>
      </c>
      <c r="B9" s="82">
        <f t="shared" si="2"/>
        <v>154.0540857</v>
      </c>
      <c r="C9" s="83">
        <f>'Steps Calculator'!B25</f>
        <v>1696</v>
      </c>
      <c r="D9" s="84">
        <f t="shared" si="3"/>
        <v>5355.504</v>
      </c>
      <c r="E9" s="84">
        <f t="shared" si="4"/>
        <v>3880.8</v>
      </c>
      <c r="F9" s="84">
        <f t="shared" si="5"/>
        <v>2910.6</v>
      </c>
      <c r="G9" s="84">
        <f t="shared" si="6"/>
        <v>2231.46</v>
      </c>
      <c r="H9" s="84">
        <f t="shared" si="7"/>
        <v>1940.4</v>
      </c>
      <c r="I9" s="84">
        <f t="shared" si="8"/>
        <v>1746.36</v>
      </c>
      <c r="J9" s="84">
        <f t="shared" si="9"/>
        <v>0</v>
      </c>
      <c r="K9" s="84">
        <f t="shared" si="10"/>
        <v>0</v>
      </c>
    </row>
    <row r="10">
      <c r="A10" s="81">
        <f>'Steps Calculator'!A26</f>
        <v>720</v>
      </c>
      <c r="B10" s="82">
        <f t="shared" si="2"/>
        <v>198.486127</v>
      </c>
      <c r="C10" s="83">
        <f>'Steps Calculator'!B26</f>
        <v>1963</v>
      </c>
      <c r="D10" s="84">
        <f t="shared" si="3"/>
        <v>5961.6</v>
      </c>
      <c r="E10" s="84">
        <f t="shared" si="4"/>
        <v>4320</v>
      </c>
      <c r="F10" s="84">
        <f t="shared" si="5"/>
        <v>3240</v>
      </c>
      <c r="G10" s="84">
        <f t="shared" si="6"/>
        <v>2484</v>
      </c>
      <c r="H10" s="84">
        <f t="shared" si="7"/>
        <v>2160</v>
      </c>
      <c r="I10" s="84">
        <f t="shared" si="8"/>
        <v>1944</v>
      </c>
      <c r="J10" s="84">
        <f t="shared" si="9"/>
        <v>0</v>
      </c>
      <c r="K10" s="84">
        <f t="shared" si="10"/>
        <v>0</v>
      </c>
    </row>
    <row r="11">
      <c r="A11" s="81">
        <f>'Steps Calculator'!A27</f>
        <v>800.1</v>
      </c>
      <c r="B11" s="82">
        <f t="shared" si="2"/>
        <v>250.6808752</v>
      </c>
      <c r="C11" s="83">
        <f>'Steps Calculator'!B27</f>
        <v>2231</v>
      </c>
      <c r="D11" s="84">
        <f t="shared" si="3"/>
        <v>6624.828</v>
      </c>
      <c r="E11" s="84">
        <f t="shared" si="4"/>
        <v>4800.6</v>
      </c>
      <c r="F11" s="84">
        <f t="shared" si="5"/>
        <v>3600.45</v>
      </c>
      <c r="G11" s="84">
        <f t="shared" si="6"/>
        <v>2760.345</v>
      </c>
      <c r="H11" s="84">
        <f t="shared" si="7"/>
        <v>2400.3</v>
      </c>
      <c r="I11" s="84">
        <f t="shared" si="8"/>
        <v>2160.27</v>
      </c>
      <c r="J11" s="84">
        <f t="shared" si="9"/>
        <v>0</v>
      </c>
      <c r="K11" s="84">
        <f t="shared" si="10"/>
        <v>0</v>
      </c>
    </row>
    <row r="12">
      <c r="A12" s="81">
        <f>'Steps Calculator'!A28</f>
        <v>888.8</v>
      </c>
      <c r="B12" s="82">
        <f t="shared" si="2"/>
        <v>311.7983708</v>
      </c>
      <c r="C12" s="83">
        <f>'Steps Calculator'!B28</f>
        <v>2498</v>
      </c>
      <c r="D12" s="84">
        <f t="shared" si="3"/>
        <v>7359.264</v>
      </c>
      <c r="E12" s="84">
        <f t="shared" si="4"/>
        <v>5332.8</v>
      </c>
      <c r="F12" s="84">
        <f t="shared" si="5"/>
        <v>3999.6</v>
      </c>
      <c r="G12" s="84">
        <f t="shared" si="6"/>
        <v>3066.36</v>
      </c>
      <c r="H12" s="84">
        <f t="shared" si="7"/>
        <v>2666.4</v>
      </c>
      <c r="I12" s="84">
        <f t="shared" si="8"/>
        <v>2399.76</v>
      </c>
      <c r="J12" s="84">
        <f t="shared" si="9"/>
        <v>0</v>
      </c>
      <c r="K12" s="84">
        <f t="shared" si="10"/>
        <v>0</v>
      </c>
    </row>
    <row r="13">
      <c r="A13" s="81">
        <f>'Steps Calculator'!A29</f>
        <v>977</v>
      </c>
      <c r="B13" s="82">
        <f t="shared" si="2"/>
        <v>379.5107665</v>
      </c>
      <c r="C13" s="83">
        <f>'Steps Calculator'!B29</f>
        <v>2766</v>
      </c>
      <c r="D13" s="84">
        <f t="shared" si="3"/>
        <v>8089.56</v>
      </c>
      <c r="E13" s="84">
        <f t="shared" si="4"/>
        <v>5862</v>
      </c>
      <c r="F13" s="84">
        <f t="shared" si="5"/>
        <v>4396.5</v>
      </c>
      <c r="G13" s="84">
        <f t="shared" si="6"/>
        <v>3370.65</v>
      </c>
      <c r="H13" s="84">
        <f t="shared" si="7"/>
        <v>2931</v>
      </c>
      <c r="I13" s="84">
        <f t="shared" si="8"/>
        <v>2637.9</v>
      </c>
      <c r="J13" s="84">
        <f t="shared" si="9"/>
        <v>0</v>
      </c>
      <c r="K13" s="84">
        <f t="shared" si="10"/>
        <v>0</v>
      </c>
    </row>
    <row r="14">
      <c r="A14" s="81">
        <f>'Steps Calculator'!A30</f>
        <v>1050.9</v>
      </c>
      <c r="B14" s="82">
        <f t="shared" si="2"/>
        <v>447.6217327</v>
      </c>
      <c r="C14" s="83">
        <f>'Steps Calculator'!B30</f>
        <v>3033</v>
      </c>
      <c r="D14" s="84">
        <f t="shared" si="3"/>
        <v>8701.452</v>
      </c>
      <c r="E14" s="84">
        <f t="shared" si="4"/>
        <v>6305.4</v>
      </c>
      <c r="F14" s="84">
        <f t="shared" si="5"/>
        <v>4729.05</v>
      </c>
      <c r="G14" s="84">
        <f t="shared" si="6"/>
        <v>3625.605</v>
      </c>
      <c r="H14" s="84">
        <f t="shared" si="7"/>
        <v>3152.7</v>
      </c>
      <c r="I14" s="84">
        <f t="shared" si="8"/>
        <v>2837.43</v>
      </c>
      <c r="J14" s="84">
        <f t="shared" si="9"/>
        <v>0</v>
      </c>
      <c r="K14" s="84">
        <f t="shared" si="10"/>
        <v>0</v>
      </c>
    </row>
    <row r="15">
      <c r="A15" s="81">
        <f>'Steps Calculator'!A31</f>
        <v>1098.3</v>
      </c>
      <c r="B15" s="82">
        <f t="shared" si="2"/>
        <v>509.1477977</v>
      </c>
      <c r="C15" s="83">
        <f>'Steps Calculator'!B31</f>
        <v>3301</v>
      </c>
      <c r="D15" s="84">
        <f t="shared" si="3"/>
        <v>9093.924</v>
      </c>
      <c r="E15" s="84">
        <f t="shared" si="4"/>
        <v>6589.8</v>
      </c>
      <c r="F15" s="84">
        <f t="shared" si="5"/>
        <v>4942.35</v>
      </c>
      <c r="G15" s="84">
        <f t="shared" si="6"/>
        <v>3789.135</v>
      </c>
      <c r="H15" s="84">
        <f t="shared" si="7"/>
        <v>3294.9</v>
      </c>
      <c r="I15" s="84">
        <f t="shared" si="8"/>
        <v>2965.41</v>
      </c>
      <c r="J15" s="84">
        <f t="shared" si="9"/>
        <v>0</v>
      </c>
      <c r="K15" s="84">
        <f t="shared" si="10"/>
        <v>0</v>
      </c>
    </row>
    <row r="16">
      <c r="A16" s="81">
        <f>'Steps Calculator'!A32</f>
        <v>1125.5</v>
      </c>
      <c r="B16" s="82">
        <f t="shared" si="2"/>
        <v>563.9592271</v>
      </c>
      <c r="C16" s="83">
        <f>'Steps Calculator'!B32</f>
        <v>3568</v>
      </c>
      <c r="D16" s="84">
        <f t="shared" si="3"/>
        <v>9319.14</v>
      </c>
      <c r="E16" s="84">
        <f t="shared" si="4"/>
        <v>6753</v>
      </c>
      <c r="F16" s="84">
        <f t="shared" si="5"/>
        <v>5064.75</v>
      </c>
      <c r="G16" s="84">
        <f t="shared" si="6"/>
        <v>3882.975</v>
      </c>
      <c r="H16" s="84">
        <f t="shared" si="7"/>
        <v>3376.5</v>
      </c>
      <c r="I16" s="84">
        <f t="shared" si="8"/>
        <v>3038.85</v>
      </c>
      <c r="J16" s="84">
        <f t="shared" si="9"/>
        <v>0</v>
      </c>
      <c r="K16" s="84">
        <f t="shared" si="10"/>
        <v>0</v>
      </c>
    </row>
    <row r="17">
      <c r="A17" s="81">
        <f>'Steps Calculator'!A33</f>
        <v>1149.3</v>
      </c>
      <c r="B17" s="82">
        <f t="shared" si="2"/>
        <v>619.1407185</v>
      </c>
      <c r="C17" s="83">
        <f>'Steps Calculator'!B33</f>
        <v>3836</v>
      </c>
      <c r="D17" s="84">
        <f t="shared" si="3"/>
        <v>9516.204</v>
      </c>
      <c r="E17" s="84">
        <f t="shared" si="4"/>
        <v>6895.8</v>
      </c>
      <c r="F17" s="84">
        <f t="shared" si="5"/>
        <v>5171.85</v>
      </c>
      <c r="G17" s="84">
        <f t="shared" si="6"/>
        <v>3965.085</v>
      </c>
      <c r="H17" s="84">
        <f t="shared" si="7"/>
        <v>3447.9</v>
      </c>
      <c r="I17" s="84">
        <f t="shared" si="8"/>
        <v>3103.11</v>
      </c>
      <c r="J17" s="84">
        <f t="shared" si="9"/>
        <v>0</v>
      </c>
      <c r="K17" s="84">
        <f t="shared" si="10"/>
        <v>0</v>
      </c>
    </row>
    <row r="18">
      <c r="A18" s="81">
        <f>'Steps Calculator'!A34</f>
        <v>1171.5</v>
      </c>
      <c r="B18" s="82">
        <f t="shared" si="2"/>
        <v>675.0270424</v>
      </c>
      <c r="C18" s="83">
        <f>'Steps Calculator'!B34</f>
        <v>4103</v>
      </c>
      <c r="D18" s="84">
        <f t="shared" si="3"/>
        <v>9700.02</v>
      </c>
      <c r="E18" s="84">
        <f t="shared" si="4"/>
        <v>7029</v>
      </c>
      <c r="F18" s="84">
        <f t="shared" si="5"/>
        <v>5271.75</v>
      </c>
      <c r="G18" s="84">
        <f t="shared" si="6"/>
        <v>4041.675</v>
      </c>
      <c r="H18" s="84">
        <f t="shared" si="7"/>
        <v>3514.5</v>
      </c>
      <c r="I18" s="84">
        <f t="shared" si="8"/>
        <v>3163.05</v>
      </c>
      <c r="J18" s="84">
        <f t="shared" si="9"/>
        <v>0</v>
      </c>
      <c r="K18" s="84">
        <f t="shared" si="10"/>
        <v>0</v>
      </c>
    </row>
    <row r="19">
      <c r="A19" s="81">
        <f>'Steps Calculator'!A35</f>
        <v>1194.4</v>
      </c>
      <c r="B19" s="82">
        <f t="shared" si="2"/>
        <v>733.1755318</v>
      </c>
      <c r="C19" s="83">
        <f>'Steps Calculator'!B35</f>
        <v>4371</v>
      </c>
      <c r="D19" s="84">
        <f t="shared" si="3"/>
        <v>9889.632</v>
      </c>
      <c r="E19" s="84">
        <f t="shared" si="4"/>
        <v>7166.4</v>
      </c>
      <c r="F19" s="84">
        <f t="shared" si="5"/>
        <v>5374.8</v>
      </c>
      <c r="G19" s="84">
        <f t="shared" si="6"/>
        <v>4120.68</v>
      </c>
      <c r="H19" s="84">
        <f t="shared" si="7"/>
        <v>3583.2</v>
      </c>
      <c r="I19" s="84">
        <f t="shared" si="8"/>
        <v>3224.88</v>
      </c>
      <c r="J19" s="84">
        <f t="shared" si="9"/>
        <v>0</v>
      </c>
      <c r="K19" s="84">
        <f t="shared" si="10"/>
        <v>0</v>
      </c>
    </row>
    <row r="20">
      <c r="A20" s="81">
        <f>'Steps Calculator'!A36</f>
        <v>1215.3</v>
      </c>
      <c r="B20" s="82">
        <f t="shared" si="2"/>
        <v>791.5741511</v>
      </c>
      <c r="C20" s="83">
        <f>'Steps Calculator'!B36</f>
        <v>4638</v>
      </c>
      <c r="D20" s="84">
        <f t="shared" si="3"/>
        <v>10062.684</v>
      </c>
      <c r="E20" s="84">
        <f t="shared" si="4"/>
        <v>7291.8</v>
      </c>
      <c r="F20" s="84">
        <f t="shared" si="5"/>
        <v>5468.85</v>
      </c>
      <c r="G20" s="84">
        <f t="shared" si="6"/>
        <v>4192.785</v>
      </c>
      <c r="H20" s="84">
        <f t="shared" si="7"/>
        <v>3645.9</v>
      </c>
      <c r="I20" s="84">
        <f t="shared" si="8"/>
        <v>3281.31</v>
      </c>
      <c r="J20" s="84">
        <f t="shared" si="9"/>
        <v>0</v>
      </c>
      <c r="K20" s="84">
        <f t="shared" si="10"/>
        <v>0</v>
      </c>
    </row>
    <row r="21">
      <c r="A21" s="81">
        <f>'Steps Calculator'!A37</f>
        <v>1230.8</v>
      </c>
      <c r="B21" s="82">
        <f t="shared" si="2"/>
        <v>847.9932457</v>
      </c>
      <c r="C21" s="83">
        <f>'Steps Calculator'!B37</f>
        <v>4906</v>
      </c>
      <c r="D21" s="84">
        <f t="shared" si="3"/>
        <v>10191.024</v>
      </c>
      <c r="E21" s="84">
        <f t="shared" si="4"/>
        <v>7384.8</v>
      </c>
      <c r="F21" s="84">
        <f t="shared" si="5"/>
        <v>5538.6</v>
      </c>
      <c r="G21" s="84">
        <f t="shared" si="6"/>
        <v>4246.26</v>
      </c>
      <c r="H21" s="84">
        <f t="shared" si="7"/>
        <v>3692.4</v>
      </c>
      <c r="I21" s="84">
        <f t="shared" si="8"/>
        <v>3323.16</v>
      </c>
      <c r="J21" s="84">
        <f t="shared" si="9"/>
        <v>0</v>
      </c>
      <c r="K21" s="84">
        <f t="shared" si="10"/>
        <v>0</v>
      </c>
    </row>
    <row r="22">
      <c r="A22" s="81">
        <f>'Steps Calculator'!A38</f>
        <v>1239.1</v>
      </c>
      <c r="B22" s="82">
        <f t="shared" si="2"/>
        <v>900.1734447</v>
      </c>
      <c r="C22" s="83">
        <f>'Steps Calculator'!B38</f>
        <v>5173</v>
      </c>
      <c r="D22" s="84">
        <f t="shared" si="3"/>
        <v>10259.748</v>
      </c>
      <c r="E22" s="84">
        <f t="shared" si="4"/>
        <v>7434.6</v>
      </c>
      <c r="F22" s="84">
        <f t="shared" si="5"/>
        <v>5575.95</v>
      </c>
      <c r="G22" s="84">
        <f t="shared" si="6"/>
        <v>4274.895</v>
      </c>
      <c r="H22" s="84">
        <f t="shared" si="7"/>
        <v>3717.3</v>
      </c>
      <c r="I22" s="84">
        <f t="shared" si="8"/>
        <v>3345.57</v>
      </c>
      <c r="J22" s="84">
        <f t="shared" si="9"/>
        <v>0</v>
      </c>
      <c r="K22" s="84">
        <f t="shared" si="10"/>
        <v>0</v>
      </c>
    </row>
    <row r="23">
      <c r="A23" s="81">
        <f>'Steps Calculator'!A39</f>
        <v>1239.1</v>
      </c>
      <c r="B23" s="82">
        <f t="shared" si="2"/>
        <v>946.8091461</v>
      </c>
      <c r="C23" s="83">
        <f>'Steps Calculator'!B39</f>
        <v>5441</v>
      </c>
      <c r="D23" s="84">
        <f t="shared" si="3"/>
        <v>10259.748</v>
      </c>
      <c r="E23" s="84">
        <f t="shared" si="4"/>
        <v>7434.6</v>
      </c>
      <c r="F23" s="84">
        <f t="shared" si="5"/>
        <v>5575.95</v>
      </c>
      <c r="G23" s="84">
        <f t="shared" si="6"/>
        <v>4274.895</v>
      </c>
      <c r="H23" s="84">
        <f t="shared" si="7"/>
        <v>3717.3</v>
      </c>
      <c r="I23" s="84">
        <f t="shared" si="8"/>
        <v>3345.57</v>
      </c>
      <c r="J23" s="84">
        <f t="shared" si="9"/>
        <v>0</v>
      </c>
      <c r="K23" s="84">
        <f t="shared" si="10"/>
        <v>0</v>
      </c>
    </row>
    <row r="24">
      <c r="A24" s="81">
        <f>'Steps Calculator'!A40</f>
        <v>1221.2</v>
      </c>
      <c r="B24" s="82">
        <f t="shared" si="2"/>
        <v>978.9220741</v>
      </c>
      <c r="C24" s="83">
        <f>'Steps Calculator'!B40</f>
        <v>5708</v>
      </c>
      <c r="D24" s="84">
        <f t="shared" si="3"/>
        <v>10111.536</v>
      </c>
      <c r="E24" s="84">
        <f t="shared" si="4"/>
        <v>7327.2</v>
      </c>
      <c r="F24" s="84">
        <f t="shared" si="5"/>
        <v>5495.4</v>
      </c>
      <c r="G24" s="84">
        <f t="shared" si="6"/>
        <v>4213.14</v>
      </c>
      <c r="H24" s="84">
        <f t="shared" si="7"/>
        <v>3663.6</v>
      </c>
      <c r="I24" s="84">
        <f t="shared" si="8"/>
        <v>3297.24</v>
      </c>
      <c r="J24" s="84">
        <f t="shared" si="9"/>
        <v>0</v>
      </c>
      <c r="K24" s="84">
        <f t="shared" si="10"/>
        <v>0</v>
      </c>
    </row>
    <row r="25">
      <c r="A25" s="81">
        <f>'Steps Calculator'!A41</f>
        <v>1189.7</v>
      </c>
      <c r="B25" s="82">
        <f t="shared" si="2"/>
        <v>998.4479095</v>
      </c>
      <c r="C25" s="83">
        <f>'Steps Calculator'!B41</f>
        <v>5976</v>
      </c>
      <c r="D25" s="84">
        <f t="shared" si="3"/>
        <v>9850.716</v>
      </c>
      <c r="E25" s="84">
        <f t="shared" si="4"/>
        <v>7138.2</v>
      </c>
      <c r="F25" s="84">
        <f t="shared" si="5"/>
        <v>5353.65</v>
      </c>
      <c r="G25" s="84">
        <f t="shared" si="6"/>
        <v>4104.465</v>
      </c>
      <c r="H25" s="84">
        <f t="shared" si="7"/>
        <v>3569.1</v>
      </c>
      <c r="I25" s="84">
        <f t="shared" si="8"/>
        <v>3212.19</v>
      </c>
      <c r="J25" s="84">
        <f t="shared" si="9"/>
        <v>0</v>
      </c>
      <c r="K25" s="84">
        <f t="shared" si="10"/>
        <v>0</v>
      </c>
    </row>
    <row r="26">
      <c r="A26" s="81">
        <f>'Steps Calculator'!A42</f>
        <v>1151.2</v>
      </c>
      <c r="B26" s="82">
        <f t="shared" si="2"/>
        <v>1009.302799</v>
      </c>
      <c r="C26" s="83">
        <f>'Steps Calculator'!B42</f>
        <v>6243</v>
      </c>
      <c r="D26" s="84">
        <f t="shared" si="3"/>
        <v>9531.936</v>
      </c>
      <c r="E26" s="84">
        <f t="shared" si="4"/>
        <v>6907.2</v>
      </c>
      <c r="F26" s="84">
        <f t="shared" si="5"/>
        <v>5180.4</v>
      </c>
      <c r="G26" s="84">
        <f t="shared" si="6"/>
        <v>3971.64</v>
      </c>
      <c r="H26" s="84">
        <f t="shared" si="7"/>
        <v>3453.6</v>
      </c>
      <c r="I26" s="84">
        <f t="shared" si="8"/>
        <v>3108.24</v>
      </c>
      <c r="J26" s="84">
        <f t="shared" si="9"/>
        <v>0</v>
      </c>
      <c r="K26" s="84">
        <f t="shared" si="10"/>
        <v>0</v>
      </c>
    </row>
    <row r="27">
      <c r="A27" s="81">
        <f>'Steps Calculator'!A43</f>
        <v>1110.4</v>
      </c>
      <c r="B27" s="82">
        <f t="shared" si="2"/>
        <v>1015.323668</v>
      </c>
      <c r="C27" s="83">
        <f>'Steps Calculator'!B43</f>
        <v>6511</v>
      </c>
      <c r="D27" s="84">
        <f t="shared" si="3"/>
        <v>9194.112</v>
      </c>
      <c r="E27" s="84">
        <f t="shared" si="4"/>
        <v>6662.4</v>
      </c>
      <c r="F27" s="84">
        <f t="shared" si="5"/>
        <v>4996.8</v>
      </c>
      <c r="G27" s="84">
        <f t="shared" si="6"/>
        <v>3830.88</v>
      </c>
      <c r="H27" s="84">
        <f t="shared" si="7"/>
        <v>3331.2</v>
      </c>
      <c r="I27" s="84">
        <f t="shared" si="8"/>
        <v>2998.08</v>
      </c>
      <c r="J27" s="84">
        <f t="shared" si="9"/>
        <v>0</v>
      </c>
      <c r="K27" s="84">
        <f t="shared" si="10"/>
        <v>0</v>
      </c>
    </row>
    <row r="28">
      <c r="A28" s="81">
        <f>'Steps Calculator'!A44</f>
        <v>1069</v>
      </c>
      <c r="B28" s="82">
        <f t="shared" si="2"/>
        <v>1017.552045</v>
      </c>
      <c r="C28" s="83">
        <f>'Steps Calculator'!B44</f>
        <v>6778</v>
      </c>
      <c r="D28" s="84">
        <f t="shared" si="3"/>
        <v>8851.32</v>
      </c>
      <c r="E28" s="84">
        <f t="shared" si="4"/>
        <v>6414</v>
      </c>
      <c r="F28" s="84">
        <f t="shared" si="5"/>
        <v>4810.5</v>
      </c>
      <c r="G28" s="84">
        <f t="shared" si="6"/>
        <v>3688.05</v>
      </c>
      <c r="H28" s="84">
        <f t="shared" si="7"/>
        <v>3207</v>
      </c>
      <c r="I28" s="84">
        <f t="shared" si="8"/>
        <v>2886.3</v>
      </c>
      <c r="J28" s="84">
        <f t="shared" si="9"/>
        <v>0</v>
      </c>
      <c r="K28" s="84">
        <f t="shared" si="10"/>
        <v>0</v>
      </c>
    </row>
    <row r="29">
      <c r="A29" s="81">
        <f>'Steps Calculator'!A45</f>
        <v>1027.9</v>
      </c>
      <c r="B29" s="82">
        <f t="shared" si="2"/>
        <v>1017.116891</v>
      </c>
      <c r="C29" s="83">
        <f>'Steps Calculator'!B45</f>
        <v>7046</v>
      </c>
      <c r="D29" s="84">
        <f t="shared" si="3"/>
        <v>8511.012</v>
      </c>
      <c r="E29" s="84">
        <f t="shared" si="4"/>
        <v>6167.4</v>
      </c>
      <c r="F29" s="84">
        <f t="shared" si="5"/>
        <v>4625.55</v>
      </c>
      <c r="G29" s="84">
        <f t="shared" si="6"/>
        <v>3546.255</v>
      </c>
      <c r="H29" s="84">
        <f t="shared" si="7"/>
        <v>3083.7</v>
      </c>
      <c r="I29" s="84">
        <f t="shared" si="8"/>
        <v>2775.33</v>
      </c>
      <c r="J29" s="84">
        <f t="shared" si="9"/>
        <v>0</v>
      </c>
      <c r="K29" s="84">
        <f t="shared" si="10"/>
        <v>0</v>
      </c>
    </row>
    <row r="30">
      <c r="A30" s="81">
        <f>'Steps Calculator'!A46</f>
        <v>988</v>
      </c>
      <c r="B30" s="82">
        <f t="shared" si="2"/>
        <v>1014.681821</v>
      </c>
      <c r="C30" s="83">
        <f>'Steps Calculator'!B46</f>
        <v>7313</v>
      </c>
      <c r="D30" s="84">
        <f t="shared" si="3"/>
        <v>8180.64</v>
      </c>
      <c r="E30" s="84">
        <f t="shared" si="4"/>
        <v>5928</v>
      </c>
      <c r="F30" s="84">
        <f t="shared" si="5"/>
        <v>4446</v>
      </c>
      <c r="G30" s="84">
        <f t="shared" si="6"/>
        <v>3408.6</v>
      </c>
      <c r="H30" s="84">
        <f t="shared" si="7"/>
        <v>2964</v>
      </c>
      <c r="I30" s="84">
        <f t="shared" si="8"/>
        <v>2667.6</v>
      </c>
      <c r="J30" s="84">
        <f t="shared" si="9"/>
        <v>0</v>
      </c>
      <c r="K30" s="84">
        <f t="shared" si="10"/>
        <v>0</v>
      </c>
    </row>
    <row r="31">
      <c r="A31" s="81">
        <f>'Steps Calculator'!A47</f>
        <v>945.2</v>
      </c>
      <c r="B31" s="82">
        <f t="shared" si="2"/>
        <v>1006.300228</v>
      </c>
      <c r="C31" s="83">
        <f>'Steps Calculator'!B47</f>
        <v>7581</v>
      </c>
      <c r="D31" s="84">
        <f t="shared" si="3"/>
        <v>7826.256</v>
      </c>
      <c r="E31" s="84">
        <f t="shared" si="4"/>
        <v>5671.2</v>
      </c>
      <c r="F31" s="84">
        <f t="shared" si="5"/>
        <v>4253.4</v>
      </c>
      <c r="G31" s="84">
        <f t="shared" si="6"/>
        <v>3260.94</v>
      </c>
      <c r="H31" s="84">
        <f t="shared" si="7"/>
        <v>2835.6</v>
      </c>
      <c r="I31" s="84">
        <f t="shared" si="8"/>
        <v>2552.04</v>
      </c>
      <c r="J31" s="84">
        <f t="shared" si="9"/>
        <v>0</v>
      </c>
      <c r="K31" s="84">
        <f t="shared" si="10"/>
        <v>0</v>
      </c>
    </row>
    <row r="32">
      <c r="A32" s="81">
        <f>'Steps Calculator'!A48</f>
        <v>895.4</v>
      </c>
      <c r="B32" s="82">
        <f t="shared" si="2"/>
        <v>986.9809738</v>
      </c>
      <c r="C32" s="83">
        <f>'Steps Calculator'!B48</f>
        <v>7849</v>
      </c>
      <c r="D32" s="84">
        <f t="shared" si="3"/>
        <v>7413.912</v>
      </c>
      <c r="E32" s="84">
        <f t="shared" si="4"/>
        <v>5372.4</v>
      </c>
      <c r="F32" s="84">
        <f t="shared" si="5"/>
        <v>4029.3</v>
      </c>
      <c r="G32" s="84">
        <f t="shared" si="6"/>
        <v>3089.13</v>
      </c>
      <c r="H32" s="84">
        <f t="shared" si="7"/>
        <v>2686.2</v>
      </c>
      <c r="I32" s="84">
        <f t="shared" si="8"/>
        <v>2417.58</v>
      </c>
      <c r="J32" s="84">
        <f t="shared" si="9"/>
        <v>0</v>
      </c>
      <c r="K32" s="84">
        <f t="shared" si="10"/>
        <v>0</v>
      </c>
    </row>
    <row r="33">
      <c r="A33" s="81">
        <f>'Steps Calculator'!A49</f>
        <v>839.6</v>
      </c>
      <c r="B33" s="82">
        <f t="shared" si="2"/>
        <v>956.9556918</v>
      </c>
      <c r="C33" s="83">
        <f>'Steps Calculator'!B49</f>
        <v>8116</v>
      </c>
      <c r="D33" s="84">
        <f t="shared" si="3"/>
        <v>6951.888</v>
      </c>
      <c r="E33" s="84">
        <f t="shared" si="4"/>
        <v>5037.6</v>
      </c>
      <c r="F33" s="84">
        <f t="shared" si="5"/>
        <v>3778.2</v>
      </c>
      <c r="G33" s="84">
        <f t="shared" si="6"/>
        <v>2896.62</v>
      </c>
      <c r="H33" s="84">
        <f t="shared" si="7"/>
        <v>2518.8</v>
      </c>
      <c r="I33" s="84">
        <f t="shared" si="8"/>
        <v>2266.92</v>
      </c>
      <c r="J33" s="84">
        <f t="shared" si="9"/>
        <v>0</v>
      </c>
      <c r="K33" s="84">
        <f t="shared" si="10"/>
        <v>0</v>
      </c>
    </row>
    <row r="34">
      <c r="B34" s="39"/>
    </row>
    <row r="35">
      <c r="A35" s="85" t="s">
        <v>121</v>
      </c>
      <c r="B35" s="31"/>
      <c r="C35" s="2"/>
      <c r="H35" s="79" t="s">
        <v>122</v>
      </c>
      <c r="I35" s="79" t="s">
        <v>123</v>
      </c>
      <c r="J35" s="79" t="s">
        <v>124</v>
      </c>
      <c r="K35" s="79" t="s">
        <v>125</v>
      </c>
      <c r="L35" s="79" t="s">
        <v>126</v>
      </c>
      <c r="M35" s="79" t="s">
        <v>127</v>
      </c>
    </row>
    <row r="36">
      <c r="H36" s="86">
        <f>'Steps Calculator'!B12</f>
        <v>345</v>
      </c>
      <c r="I36" s="87">
        <f>'Steps Calculator'!B11/100</f>
        <v>0.4</v>
      </c>
      <c r="J36" s="86">
        <v>25.4</v>
      </c>
      <c r="K36" s="86">
        <f>'Steps Calculator'!B10</f>
        <v>20</v>
      </c>
      <c r="L36" s="86">
        <v>3.14</v>
      </c>
      <c r="M36" s="84">
        <f>(H36*I36/J36*2+K36)*L36</f>
        <v>96.91968504</v>
      </c>
    </row>
    <row r="37">
      <c r="A37" s="88" t="s">
        <v>128</v>
      </c>
      <c r="B37" s="89">
        <f>IFERROR(__xludf.DUMMYFUNCTION("FILTER(C4:C33,B4:B33=MAX(B4:B33))"),6778.0)</f>
        <v>6778</v>
      </c>
      <c r="C37" s="90"/>
      <c r="D37" s="91"/>
      <c r="E37" s="4"/>
      <c r="F37" s="92"/>
      <c r="H37" s="79" t="s">
        <v>129</v>
      </c>
      <c r="I37" s="93">
        <f>(H36*I36/J36*2+K36)*2.54/2/100</f>
        <v>0.392</v>
      </c>
      <c r="J37" s="94"/>
    </row>
    <row r="39">
      <c r="A39" s="95" t="s">
        <v>43</v>
      </c>
      <c r="B39" s="96" t="s">
        <v>130</v>
      </c>
      <c r="C39" s="95" t="s">
        <v>131</v>
      </c>
      <c r="D39" s="95" t="s">
        <v>132</v>
      </c>
      <c r="E39" s="95" t="s">
        <v>133</v>
      </c>
      <c r="F39" s="95" t="s">
        <v>134</v>
      </c>
      <c r="G39" s="95" t="s">
        <v>135</v>
      </c>
      <c r="H39" s="95" t="s">
        <v>136</v>
      </c>
      <c r="I39" s="95" t="s">
        <v>137</v>
      </c>
      <c r="J39" s="95" t="s">
        <v>138</v>
      </c>
      <c r="K39" s="97" t="s">
        <v>139</v>
      </c>
      <c r="L39" s="98" t="s">
        <v>140</v>
      </c>
    </row>
    <row r="40">
      <c r="A40" s="99">
        <f t="shared" ref="A40:A69" si="11">C4</f>
        <v>358</v>
      </c>
      <c r="B40" s="99">
        <f t="shared" ref="B40:B69" si="12">A40*60*$M$36/63360/$D$3*1.60934</f>
        <v>6.386289054</v>
      </c>
      <c r="C40" s="84">
        <f t="shared" ref="C40:C69" si="13">D4</f>
        <v>3401.424</v>
      </c>
      <c r="D40" s="84"/>
      <c r="E40" s="100"/>
      <c r="F40" s="84"/>
      <c r="G40" s="100"/>
      <c r="H40" s="99"/>
      <c r="I40" s="99"/>
      <c r="J40" s="100"/>
      <c r="K40" s="101" t="str">
        <f t="shared" ref="K40:K69" si="14">IF(A40=$B$37,C40,"")</f>
        <v/>
      </c>
      <c r="L40" s="102">
        <f>IF('Steps Calculator'!B16="RWD/AWD",O77,P77)</f>
        <v>6871.47271</v>
      </c>
    </row>
    <row r="41">
      <c r="A41" s="99">
        <f t="shared" si="11"/>
        <v>626</v>
      </c>
      <c r="B41" s="99">
        <f t="shared" si="12"/>
        <v>11.16708645</v>
      </c>
      <c r="C41" s="84">
        <f t="shared" si="13"/>
        <v>3595.176</v>
      </c>
      <c r="D41" s="84"/>
      <c r="E41" s="100"/>
      <c r="F41" s="84"/>
      <c r="G41" s="100"/>
      <c r="H41" s="99"/>
      <c r="I41" s="99"/>
      <c r="J41" s="100"/>
      <c r="K41" s="101" t="str">
        <f t="shared" si="14"/>
        <v/>
      </c>
      <c r="L41" s="103"/>
    </row>
    <row r="42">
      <c r="A42" s="99">
        <f t="shared" si="11"/>
        <v>893</v>
      </c>
      <c r="B42" s="99">
        <f t="shared" si="12"/>
        <v>15.93004504</v>
      </c>
      <c r="C42" s="84">
        <f t="shared" si="13"/>
        <v>3851.856</v>
      </c>
      <c r="D42" s="84"/>
      <c r="E42" s="100"/>
      <c r="F42" s="84"/>
      <c r="G42" s="100"/>
      <c r="H42" s="99"/>
      <c r="I42" s="99"/>
      <c r="J42" s="100"/>
      <c r="K42" s="101" t="str">
        <f t="shared" si="14"/>
        <v/>
      </c>
      <c r="L42" s="103"/>
    </row>
    <row r="43">
      <c r="A43" s="99">
        <f t="shared" si="11"/>
        <v>1161</v>
      </c>
      <c r="B43" s="99">
        <f t="shared" si="12"/>
        <v>20.71084244</v>
      </c>
      <c r="C43" s="84">
        <f t="shared" si="13"/>
        <v>4262.544</v>
      </c>
      <c r="D43" s="84"/>
      <c r="E43" s="100"/>
      <c r="F43" s="84"/>
      <c r="G43" s="100"/>
      <c r="H43" s="99"/>
      <c r="I43" s="99"/>
      <c r="J43" s="100"/>
      <c r="K43" s="101" t="str">
        <f t="shared" si="14"/>
        <v/>
      </c>
      <c r="L43" s="103"/>
    </row>
    <row r="44">
      <c r="A44" s="99">
        <f t="shared" si="11"/>
        <v>1428</v>
      </c>
      <c r="B44" s="99">
        <f t="shared" si="12"/>
        <v>25.47380103</v>
      </c>
      <c r="C44" s="84">
        <f t="shared" si="13"/>
        <v>4786.668</v>
      </c>
      <c r="D44" s="84"/>
      <c r="E44" s="100"/>
      <c r="F44" s="84"/>
      <c r="G44" s="100"/>
      <c r="H44" s="99"/>
      <c r="I44" s="99"/>
      <c r="J44" s="100"/>
      <c r="K44" s="101" t="str">
        <f t="shared" si="14"/>
        <v/>
      </c>
      <c r="L44" s="103"/>
    </row>
    <row r="45">
      <c r="A45" s="99">
        <f t="shared" si="11"/>
        <v>1696</v>
      </c>
      <c r="B45" s="99">
        <f t="shared" si="12"/>
        <v>30.25459843</v>
      </c>
      <c r="C45" s="84">
        <f t="shared" si="13"/>
        <v>5355.504</v>
      </c>
      <c r="D45" s="84"/>
      <c r="E45" s="100"/>
      <c r="F45" s="84"/>
      <c r="G45" s="100"/>
      <c r="H45" s="99"/>
      <c r="I45" s="99"/>
      <c r="J45" s="100"/>
      <c r="K45" s="101" t="str">
        <f t="shared" si="14"/>
        <v/>
      </c>
      <c r="L45" s="103"/>
    </row>
    <row r="46">
      <c r="A46" s="99">
        <f t="shared" si="11"/>
        <v>1963</v>
      </c>
      <c r="B46" s="99">
        <f t="shared" si="12"/>
        <v>35.01755702</v>
      </c>
      <c r="C46" s="84">
        <f t="shared" si="13"/>
        <v>5961.6</v>
      </c>
      <c r="D46" s="84"/>
      <c r="E46" s="100"/>
      <c r="F46" s="84"/>
      <c r="G46" s="100"/>
      <c r="H46" s="99"/>
      <c r="I46" s="99"/>
      <c r="J46" s="100"/>
      <c r="K46" s="101" t="str">
        <f t="shared" si="14"/>
        <v/>
      </c>
      <c r="L46" s="103"/>
    </row>
    <row r="47">
      <c r="A47" s="99">
        <f t="shared" si="11"/>
        <v>2231</v>
      </c>
      <c r="B47" s="99">
        <f t="shared" si="12"/>
        <v>39.79835441</v>
      </c>
      <c r="C47" s="84">
        <f t="shared" si="13"/>
        <v>6624.828</v>
      </c>
      <c r="D47" s="84"/>
      <c r="E47" s="100"/>
      <c r="F47" s="84"/>
      <c r="G47" s="100"/>
      <c r="H47" s="99"/>
      <c r="I47" s="99"/>
      <c r="J47" s="100"/>
      <c r="K47" s="101" t="str">
        <f t="shared" si="14"/>
        <v/>
      </c>
      <c r="L47" s="103"/>
    </row>
    <row r="48">
      <c r="A48" s="99">
        <f t="shared" si="11"/>
        <v>2498</v>
      </c>
      <c r="B48" s="99">
        <f t="shared" si="12"/>
        <v>44.56131301</v>
      </c>
      <c r="C48" s="84">
        <f t="shared" si="13"/>
        <v>7359.264</v>
      </c>
      <c r="D48" s="84"/>
      <c r="E48" s="100"/>
      <c r="F48" s="84"/>
      <c r="G48" s="100"/>
      <c r="H48" s="99"/>
      <c r="I48" s="99"/>
      <c r="J48" s="100"/>
      <c r="K48" s="101" t="str">
        <f t="shared" si="14"/>
        <v/>
      </c>
      <c r="L48" s="103"/>
    </row>
    <row r="49">
      <c r="A49" s="99">
        <f t="shared" si="11"/>
        <v>2766</v>
      </c>
      <c r="B49" s="99">
        <f t="shared" si="12"/>
        <v>49.3421104</v>
      </c>
      <c r="C49" s="84">
        <f t="shared" si="13"/>
        <v>8089.56</v>
      </c>
      <c r="D49" s="84"/>
      <c r="E49" s="100"/>
      <c r="F49" s="84"/>
      <c r="G49" s="100"/>
      <c r="H49" s="99"/>
      <c r="I49" s="99"/>
      <c r="J49" s="100"/>
      <c r="K49" s="101" t="str">
        <f t="shared" si="14"/>
        <v/>
      </c>
      <c r="L49" s="103"/>
    </row>
    <row r="50">
      <c r="A50" s="99">
        <f t="shared" si="11"/>
        <v>3033</v>
      </c>
      <c r="B50" s="99">
        <f t="shared" si="12"/>
        <v>54.105069</v>
      </c>
      <c r="C50" s="84">
        <f t="shared" si="13"/>
        <v>8701.452</v>
      </c>
      <c r="D50" s="84"/>
      <c r="E50" s="100"/>
      <c r="F50" s="84"/>
      <c r="G50" s="100"/>
      <c r="H50" s="99"/>
      <c r="I50" s="99"/>
      <c r="J50" s="100"/>
      <c r="K50" s="101" t="str">
        <f t="shared" si="14"/>
        <v/>
      </c>
      <c r="L50" s="103"/>
    </row>
    <row r="51">
      <c r="A51" s="99">
        <f t="shared" si="11"/>
        <v>3301</v>
      </c>
      <c r="B51" s="99">
        <f t="shared" si="12"/>
        <v>58.88586639</v>
      </c>
      <c r="C51" s="84">
        <f t="shared" si="13"/>
        <v>9093.924</v>
      </c>
      <c r="D51" s="84"/>
      <c r="E51" s="100"/>
      <c r="F51" s="84"/>
      <c r="G51" s="100"/>
      <c r="H51" s="99"/>
      <c r="I51" s="99"/>
      <c r="J51" s="100"/>
      <c r="K51" s="101" t="str">
        <f t="shared" si="14"/>
        <v/>
      </c>
      <c r="L51" s="103"/>
    </row>
    <row r="52">
      <c r="A52" s="99">
        <f t="shared" si="11"/>
        <v>3568</v>
      </c>
      <c r="B52" s="99">
        <f t="shared" si="12"/>
        <v>63.64882499</v>
      </c>
      <c r="C52" s="84">
        <f t="shared" si="13"/>
        <v>9319.14</v>
      </c>
      <c r="D52" s="84"/>
      <c r="E52" s="100"/>
      <c r="F52" s="84"/>
      <c r="G52" s="100"/>
      <c r="H52" s="99"/>
      <c r="I52" s="99"/>
      <c r="J52" s="100"/>
      <c r="K52" s="101" t="str">
        <f t="shared" si="14"/>
        <v/>
      </c>
      <c r="L52" s="103"/>
    </row>
    <row r="53">
      <c r="A53" s="99">
        <f t="shared" si="11"/>
        <v>3836</v>
      </c>
      <c r="B53" s="99">
        <f t="shared" si="12"/>
        <v>68.42962238</v>
      </c>
      <c r="C53" s="84">
        <f t="shared" si="13"/>
        <v>9516.204</v>
      </c>
      <c r="D53" s="84"/>
      <c r="E53" s="100"/>
      <c r="F53" s="84"/>
      <c r="G53" s="100"/>
      <c r="H53" s="99"/>
      <c r="I53" s="99"/>
      <c r="J53" s="100"/>
      <c r="K53" s="101" t="str">
        <f t="shared" si="14"/>
        <v/>
      </c>
      <c r="L53" s="103"/>
    </row>
    <row r="54">
      <c r="A54" s="99">
        <f t="shared" si="11"/>
        <v>4103</v>
      </c>
      <c r="B54" s="99">
        <f t="shared" si="12"/>
        <v>73.19258098</v>
      </c>
      <c r="C54" s="84">
        <f t="shared" si="13"/>
        <v>9700.02</v>
      </c>
      <c r="D54" s="84"/>
      <c r="E54" s="100"/>
      <c r="F54" s="84"/>
      <c r="G54" s="100"/>
      <c r="H54" s="99"/>
      <c r="I54" s="99"/>
      <c r="J54" s="100"/>
      <c r="K54" s="101" t="str">
        <f t="shared" si="14"/>
        <v/>
      </c>
      <c r="L54" s="103"/>
    </row>
    <row r="55">
      <c r="A55" s="99">
        <f t="shared" si="11"/>
        <v>4371</v>
      </c>
      <c r="B55" s="99">
        <f t="shared" si="12"/>
        <v>77.97337837</v>
      </c>
      <c r="C55" s="84">
        <f t="shared" si="13"/>
        <v>9889.632</v>
      </c>
      <c r="D55" s="84"/>
      <c r="E55" s="100"/>
      <c r="F55" s="84"/>
      <c r="G55" s="100"/>
      <c r="H55" s="99"/>
      <c r="I55" s="99"/>
      <c r="J55" s="100"/>
      <c r="K55" s="101" t="str">
        <f t="shared" si="14"/>
        <v/>
      </c>
      <c r="L55" s="103"/>
    </row>
    <row r="56">
      <c r="A56" s="99">
        <f t="shared" si="11"/>
        <v>4638</v>
      </c>
      <c r="B56" s="99">
        <f t="shared" si="12"/>
        <v>82.73633697</v>
      </c>
      <c r="C56" s="84">
        <f t="shared" si="13"/>
        <v>10062.684</v>
      </c>
      <c r="D56" s="84"/>
      <c r="E56" s="100"/>
      <c r="F56" s="84"/>
      <c r="G56" s="100"/>
      <c r="H56" s="99"/>
      <c r="I56" s="99"/>
      <c r="J56" s="100"/>
      <c r="K56" s="101" t="str">
        <f t="shared" si="14"/>
        <v/>
      </c>
      <c r="L56" s="103"/>
    </row>
    <row r="57">
      <c r="A57" s="99">
        <f t="shared" si="11"/>
        <v>4906</v>
      </c>
      <c r="B57" s="99">
        <f t="shared" si="12"/>
        <v>87.51713436</v>
      </c>
      <c r="C57" s="84">
        <f t="shared" si="13"/>
        <v>10191.024</v>
      </c>
      <c r="D57" s="84"/>
      <c r="E57" s="100"/>
      <c r="F57" s="84"/>
      <c r="G57" s="100"/>
      <c r="H57" s="99"/>
      <c r="I57" s="99"/>
      <c r="J57" s="100"/>
      <c r="K57" s="101" t="str">
        <f t="shared" si="14"/>
        <v/>
      </c>
      <c r="L57" s="103"/>
    </row>
    <row r="58">
      <c r="A58" s="99">
        <f t="shared" si="11"/>
        <v>5173</v>
      </c>
      <c r="B58" s="99">
        <f t="shared" si="12"/>
        <v>92.28009296</v>
      </c>
      <c r="C58" s="84">
        <f t="shared" si="13"/>
        <v>10259.748</v>
      </c>
      <c r="D58" s="84"/>
      <c r="E58" s="100"/>
      <c r="F58" s="84"/>
      <c r="G58" s="100"/>
      <c r="H58" s="99"/>
      <c r="I58" s="99"/>
      <c r="J58" s="100"/>
      <c r="K58" s="101" t="str">
        <f t="shared" si="14"/>
        <v/>
      </c>
      <c r="L58" s="104"/>
      <c r="M58" s="4"/>
    </row>
    <row r="59">
      <c r="A59" s="99">
        <f t="shared" si="11"/>
        <v>5441</v>
      </c>
      <c r="B59" s="99">
        <f t="shared" si="12"/>
        <v>97.06089035</v>
      </c>
      <c r="C59" s="84">
        <f t="shared" si="13"/>
        <v>10259.748</v>
      </c>
      <c r="D59" s="84"/>
      <c r="E59" s="100"/>
      <c r="F59" s="84"/>
      <c r="G59" s="100"/>
      <c r="H59" s="99"/>
      <c r="I59" s="99"/>
      <c r="J59" s="100"/>
      <c r="K59" s="101" t="str">
        <f t="shared" si="14"/>
        <v/>
      </c>
      <c r="L59" s="102"/>
      <c r="M59" s="105"/>
    </row>
    <row r="60">
      <c r="A60" s="99">
        <f t="shared" si="11"/>
        <v>5708</v>
      </c>
      <c r="B60" s="99">
        <f t="shared" si="12"/>
        <v>101.8238489</v>
      </c>
      <c r="C60" s="84">
        <f t="shared" si="13"/>
        <v>10111.536</v>
      </c>
      <c r="D60" s="84"/>
      <c r="E60" s="100"/>
      <c r="F60" s="84"/>
      <c r="G60" s="100"/>
      <c r="H60" s="99"/>
      <c r="I60" s="99"/>
      <c r="J60" s="100"/>
      <c r="K60" s="101" t="str">
        <f t="shared" si="14"/>
        <v/>
      </c>
      <c r="L60" s="102"/>
      <c r="M60" s="105"/>
    </row>
    <row r="61">
      <c r="A61" s="99">
        <f t="shared" si="11"/>
        <v>5976</v>
      </c>
      <c r="B61" s="99">
        <f t="shared" si="12"/>
        <v>106.6046463</v>
      </c>
      <c r="C61" s="84">
        <f t="shared" si="13"/>
        <v>9850.716</v>
      </c>
      <c r="D61" s="84"/>
      <c r="E61" s="100"/>
      <c r="F61" s="84"/>
      <c r="G61" s="100"/>
      <c r="H61" s="99"/>
      <c r="I61" s="99"/>
      <c r="J61" s="100"/>
      <c r="K61" s="101" t="str">
        <f t="shared" si="14"/>
        <v/>
      </c>
      <c r="L61" s="102"/>
      <c r="M61" s="105"/>
    </row>
    <row r="62">
      <c r="A62" s="99">
        <f t="shared" si="11"/>
        <v>6243</v>
      </c>
      <c r="B62" s="99">
        <f t="shared" si="12"/>
        <v>111.3676049</v>
      </c>
      <c r="C62" s="84">
        <f t="shared" si="13"/>
        <v>9531.936</v>
      </c>
      <c r="D62" s="84"/>
      <c r="E62" s="100"/>
      <c r="F62" s="84"/>
      <c r="G62" s="100"/>
      <c r="H62" s="99"/>
      <c r="I62" s="99"/>
      <c r="J62" s="100"/>
      <c r="K62" s="101" t="str">
        <f t="shared" si="14"/>
        <v/>
      </c>
      <c r="L62" s="102"/>
      <c r="M62" s="105"/>
    </row>
    <row r="63">
      <c r="A63" s="99">
        <f t="shared" si="11"/>
        <v>6511</v>
      </c>
      <c r="B63" s="99">
        <f t="shared" si="12"/>
        <v>116.1484023</v>
      </c>
      <c r="C63" s="84">
        <f t="shared" si="13"/>
        <v>9194.112</v>
      </c>
      <c r="D63" s="84"/>
      <c r="E63" s="100"/>
      <c r="F63" s="84"/>
      <c r="G63" s="100"/>
      <c r="H63" s="99"/>
      <c r="I63" s="99"/>
      <c r="J63" s="100"/>
      <c r="K63" s="101" t="str">
        <f t="shared" si="14"/>
        <v/>
      </c>
      <c r="L63" s="102"/>
      <c r="M63" s="105"/>
    </row>
    <row r="64">
      <c r="A64" s="99">
        <f t="shared" si="11"/>
        <v>6778</v>
      </c>
      <c r="B64" s="99">
        <f t="shared" si="12"/>
        <v>120.9113609</v>
      </c>
      <c r="C64" s="84">
        <f t="shared" si="13"/>
        <v>8851.32</v>
      </c>
      <c r="D64" s="84"/>
      <c r="E64" s="100"/>
      <c r="F64" s="84"/>
      <c r="G64" s="100"/>
      <c r="H64" s="99"/>
      <c r="I64" s="99"/>
      <c r="J64" s="100"/>
      <c r="K64" s="106">
        <f t="shared" si="14"/>
        <v>8851.32</v>
      </c>
      <c r="L64" s="102"/>
      <c r="M64" s="105"/>
    </row>
    <row r="65">
      <c r="A65" s="99">
        <f t="shared" si="11"/>
        <v>7046</v>
      </c>
      <c r="B65" s="99">
        <f t="shared" si="12"/>
        <v>125.6921583</v>
      </c>
      <c r="C65" s="84">
        <f t="shared" si="13"/>
        <v>8511.012</v>
      </c>
      <c r="D65" s="84"/>
      <c r="E65" s="100"/>
      <c r="F65" s="84"/>
      <c r="G65" s="100"/>
      <c r="H65" s="99"/>
      <c r="I65" s="99"/>
      <c r="J65" s="100"/>
      <c r="K65" s="101" t="str">
        <f t="shared" si="14"/>
        <v/>
      </c>
      <c r="L65" s="102"/>
      <c r="M65" s="105"/>
      <c r="O65" s="79" t="s">
        <v>141</v>
      </c>
      <c r="P65" s="79" t="s">
        <v>142</v>
      </c>
      <c r="Q65" s="79" t="s">
        <v>143</v>
      </c>
      <c r="R65" s="79" t="s">
        <v>144</v>
      </c>
      <c r="S65" s="79" t="s">
        <v>145</v>
      </c>
      <c r="T65" s="79" t="s">
        <v>146</v>
      </c>
      <c r="U65" s="79" t="s">
        <v>147</v>
      </c>
      <c r="V65" s="95" t="s">
        <v>148</v>
      </c>
      <c r="W65" s="86">
        <v>1.12</v>
      </c>
    </row>
    <row r="66">
      <c r="A66" s="99">
        <f t="shared" si="11"/>
        <v>7313</v>
      </c>
      <c r="B66" s="99">
        <f t="shared" si="12"/>
        <v>130.4551169</v>
      </c>
      <c r="C66" s="84">
        <f t="shared" si="13"/>
        <v>8180.64</v>
      </c>
      <c r="D66" s="84"/>
      <c r="E66" s="100"/>
      <c r="F66" s="84"/>
      <c r="G66" s="100"/>
      <c r="H66" s="99"/>
      <c r="I66" s="99"/>
      <c r="J66" s="100"/>
      <c r="K66" s="101" t="str">
        <f t="shared" si="14"/>
        <v/>
      </c>
      <c r="L66" s="102"/>
      <c r="M66" s="105"/>
      <c r="O66" s="86">
        <f>'Steps Calculator'!B13</f>
        <v>20</v>
      </c>
      <c r="P66" s="86">
        <f>O66*2.54/100</f>
        <v>0.508</v>
      </c>
      <c r="Q66" s="107">
        <f>'Steps Calculator'!C3</f>
        <v>2.934</v>
      </c>
      <c r="R66" s="86">
        <f>'Steps Calculator'!B4</f>
        <v>1788</v>
      </c>
      <c r="S66" s="86">
        <f>'Steps Calculator'!B5/100</f>
        <v>0.56</v>
      </c>
      <c r="T66" s="93">
        <f>I37</f>
        <v>0.392</v>
      </c>
      <c r="U66" s="86">
        <f>W71*W70</f>
        <v>1.836</v>
      </c>
      <c r="V66" s="95" t="s">
        <v>149</v>
      </c>
      <c r="W66" s="86">
        <v>1.16</v>
      </c>
    </row>
    <row r="67">
      <c r="A67" s="99">
        <f t="shared" si="11"/>
        <v>7581</v>
      </c>
      <c r="B67" s="99">
        <f t="shared" si="12"/>
        <v>135.2359143</v>
      </c>
      <c r="C67" s="84">
        <f t="shared" si="13"/>
        <v>7826.256</v>
      </c>
      <c r="D67" s="84"/>
      <c r="E67" s="100"/>
      <c r="F67" s="84"/>
      <c r="G67" s="100"/>
      <c r="H67" s="99"/>
      <c r="I67" s="99"/>
      <c r="J67" s="100"/>
      <c r="K67" s="101" t="str">
        <f t="shared" si="14"/>
        <v/>
      </c>
      <c r="L67" s="102"/>
      <c r="M67" s="105"/>
      <c r="O67" s="108"/>
      <c r="P67" s="108"/>
      <c r="Q67" s="108"/>
      <c r="R67" s="108"/>
      <c r="S67" s="108"/>
      <c r="V67" s="109" t="s">
        <v>150</v>
      </c>
      <c r="W67" s="86">
        <v>1.4</v>
      </c>
    </row>
    <row r="68">
      <c r="A68" s="99">
        <f t="shared" si="11"/>
        <v>7849</v>
      </c>
      <c r="B68" s="99">
        <f t="shared" si="12"/>
        <v>140.0167117</v>
      </c>
      <c r="C68" s="84">
        <f t="shared" si="13"/>
        <v>7413.912</v>
      </c>
      <c r="D68" s="84"/>
      <c r="E68" s="100"/>
      <c r="F68" s="84"/>
      <c r="G68" s="100"/>
      <c r="H68" s="99"/>
      <c r="I68" s="99"/>
      <c r="J68" s="100"/>
      <c r="K68" s="101" t="str">
        <f t="shared" si="14"/>
        <v/>
      </c>
      <c r="L68" s="102"/>
      <c r="M68" s="105"/>
      <c r="O68" s="108"/>
      <c r="P68" s="108"/>
      <c r="Q68" s="108"/>
      <c r="R68" s="108"/>
      <c r="S68" s="108"/>
      <c r="V68" s="109" t="s">
        <v>151</v>
      </c>
      <c r="W68" s="86">
        <v>1.45</v>
      </c>
    </row>
    <row r="69">
      <c r="A69" s="99">
        <f t="shared" si="11"/>
        <v>8116</v>
      </c>
      <c r="B69" s="99">
        <f t="shared" si="12"/>
        <v>144.7796703</v>
      </c>
      <c r="C69" s="84">
        <f t="shared" si="13"/>
        <v>6951.888</v>
      </c>
      <c r="D69" s="84"/>
      <c r="E69" s="100"/>
      <c r="F69" s="84"/>
      <c r="G69" s="100"/>
      <c r="H69" s="99"/>
      <c r="I69" s="99"/>
      <c r="J69" s="100"/>
      <c r="K69" s="101" t="str">
        <f t="shared" si="14"/>
        <v/>
      </c>
      <c r="L69" s="102"/>
      <c r="M69" s="105"/>
      <c r="O69" s="110" t="s">
        <v>152</v>
      </c>
      <c r="P69" s="110" t="s">
        <v>153</v>
      </c>
      <c r="Q69" s="110" t="s">
        <v>154</v>
      </c>
      <c r="V69" s="111" t="s">
        <v>155</v>
      </c>
      <c r="W69" s="86">
        <v>1.7</v>
      </c>
    </row>
    <row r="70">
      <c r="A70" s="112">
        <f t="shared" ref="A70:A99" si="15">C4</f>
        <v>358</v>
      </c>
      <c r="B70" s="112">
        <f t="shared" ref="B70:B99" si="16">A40*60*$M$36/63360/$E$3*1.60934</f>
        <v>8.813078895</v>
      </c>
      <c r="C70" s="113"/>
      <c r="D70" s="112">
        <f t="shared" ref="D70:D99" si="17">E4</f>
        <v>2464.8</v>
      </c>
      <c r="E70" s="113"/>
      <c r="F70" s="113"/>
      <c r="G70" s="113"/>
      <c r="H70" s="113"/>
      <c r="I70" s="113"/>
      <c r="J70" s="113"/>
      <c r="K70" s="101" t="str">
        <f t="shared" ref="K70:K99" si="18">IF(A70=$B$37,D70,"")</f>
        <v/>
      </c>
      <c r="L70" s="103"/>
      <c r="M70" s="105"/>
      <c r="O70" s="114">
        <f>R66*S66</f>
        <v>1001.28</v>
      </c>
      <c r="P70" s="114">
        <f>R66-O70</f>
        <v>786.72</v>
      </c>
      <c r="Q70" s="115">
        <f>'Suspension calculator'!A43</f>
        <v>0.6025115492</v>
      </c>
      <c r="V70" s="111" t="s">
        <v>156</v>
      </c>
      <c r="W70" s="86">
        <v>1.7</v>
      </c>
    </row>
    <row r="71">
      <c r="A71" s="112">
        <f t="shared" si="15"/>
        <v>626</v>
      </c>
      <c r="B71" s="112">
        <f t="shared" si="16"/>
        <v>15.4105793</v>
      </c>
      <c r="C71" s="113"/>
      <c r="D71" s="112">
        <f t="shared" si="17"/>
        <v>2605.2</v>
      </c>
      <c r="E71" s="113"/>
      <c r="F71" s="113"/>
      <c r="G71" s="113"/>
      <c r="H71" s="113"/>
      <c r="I71" s="113"/>
      <c r="J71" s="113"/>
      <c r="K71" s="101" t="str">
        <f t="shared" si="18"/>
        <v/>
      </c>
      <c r="L71" s="103"/>
      <c r="M71" s="105"/>
      <c r="O71" s="108"/>
      <c r="P71" s="108"/>
      <c r="Q71" s="108"/>
      <c r="R71" s="108"/>
      <c r="S71" s="108"/>
      <c r="V71" s="86" t="s">
        <v>157</v>
      </c>
      <c r="W71" s="86">
        <v>1.08</v>
      </c>
    </row>
    <row r="72">
      <c r="A72" s="112">
        <f t="shared" si="15"/>
        <v>893</v>
      </c>
      <c r="B72" s="112">
        <f t="shared" si="16"/>
        <v>21.98346216</v>
      </c>
      <c r="C72" s="113"/>
      <c r="D72" s="112">
        <f t="shared" si="17"/>
        <v>2791.2</v>
      </c>
      <c r="E72" s="113"/>
      <c r="F72" s="113"/>
      <c r="G72" s="113"/>
      <c r="H72" s="113"/>
      <c r="I72" s="113"/>
      <c r="J72" s="113"/>
      <c r="K72" s="101" t="str">
        <f t="shared" si="18"/>
        <v/>
      </c>
      <c r="L72" s="103"/>
      <c r="M72" s="105"/>
      <c r="O72" s="108"/>
      <c r="P72" s="108"/>
      <c r="Q72" s="108"/>
      <c r="R72" s="108"/>
      <c r="S72" s="108"/>
    </row>
    <row r="73">
      <c r="A73" s="112">
        <f t="shared" si="15"/>
        <v>1161</v>
      </c>
      <c r="B73" s="112">
        <f t="shared" si="16"/>
        <v>28.58096256</v>
      </c>
      <c r="C73" s="113"/>
      <c r="D73" s="112">
        <f t="shared" si="17"/>
        <v>3088.8</v>
      </c>
      <c r="E73" s="113"/>
      <c r="F73" s="113"/>
      <c r="G73" s="113"/>
      <c r="H73" s="113"/>
      <c r="I73" s="113"/>
      <c r="J73" s="113"/>
      <c r="K73" s="101" t="str">
        <f t="shared" si="18"/>
        <v/>
      </c>
      <c r="L73" s="103"/>
      <c r="M73" s="105"/>
      <c r="O73" s="110" t="s">
        <v>158</v>
      </c>
      <c r="P73" s="110" t="s">
        <v>159</v>
      </c>
      <c r="Q73" s="110" t="s">
        <v>160</v>
      </c>
      <c r="R73" s="110" t="s">
        <v>161</v>
      </c>
      <c r="S73" s="110" t="s">
        <v>162</v>
      </c>
    </row>
    <row r="74">
      <c r="A74" s="112">
        <f t="shared" si="15"/>
        <v>1428</v>
      </c>
      <c r="B74" s="112">
        <f t="shared" si="16"/>
        <v>35.15384543</v>
      </c>
      <c r="C74" s="113"/>
      <c r="D74" s="112">
        <f t="shared" si="17"/>
        <v>3468.6</v>
      </c>
      <c r="E74" s="113"/>
      <c r="F74" s="113"/>
      <c r="G74" s="113"/>
      <c r="H74" s="113"/>
      <c r="I74" s="113"/>
      <c r="J74" s="113"/>
      <c r="K74" s="101" t="str">
        <f t="shared" si="18"/>
        <v/>
      </c>
      <c r="L74" s="103"/>
      <c r="M74" s="105"/>
      <c r="O74" s="115">
        <f>P66/Q66*R66*Q70</f>
        <v>186.5247615</v>
      </c>
      <c r="P74" s="115">
        <f>O70-O74</f>
        <v>814.7552385</v>
      </c>
      <c r="Q74" s="115">
        <f>R66-P74</f>
        <v>973.2447615</v>
      </c>
      <c r="R74" s="116">
        <f>P74/R66</f>
        <v>0.4556796636</v>
      </c>
      <c r="S74" s="116">
        <f>Q74/R66</f>
        <v>0.5443203364</v>
      </c>
    </row>
    <row r="75">
      <c r="A75" s="112">
        <f t="shared" si="15"/>
        <v>1696</v>
      </c>
      <c r="B75" s="112">
        <f t="shared" si="16"/>
        <v>41.75134583</v>
      </c>
      <c r="C75" s="113"/>
      <c r="D75" s="112">
        <f t="shared" si="17"/>
        <v>3880.8</v>
      </c>
      <c r="E75" s="113"/>
      <c r="F75" s="113"/>
      <c r="G75" s="113"/>
      <c r="H75" s="113"/>
      <c r="I75" s="113"/>
      <c r="J75" s="113"/>
      <c r="K75" s="101" t="str">
        <f t="shared" si="18"/>
        <v/>
      </c>
      <c r="L75" s="103"/>
      <c r="M75" s="105"/>
      <c r="O75" s="108"/>
      <c r="P75" s="108"/>
      <c r="Q75" s="108"/>
      <c r="R75" s="108"/>
      <c r="S75" s="108"/>
    </row>
    <row r="76">
      <c r="A76" s="112">
        <f t="shared" si="15"/>
        <v>1963</v>
      </c>
      <c r="B76" s="112">
        <f t="shared" si="16"/>
        <v>48.32422869</v>
      </c>
      <c r="C76" s="113"/>
      <c r="D76" s="112">
        <f t="shared" si="17"/>
        <v>4320</v>
      </c>
      <c r="E76" s="113"/>
      <c r="F76" s="113"/>
      <c r="G76" s="113"/>
      <c r="H76" s="113"/>
      <c r="I76" s="113"/>
      <c r="J76" s="113"/>
      <c r="K76" s="101" t="str">
        <f t="shared" si="18"/>
        <v/>
      </c>
      <c r="L76" s="103"/>
      <c r="M76" s="105"/>
      <c r="O76" s="79" t="s">
        <v>163</v>
      </c>
      <c r="P76" s="79" t="s">
        <v>164</v>
      </c>
      <c r="Q76" s="4"/>
      <c r="R76" s="4"/>
      <c r="S76" s="4"/>
      <c r="T76" s="108"/>
    </row>
    <row r="77">
      <c r="A77" s="112">
        <f t="shared" si="15"/>
        <v>2231</v>
      </c>
      <c r="B77" s="112">
        <f t="shared" si="16"/>
        <v>54.92172909</v>
      </c>
      <c r="C77" s="113"/>
      <c r="D77" s="112">
        <f t="shared" si="17"/>
        <v>4800.6</v>
      </c>
      <c r="E77" s="113"/>
      <c r="F77" s="113"/>
      <c r="G77" s="113"/>
      <c r="H77" s="113"/>
      <c r="I77" s="113"/>
      <c r="J77" s="113"/>
      <c r="K77" s="101" t="str">
        <f t="shared" si="18"/>
        <v/>
      </c>
      <c r="L77" s="103"/>
      <c r="M77" s="105"/>
      <c r="O77" s="115">
        <f>Q74*9.81*U66*T66</f>
        <v>6871.47271</v>
      </c>
      <c r="P77" s="115">
        <f>P74*9.81*U66*T66</f>
        <v>5752.477289</v>
      </c>
      <c r="Q77" s="39"/>
      <c r="R77" s="39"/>
      <c r="S77" s="39"/>
    </row>
    <row r="78">
      <c r="A78" s="112">
        <f t="shared" si="15"/>
        <v>2498</v>
      </c>
      <c r="B78" s="112">
        <f t="shared" si="16"/>
        <v>61.49461196</v>
      </c>
      <c r="C78" s="113"/>
      <c r="D78" s="112">
        <f t="shared" si="17"/>
        <v>5332.8</v>
      </c>
      <c r="E78" s="113"/>
      <c r="F78" s="113"/>
      <c r="G78" s="113"/>
      <c r="H78" s="113"/>
      <c r="I78" s="113"/>
      <c r="J78" s="113"/>
      <c r="K78" s="101" t="str">
        <f t="shared" si="18"/>
        <v/>
      </c>
      <c r="L78" s="103"/>
      <c r="M78" s="105"/>
    </row>
    <row r="79">
      <c r="A79" s="112">
        <f t="shared" si="15"/>
        <v>2766</v>
      </c>
      <c r="B79" s="112">
        <f t="shared" si="16"/>
        <v>68.09211236</v>
      </c>
      <c r="C79" s="113"/>
      <c r="D79" s="112">
        <f t="shared" si="17"/>
        <v>5862</v>
      </c>
      <c r="E79" s="113"/>
      <c r="F79" s="113"/>
      <c r="G79" s="113"/>
      <c r="H79" s="113"/>
      <c r="I79" s="113"/>
      <c r="J79" s="113"/>
      <c r="K79" s="101" t="str">
        <f t="shared" si="18"/>
        <v/>
      </c>
      <c r="L79" s="103"/>
      <c r="M79" s="105"/>
      <c r="O79" s="4"/>
      <c r="P79" s="4"/>
      <c r="Q79" s="4"/>
      <c r="R79" s="4"/>
      <c r="S79" s="4"/>
    </row>
    <row r="80">
      <c r="A80" s="112">
        <f t="shared" si="15"/>
        <v>3033</v>
      </c>
      <c r="B80" s="112">
        <f t="shared" si="16"/>
        <v>74.66499522</v>
      </c>
      <c r="C80" s="113"/>
      <c r="D80" s="112">
        <f t="shared" si="17"/>
        <v>6305.4</v>
      </c>
      <c r="E80" s="113"/>
      <c r="F80" s="113"/>
      <c r="G80" s="113"/>
      <c r="H80" s="113"/>
      <c r="I80" s="113"/>
      <c r="J80" s="113"/>
      <c r="K80" s="101" t="str">
        <f t="shared" si="18"/>
        <v/>
      </c>
      <c r="L80" s="103"/>
      <c r="M80" s="105"/>
      <c r="O80" s="39"/>
      <c r="P80" s="117"/>
      <c r="Q80" s="39"/>
      <c r="R80" s="39"/>
      <c r="S80" s="39"/>
    </row>
    <row r="81">
      <c r="A81" s="112">
        <f t="shared" si="15"/>
        <v>3301</v>
      </c>
      <c r="B81" s="112">
        <f t="shared" si="16"/>
        <v>81.26249562</v>
      </c>
      <c r="C81" s="113"/>
      <c r="D81" s="112">
        <f t="shared" si="17"/>
        <v>6589.8</v>
      </c>
      <c r="E81" s="113"/>
      <c r="F81" s="113"/>
      <c r="G81" s="113"/>
      <c r="H81" s="113"/>
      <c r="I81" s="113"/>
      <c r="J81" s="113"/>
      <c r="K81" s="101" t="str">
        <f t="shared" si="18"/>
        <v/>
      </c>
      <c r="L81" s="103"/>
      <c r="M81" s="105"/>
    </row>
    <row r="82">
      <c r="A82" s="112">
        <f t="shared" si="15"/>
        <v>3568</v>
      </c>
      <c r="B82" s="112">
        <f t="shared" si="16"/>
        <v>87.83537849</v>
      </c>
      <c r="C82" s="113"/>
      <c r="D82" s="112">
        <f t="shared" si="17"/>
        <v>6753</v>
      </c>
      <c r="E82" s="113"/>
      <c r="F82" s="113"/>
      <c r="G82" s="113"/>
      <c r="H82" s="113"/>
      <c r="I82" s="113"/>
      <c r="J82" s="113"/>
      <c r="K82" s="101" t="str">
        <f t="shared" si="18"/>
        <v/>
      </c>
      <c r="L82" s="103"/>
      <c r="M82" s="105"/>
    </row>
    <row r="83">
      <c r="A83" s="112">
        <f t="shared" si="15"/>
        <v>3836</v>
      </c>
      <c r="B83" s="112">
        <f t="shared" si="16"/>
        <v>94.43287889</v>
      </c>
      <c r="C83" s="113"/>
      <c r="D83" s="112">
        <f t="shared" si="17"/>
        <v>6895.8</v>
      </c>
      <c r="E83" s="113"/>
      <c r="F83" s="113"/>
      <c r="G83" s="113"/>
      <c r="H83" s="113"/>
      <c r="I83" s="113"/>
      <c r="J83" s="113"/>
      <c r="K83" s="101" t="str">
        <f t="shared" si="18"/>
        <v/>
      </c>
      <c r="L83" s="103"/>
      <c r="M83" s="105"/>
    </row>
    <row r="84">
      <c r="A84" s="112">
        <f t="shared" si="15"/>
        <v>4103</v>
      </c>
      <c r="B84" s="112">
        <f t="shared" si="16"/>
        <v>101.0057618</v>
      </c>
      <c r="C84" s="113"/>
      <c r="D84" s="112">
        <f t="shared" si="17"/>
        <v>7029</v>
      </c>
      <c r="E84" s="113"/>
      <c r="F84" s="113"/>
      <c r="G84" s="113"/>
      <c r="H84" s="113"/>
      <c r="I84" s="113"/>
      <c r="J84" s="113"/>
      <c r="K84" s="101" t="str">
        <f t="shared" si="18"/>
        <v/>
      </c>
      <c r="L84" s="103"/>
      <c r="M84" s="105"/>
    </row>
    <row r="85">
      <c r="A85" s="112">
        <f t="shared" si="15"/>
        <v>4371</v>
      </c>
      <c r="B85" s="112">
        <f t="shared" si="16"/>
        <v>107.6032622</v>
      </c>
      <c r="C85" s="113"/>
      <c r="D85" s="112">
        <f t="shared" si="17"/>
        <v>7166.4</v>
      </c>
      <c r="E85" s="113"/>
      <c r="F85" s="113"/>
      <c r="G85" s="113"/>
      <c r="H85" s="113"/>
      <c r="I85" s="113"/>
      <c r="J85" s="113"/>
      <c r="K85" s="101" t="str">
        <f t="shared" si="18"/>
        <v/>
      </c>
      <c r="L85" s="103"/>
      <c r="M85" s="105"/>
    </row>
    <row r="86">
      <c r="A86" s="112">
        <f t="shared" si="15"/>
        <v>4638</v>
      </c>
      <c r="B86" s="112">
        <f t="shared" si="16"/>
        <v>114.176145</v>
      </c>
      <c r="C86" s="113"/>
      <c r="D86" s="112">
        <f t="shared" si="17"/>
        <v>7291.8</v>
      </c>
      <c r="E86" s="113"/>
      <c r="F86" s="113"/>
      <c r="G86" s="113"/>
      <c r="H86" s="113"/>
      <c r="I86" s="113"/>
      <c r="J86" s="113"/>
      <c r="K86" s="101" t="str">
        <f t="shared" si="18"/>
        <v/>
      </c>
      <c r="L86" s="103"/>
      <c r="M86" s="105"/>
      <c r="N86" s="118" t="s">
        <v>43</v>
      </c>
      <c r="O86" s="119" t="s">
        <v>165</v>
      </c>
      <c r="P86" s="119" t="s">
        <v>166</v>
      </c>
      <c r="Q86" s="119" t="s">
        <v>167</v>
      </c>
      <c r="R86" s="119" t="s">
        <v>168</v>
      </c>
      <c r="S86" s="119" t="s">
        <v>169</v>
      </c>
      <c r="T86" s="119" t="s">
        <v>170</v>
      </c>
      <c r="U86" s="119" t="s">
        <v>171</v>
      </c>
      <c r="V86" s="119" t="s">
        <v>172</v>
      </c>
    </row>
    <row r="87">
      <c r="A87" s="112">
        <f t="shared" si="15"/>
        <v>4906</v>
      </c>
      <c r="B87" s="112">
        <f t="shared" si="16"/>
        <v>120.7736454</v>
      </c>
      <c r="C87" s="113"/>
      <c r="D87" s="112">
        <f t="shared" si="17"/>
        <v>7384.8</v>
      </c>
      <c r="E87" s="113"/>
      <c r="F87" s="113"/>
      <c r="G87" s="113"/>
      <c r="H87" s="113"/>
      <c r="I87" s="113"/>
      <c r="J87" s="113"/>
      <c r="K87" s="101" t="str">
        <f t="shared" si="18"/>
        <v/>
      </c>
      <c r="L87" s="103"/>
      <c r="M87" s="105"/>
      <c r="N87" s="99">
        <f t="shared" ref="N87:N116" si="19">C4</f>
        <v>358</v>
      </c>
      <c r="O87" s="84">
        <f t="shared" ref="O87:O116" si="20">C4*60*$M$36/63360/$D$3*1.60934</f>
        <v>6.386289054</v>
      </c>
      <c r="P87" s="84">
        <f t="shared" ref="P87:P116" si="21">C4*60*$M$36/63360/$E$3*1.60934</f>
        <v>8.813078895</v>
      </c>
      <c r="Q87" s="84">
        <f t="shared" ref="Q87:Q116" si="22">C4*60*$M$36/63360/$F$3*1.60934</f>
        <v>11.75077186</v>
      </c>
      <c r="R87" s="84">
        <f t="shared" ref="R87:R116" si="23">C4*60*$M$36/63360/$G$3*1.60934</f>
        <v>15.32709373</v>
      </c>
      <c r="S87" s="84">
        <f t="shared" ref="S87:S116" si="24">C4*60*$M$36/63360/$H$3*1.60934</f>
        <v>17.62615779</v>
      </c>
      <c r="T87" s="84">
        <f t="shared" ref="T87:T116" si="25">C4*60*$M$36/63360/$I$3*1.60934</f>
        <v>19.58461977</v>
      </c>
      <c r="U87" s="84" t="str">
        <f t="shared" ref="U87:U116" si="26">C4*60*$M$36/63360/$J$3*1.60934</f>
        <v>#DIV/0!</v>
      </c>
      <c r="V87" s="84" t="str">
        <f t="shared" ref="V87:V116" si="27">C4*60*$M$36/63360/$K$3*1.60934</f>
        <v>#DIV/0!</v>
      </c>
    </row>
    <row r="88">
      <c r="A88" s="112">
        <f t="shared" si="15"/>
        <v>5173</v>
      </c>
      <c r="B88" s="112">
        <f t="shared" si="16"/>
        <v>127.3465283</v>
      </c>
      <c r="C88" s="113"/>
      <c r="D88" s="112">
        <f t="shared" si="17"/>
        <v>7434.6</v>
      </c>
      <c r="E88" s="113"/>
      <c r="F88" s="113"/>
      <c r="G88" s="113"/>
      <c r="H88" s="113"/>
      <c r="I88" s="113"/>
      <c r="J88" s="113"/>
      <c r="K88" s="101" t="str">
        <f t="shared" si="18"/>
        <v/>
      </c>
      <c r="L88" s="103"/>
      <c r="M88" s="105"/>
      <c r="N88" s="99">
        <f t="shared" si="19"/>
        <v>626</v>
      </c>
      <c r="O88" s="84">
        <f t="shared" si="20"/>
        <v>11.16708645</v>
      </c>
      <c r="P88" s="84">
        <f t="shared" si="21"/>
        <v>15.4105793</v>
      </c>
      <c r="Q88" s="84">
        <f t="shared" si="22"/>
        <v>20.54743906</v>
      </c>
      <c r="R88" s="84">
        <f t="shared" si="23"/>
        <v>26.80100747</v>
      </c>
      <c r="S88" s="84">
        <f t="shared" si="24"/>
        <v>30.82115859</v>
      </c>
      <c r="T88" s="84">
        <f t="shared" si="25"/>
        <v>34.24573177</v>
      </c>
      <c r="U88" s="84" t="str">
        <f t="shared" si="26"/>
        <v>#DIV/0!</v>
      </c>
      <c r="V88" s="84" t="str">
        <f t="shared" si="27"/>
        <v>#DIV/0!</v>
      </c>
    </row>
    <row r="89">
      <c r="A89" s="112">
        <f t="shared" si="15"/>
        <v>5441</v>
      </c>
      <c r="B89" s="112">
        <f t="shared" si="16"/>
        <v>133.9440287</v>
      </c>
      <c r="C89" s="113"/>
      <c r="D89" s="112">
        <f t="shared" si="17"/>
        <v>7434.6</v>
      </c>
      <c r="E89" s="113"/>
      <c r="F89" s="113"/>
      <c r="G89" s="113"/>
      <c r="H89" s="113"/>
      <c r="I89" s="113"/>
      <c r="J89" s="113"/>
      <c r="K89" s="101" t="str">
        <f t="shared" si="18"/>
        <v/>
      </c>
      <c r="L89" s="103"/>
      <c r="M89" s="105"/>
      <c r="N89" s="99">
        <f t="shared" si="19"/>
        <v>893</v>
      </c>
      <c r="O89" s="84">
        <f t="shared" si="20"/>
        <v>15.93004504</v>
      </c>
      <c r="P89" s="84">
        <f t="shared" si="21"/>
        <v>21.98346216</v>
      </c>
      <c r="Q89" s="84">
        <f t="shared" si="22"/>
        <v>29.31128288</v>
      </c>
      <c r="R89" s="84">
        <f t="shared" si="23"/>
        <v>38.2321081</v>
      </c>
      <c r="S89" s="84">
        <f t="shared" si="24"/>
        <v>43.96692432</v>
      </c>
      <c r="T89" s="84">
        <f t="shared" si="25"/>
        <v>48.85213813</v>
      </c>
      <c r="U89" s="84" t="str">
        <f t="shared" si="26"/>
        <v>#DIV/0!</v>
      </c>
      <c r="V89" s="84" t="str">
        <f t="shared" si="27"/>
        <v>#DIV/0!</v>
      </c>
    </row>
    <row r="90">
      <c r="A90" s="112">
        <f t="shared" si="15"/>
        <v>5708</v>
      </c>
      <c r="B90" s="112">
        <f t="shared" si="16"/>
        <v>140.5169115</v>
      </c>
      <c r="C90" s="113"/>
      <c r="D90" s="112">
        <f t="shared" si="17"/>
        <v>7327.2</v>
      </c>
      <c r="E90" s="113"/>
      <c r="F90" s="113"/>
      <c r="G90" s="113"/>
      <c r="H90" s="113"/>
      <c r="I90" s="113"/>
      <c r="J90" s="113"/>
      <c r="K90" s="101" t="str">
        <f t="shared" si="18"/>
        <v/>
      </c>
      <c r="L90" s="103"/>
      <c r="M90" s="105"/>
      <c r="N90" s="99">
        <f t="shared" si="19"/>
        <v>1161</v>
      </c>
      <c r="O90" s="84">
        <f t="shared" si="20"/>
        <v>20.71084244</v>
      </c>
      <c r="P90" s="84">
        <f t="shared" si="21"/>
        <v>28.58096256</v>
      </c>
      <c r="Q90" s="84">
        <f t="shared" si="22"/>
        <v>38.10795008</v>
      </c>
      <c r="R90" s="84">
        <f t="shared" si="23"/>
        <v>49.70602185</v>
      </c>
      <c r="S90" s="84">
        <f t="shared" si="24"/>
        <v>57.16192512</v>
      </c>
      <c r="T90" s="84">
        <f t="shared" si="25"/>
        <v>63.51325014</v>
      </c>
      <c r="U90" s="84" t="str">
        <f t="shared" si="26"/>
        <v>#DIV/0!</v>
      </c>
      <c r="V90" s="84" t="str">
        <f t="shared" si="27"/>
        <v>#DIV/0!</v>
      </c>
    </row>
    <row r="91">
      <c r="A91" s="112">
        <f t="shared" si="15"/>
        <v>5976</v>
      </c>
      <c r="B91" s="112">
        <f t="shared" si="16"/>
        <v>147.1144119</v>
      </c>
      <c r="C91" s="113"/>
      <c r="D91" s="112">
        <f t="shared" si="17"/>
        <v>7138.2</v>
      </c>
      <c r="E91" s="113"/>
      <c r="F91" s="113"/>
      <c r="G91" s="113"/>
      <c r="H91" s="113"/>
      <c r="I91" s="113"/>
      <c r="J91" s="113"/>
      <c r="K91" s="101" t="str">
        <f t="shared" si="18"/>
        <v/>
      </c>
      <c r="L91" s="103"/>
      <c r="N91" s="99">
        <f t="shared" si="19"/>
        <v>1428</v>
      </c>
      <c r="O91" s="84">
        <f t="shared" si="20"/>
        <v>25.47380103</v>
      </c>
      <c r="P91" s="84">
        <f t="shared" si="21"/>
        <v>35.15384543</v>
      </c>
      <c r="Q91" s="84">
        <f t="shared" si="22"/>
        <v>46.8717939</v>
      </c>
      <c r="R91" s="84">
        <f t="shared" si="23"/>
        <v>61.13712248</v>
      </c>
      <c r="S91" s="84">
        <f t="shared" si="24"/>
        <v>70.30769085</v>
      </c>
      <c r="T91" s="84">
        <f t="shared" si="25"/>
        <v>78.1196565</v>
      </c>
      <c r="U91" s="84" t="str">
        <f t="shared" si="26"/>
        <v>#DIV/0!</v>
      </c>
      <c r="V91" s="84" t="str">
        <f t="shared" si="27"/>
        <v>#DIV/0!</v>
      </c>
    </row>
    <row r="92">
      <c r="A92" s="112">
        <f t="shared" si="15"/>
        <v>6243</v>
      </c>
      <c r="B92" s="112">
        <f t="shared" si="16"/>
        <v>153.6872948</v>
      </c>
      <c r="C92" s="113"/>
      <c r="D92" s="112">
        <f t="shared" si="17"/>
        <v>6907.2</v>
      </c>
      <c r="E92" s="113"/>
      <c r="F92" s="113"/>
      <c r="G92" s="113"/>
      <c r="H92" s="113"/>
      <c r="I92" s="113"/>
      <c r="J92" s="113"/>
      <c r="K92" s="101" t="str">
        <f t="shared" si="18"/>
        <v/>
      </c>
      <c r="L92" s="103"/>
      <c r="N92" s="99">
        <f t="shared" si="19"/>
        <v>1696</v>
      </c>
      <c r="O92" s="84">
        <f t="shared" si="20"/>
        <v>30.25459843</v>
      </c>
      <c r="P92" s="84">
        <f t="shared" si="21"/>
        <v>41.75134583</v>
      </c>
      <c r="Q92" s="84">
        <f t="shared" si="22"/>
        <v>55.6684611</v>
      </c>
      <c r="R92" s="84">
        <f t="shared" si="23"/>
        <v>72.61103622</v>
      </c>
      <c r="S92" s="84">
        <f t="shared" si="24"/>
        <v>83.50269165</v>
      </c>
      <c r="T92" s="84">
        <f t="shared" si="25"/>
        <v>92.78076851</v>
      </c>
      <c r="U92" s="84" t="str">
        <f t="shared" si="26"/>
        <v>#DIV/0!</v>
      </c>
      <c r="V92" s="84" t="str">
        <f t="shared" si="27"/>
        <v>#DIV/0!</v>
      </c>
    </row>
    <row r="93">
      <c r="A93" s="112">
        <f t="shared" si="15"/>
        <v>6511</v>
      </c>
      <c r="B93" s="112">
        <f t="shared" si="16"/>
        <v>160.2847952</v>
      </c>
      <c r="C93" s="113"/>
      <c r="D93" s="112">
        <f t="shared" si="17"/>
        <v>6662.4</v>
      </c>
      <c r="E93" s="113"/>
      <c r="F93" s="113"/>
      <c r="G93" s="113"/>
      <c r="H93" s="113"/>
      <c r="I93" s="113"/>
      <c r="J93" s="113"/>
      <c r="K93" s="101" t="str">
        <f t="shared" si="18"/>
        <v/>
      </c>
      <c r="L93" s="103"/>
      <c r="N93" s="99">
        <f t="shared" si="19"/>
        <v>1963</v>
      </c>
      <c r="O93" s="84">
        <f t="shared" si="20"/>
        <v>35.01755702</v>
      </c>
      <c r="P93" s="84">
        <f t="shared" si="21"/>
        <v>48.32422869</v>
      </c>
      <c r="Q93" s="84">
        <f t="shared" si="22"/>
        <v>64.43230492</v>
      </c>
      <c r="R93" s="84">
        <f t="shared" si="23"/>
        <v>84.04213685</v>
      </c>
      <c r="S93" s="84">
        <f t="shared" si="24"/>
        <v>96.64845738</v>
      </c>
      <c r="T93" s="84">
        <f t="shared" si="25"/>
        <v>107.3871749</v>
      </c>
      <c r="U93" s="84" t="str">
        <f t="shared" si="26"/>
        <v>#DIV/0!</v>
      </c>
      <c r="V93" s="84" t="str">
        <f t="shared" si="27"/>
        <v>#DIV/0!</v>
      </c>
    </row>
    <row r="94">
      <c r="A94" s="112">
        <f t="shared" si="15"/>
        <v>6778</v>
      </c>
      <c r="B94" s="112">
        <f t="shared" si="16"/>
        <v>166.8576781</v>
      </c>
      <c r="C94" s="113"/>
      <c r="D94" s="112">
        <f t="shared" si="17"/>
        <v>6414</v>
      </c>
      <c r="E94" s="113"/>
      <c r="F94" s="113"/>
      <c r="G94" s="113"/>
      <c r="H94" s="113"/>
      <c r="I94" s="113"/>
      <c r="J94" s="113"/>
      <c r="K94" s="106">
        <f t="shared" si="18"/>
        <v>6414</v>
      </c>
      <c r="L94" s="103"/>
      <c r="N94" s="99">
        <f t="shared" si="19"/>
        <v>2231</v>
      </c>
      <c r="O94" s="84">
        <f t="shared" si="20"/>
        <v>39.79835441</v>
      </c>
      <c r="P94" s="84">
        <f t="shared" si="21"/>
        <v>54.92172909</v>
      </c>
      <c r="Q94" s="84">
        <f t="shared" si="22"/>
        <v>73.22897212</v>
      </c>
      <c r="R94" s="84">
        <f t="shared" si="23"/>
        <v>95.5160506</v>
      </c>
      <c r="S94" s="84">
        <f t="shared" si="24"/>
        <v>109.8434582</v>
      </c>
      <c r="T94" s="84">
        <f t="shared" si="25"/>
        <v>122.0482869</v>
      </c>
      <c r="U94" s="84" t="str">
        <f t="shared" si="26"/>
        <v>#DIV/0!</v>
      </c>
      <c r="V94" s="84" t="str">
        <f t="shared" si="27"/>
        <v>#DIV/0!</v>
      </c>
    </row>
    <row r="95">
      <c r="A95" s="112">
        <f t="shared" si="15"/>
        <v>7046</v>
      </c>
      <c r="B95" s="112">
        <f t="shared" si="16"/>
        <v>173.4551785</v>
      </c>
      <c r="C95" s="113"/>
      <c r="D95" s="112">
        <f t="shared" si="17"/>
        <v>6167.4</v>
      </c>
      <c r="E95" s="113"/>
      <c r="F95" s="113"/>
      <c r="G95" s="113"/>
      <c r="H95" s="113"/>
      <c r="I95" s="113"/>
      <c r="J95" s="113"/>
      <c r="K95" s="101" t="str">
        <f t="shared" si="18"/>
        <v/>
      </c>
      <c r="L95" s="103"/>
      <c r="N95" s="99">
        <f t="shared" si="19"/>
        <v>2498</v>
      </c>
      <c r="O95" s="84">
        <f t="shared" si="20"/>
        <v>44.56131301</v>
      </c>
      <c r="P95" s="84">
        <f t="shared" si="21"/>
        <v>61.49461196</v>
      </c>
      <c r="Q95" s="84">
        <f t="shared" si="22"/>
        <v>81.99281594</v>
      </c>
      <c r="R95" s="84">
        <f t="shared" si="23"/>
        <v>106.9471512</v>
      </c>
      <c r="S95" s="84">
        <f t="shared" si="24"/>
        <v>122.9892239</v>
      </c>
      <c r="T95" s="84">
        <f t="shared" si="25"/>
        <v>136.6546932</v>
      </c>
      <c r="U95" s="84" t="str">
        <f t="shared" si="26"/>
        <v>#DIV/0!</v>
      </c>
      <c r="V95" s="84" t="str">
        <f t="shared" si="27"/>
        <v>#DIV/0!</v>
      </c>
    </row>
    <row r="96">
      <c r="A96" s="112">
        <f t="shared" si="15"/>
        <v>7313</v>
      </c>
      <c r="B96" s="112">
        <f t="shared" si="16"/>
        <v>180.0280613</v>
      </c>
      <c r="C96" s="113"/>
      <c r="D96" s="112">
        <f t="shared" si="17"/>
        <v>5928</v>
      </c>
      <c r="E96" s="113"/>
      <c r="F96" s="113"/>
      <c r="G96" s="113"/>
      <c r="H96" s="113"/>
      <c r="I96" s="113"/>
      <c r="J96" s="113"/>
      <c r="K96" s="101" t="str">
        <f t="shared" si="18"/>
        <v/>
      </c>
      <c r="L96" s="103"/>
      <c r="N96" s="99">
        <f t="shared" si="19"/>
        <v>2766</v>
      </c>
      <c r="O96" s="84">
        <f t="shared" si="20"/>
        <v>49.3421104</v>
      </c>
      <c r="P96" s="84">
        <f t="shared" si="21"/>
        <v>68.09211236</v>
      </c>
      <c r="Q96" s="84">
        <f t="shared" si="22"/>
        <v>90.78948314</v>
      </c>
      <c r="R96" s="84">
        <f t="shared" si="23"/>
        <v>118.421065</v>
      </c>
      <c r="S96" s="84">
        <f t="shared" si="24"/>
        <v>136.1842247</v>
      </c>
      <c r="T96" s="84">
        <f t="shared" si="25"/>
        <v>151.3158052</v>
      </c>
      <c r="U96" s="84" t="str">
        <f t="shared" si="26"/>
        <v>#DIV/0!</v>
      </c>
      <c r="V96" s="84" t="str">
        <f t="shared" si="27"/>
        <v>#DIV/0!</v>
      </c>
    </row>
    <row r="97">
      <c r="A97" s="112">
        <f t="shared" si="15"/>
        <v>7581</v>
      </c>
      <c r="B97" s="112">
        <f t="shared" si="16"/>
        <v>186.6255617</v>
      </c>
      <c r="C97" s="113"/>
      <c r="D97" s="112">
        <f t="shared" si="17"/>
        <v>5671.2</v>
      </c>
      <c r="E97" s="113"/>
      <c r="F97" s="113"/>
      <c r="G97" s="113"/>
      <c r="H97" s="113"/>
      <c r="I97" s="113"/>
      <c r="J97" s="113"/>
      <c r="K97" s="101" t="str">
        <f t="shared" si="18"/>
        <v/>
      </c>
      <c r="L97" s="103"/>
      <c r="N97" s="99">
        <f t="shared" si="19"/>
        <v>3033</v>
      </c>
      <c r="O97" s="84">
        <f t="shared" si="20"/>
        <v>54.105069</v>
      </c>
      <c r="P97" s="84">
        <f t="shared" si="21"/>
        <v>74.66499522</v>
      </c>
      <c r="Q97" s="84">
        <f t="shared" si="22"/>
        <v>99.55332696</v>
      </c>
      <c r="R97" s="84">
        <f t="shared" si="23"/>
        <v>129.8521656</v>
      </c>
      <c r="S97" s="84">
        <f t="shared" si="24"/>
        <v>149.3299904</v>
      </c>
      <c r="T97" s="84">
        <f t="shared" si="25"/>
        <v>165.9222116</v>
      </c>
      <c r="U97" s="84" t="str">
        <f t="shared" si="26"/>
        <v>#DIV/0!</v>
      </c>
      <c r="V97" s="84" t="str">
        <f t="shared" si="27"/>
        <v>#DIV/0!</v>
      </c>
    </row>
    <row r="98">
      <c r="A98" s="112">
        <f t="shared" si="15"/>
        <v>7849</v>
      </c>
      <c r="B98" s="112">
        <f t="shared" si="16"/>
        <v>193.2230621</v>
      </c>
      <c r="C98" s="113"/>
      <c r="D98" s="112">
        <f t="shared" si="17"/>
        <v>5372.4</v>
      </c>
      <c r="E98" s="113"/>
      <c r="F98" s="113"/>
      <c r="G98" s="113"/>
      <c r="H98" s="113"/>
      <c r="I98" s="113"/>
      <c r="J98" s="113"/>
      <c r="K98" s="101" t="str">
        <f t="shared" si="18"/>
        <v/>
      </c>
      <c r="L98" s="103"/>
      <c r="N98" s="99">
        <f t="shared" si="19"/>
        <v>3301</v>
      </c>
      <c r="O98" s="84">
        <f t="shared" si="20"/>
        <v>58.88586639</v>
      </c>
      <c r="P98" s="84">
        <f t="shared" si="21"/>
        <v>81.26249562</v>
      </c>
      <c r="Q98" s="84">
        <f t="shared" si="22"/>
        <v>108.3499942</v>
      </c>
      <c r="R98" s="84">
        <f t="shared" si="23"/>
        <v>141.3260793</v>
      </c>
      <c r="S98" s="84">
        <f t="shared" si="24"/>
        <v>162.5249912</v>
      </c>
      <c r="T98" s="84">
        <f t="shared" si="25"/>
        <v>180.5833236</v>
      </c>
      <c r="U98" s="84" t="str">
        <f t="shared" si="26"/>
        <v>#DIV/0!</v>
      </c>
      <c r="V98" s="84" t="str">
        <f t="shared" si="27"/>
        <v>#DIV/0!</v>
      </c>
    </row>
    <row r="99">
      <c r="A99" s="112">
        <f t="shared" si="15"/>
        <v>8116</v>
      </c>
      <c r="B99" s="112">
        <f t="shared" si="16"/>
        <v>199.795945</v>
      </c>
      <c r="C99" s="113"/>
      <c r="D99" s="112">
        <f t="shared" si="17"/>
        <v>5037.6</v>
      </c>
      <c r="E99" s="113"/>
      <c r="F99" s="113"/>
      <c r="G99" s="113"/>
      <c r="H99" s="113"/>
      <c r="I99" s="113"/>
      <c r="J99" s="113"/>
      <c r="K99" s="101" t="str">
        <f t="shared" si="18"/>
        <v/>
      </c>
      <c r="L99" s="103"/>
      <c r="N99" s="99">
        <f t="shared" si="19"/>
        <v>3568</v>
      </c>
      <c r="O99" s="84">
        <f t="shared" si="20"/>
        <v>63.64882499</v>
      </c>
      <c r="P99" s="84">
        <f t="shared" si="21"/>
        <v>87.83537849</v>
      </c>
      <c r="Q99" s="84">
        <f t="shared" si="22"/>
        <v>117.113838</v>
      </c>
      <c r="R99" s="84">
        <f t="shared" si="23"/>
        <v>152.75718</v>
      </c>
      <c r="S99" s="84">
        <f t="shared" si="24"/>
        <v>175.670757</v>
      </c>
      <c r="T99" s="84">
        <f t="shared" si="25"/>
        <v>195.18973</v>
      </c>
      <c r="U99" s="84" t="str">
        <f t="shared" si="26"/>
        <v>#DIV/0!</v>
      </c>
      <c r="V99" s="84" t="str">
        <f t="shared" si="27"/>
        <v>#DIV/0!</v>
      </c>
    </row>
    <row r="100">
      <c r="A100" s="84">
        <f t="shared" ref="A100:A129" si="28">C4</f>
        <v>358</v>
      </c>
      <c r="B100" s="84">
        <f t="shared" ref="B100:B129" si="29">A40*60*$M$36/63360/$F$3*1.60934</f>
        <v>11.75077186</v>
      </c>
      <c r="C100" s="100"/>
      <c r="D100" s="100"/>
      <c r="E100" s="84">
        <f t="shared" ref="E100:E129" si="30">F4</f>
        <v>1848.6</v>
      </c>
      <c r="F100" s="100"/>
      <c r="G100" s="100"/>
      <c r="H100" s="100"/>
      <c r="I100" s="100"/>
      <c r="J100" s="100"/>
      <c r="K100" s="101" t="str">
        <f t="shared" ref="K100:K129" si="31">IF(A100=$B$37,E100,"")</f>
        <v/>
      </c>
      <c r="L100" s="103"/>
      <c r="N100" s="99">
        <f t="shared" si="19"/>
        <v>3836</v>
      </c>
      <c r="O100" s="84">
        <f t="shared" si="20"/>
        <v>68.42962238</v>
      </c>
      <c r="P100" s="84">
        <f t="shared" si="21"/>
        <v>94.43287889</v>
      </c>
      <c r="Q100" s="84">
        <f t="shared" si="22"/>
        <v>125.9105052</v>
      </c>
      <c r="R100" s="84">
        <f t="shared" si="23"/>
        <v>164.2310937</v>
      </c>
      <c r="S100" s="84">
        <f t="shared" si="24"/>
        <v>188.8657578</v>
      </c>
      <c r="T100" s="84">
        <f t="shared" si="25"/>
        <v>209.850842</v>
      </c>
      <c r="U100" s="84" t="str">
        <f t="shared" si="26"/>
        <v>#DIV/0!</v>
      </c>
      <c r="V100" s="84" t="str">
        <f t="shared" si="27"/>
        <v>#DIV/0!</v>
      </c>
    </row>
    <row r="101">
      <c r="A101" s="84">
        <f t="shared" si="28"/>
        <v>626</v>
      </c>
      <c r="B101" s="84">
        <f t="shared" si="29"/>
        <v>20.54743906</v>
      </c>
      <c r="C101" s="100"/>
      <c r="D101" s="100"/>
      <c r="E101" s="84">
        <f t="shared" si="30"/>
        <v>1953.9</v>
      </c>
      <c r="F101" s="100"/>
      <c r="G101" s="100"/>
      <c r="H101" s="100"/>
      <c r="I101" s="100"/>
      <c r="J101" s="100"/>
      <c r="K101" s="101" t="str">
        <f t="shared" si="31"/>
        <v/>
      </c>
      <c r="L101" s="103"/>
      <c r="N101" s="99">
        <f t="shared" si="19"/>
        <v>4103</v>
      </c>
      <c r="O101" s="84">
        <f t="shared" si="20"/>
        <v>73.19258098</v>
      </c>
      <c r="P101" s="84">
        <f t="shared" si="21"/>
        <v>101.0057618</v>
      </c>
      <c r="Q101" s="84">
        <f t="shared" si="22"/>
        <v>134.674349</v>
      </c>
      <c r="R101" s="84">
        <f t="shared" si="23"/>
        <v>175.6621943</v>
      </c>
      <c r="S101" s="84">
        <f t="shared" si="24"/>
        <v>202.0115235</v>
      </c>
      <c r="T101" s="84">
        <f t="shared" si="25"/>
        <v>224.4572483</v>
      </c>
      <c r="U101" s="84" t="str">
        <f t="shared" si="26"/>
        <v>#DIV/0!</v>
      </c>
      <c r="V101" s="84" t="str">
        <f t="shared" si="27"/>
        <v>#DIV/0!</v>
      </c>
    </row>
    <row r="102">
      <c r="A102" s="84">
        <f t="shared" si="28"/>
        <v>893</v>
      </c>
      <c r="B102" s="84">
        <f t="shared" si="29"/>
        <v>29.31128288</v>
      </c>
      <c r="C102" s="100"/>
      <c r="D102" s="100"/>
      <c r="E102" s="84">
        <f t="shared" si="30"/>
        <v>2093.4</v>
      </c>
      <c r="F102" s="100"/>
      <c r="G102" s="100"/>
      <c r="H102" s="100"/>
      <c r="I102" s="100"/>
      <c r="J102" s="100"/>
      <c r="K102" s="101" t="str">
        <f t="shared" si="31"/>
        <v/>
      </c>
      <c r="L102" s="103"/>
      <c r="N102" s="99">
        <f t="shared" si="19"/>
        <v>4371</v>
      </c>
      <c r="O102" s="84">
        <f t="shared" si="20"/>
        <v>77.97337837</v>
      </c>
      <c r="P102" s="84">
        <f t="shared" si="21"/>
        <v>107.6032622</v>
      </c>
      <c r="Q102" s="84">
        <f t="shared" si="22"/>
        <v>143.4710162</v>
      </c>
      <c r="R102" s="84">
        <f t="shared" si="23"/>
        <v>187.1361081</v>
      </c>
      <c r="S102" s="84">
        <f t="shared" si="24"/>
        <v>215.2065243</v>
      </c>
      <c r="T102" s="84">
        <f t="shared" si="25"/>
        <v>239.1183603</v>
      </c>
      <c r="U102" s="84" t="str">
        <f t="shared" si="26"/>
        <v>#DIV/0!</v>
      </c>
      <c r="V102" s="84" t="str">
        <f t="shared" si="27"/>
        <v>#DIV/0!</v>
      </c>
    </row>
    <row r="103">
      <c r="A103" s="84">
        <f t="shared" si="28"/>
        <v>1161</v>
      </c>
      <c r="B103" s="84">
        <f t="shared" si="29"/>
        <v>38.10795008</v>
      </c>
      <c r="C103" s="100"/>
      <c r="D103" s="100"/>
      <c r="E103" s="84">
        <f t="shared" si="30"/>
        <v>2316.6</v>
      </c>
      <c r="F103" s="100"/>
      <c r="G103" s="100"/>
      <c r="H103" s="100"/>
      <c r="I103" s="100"/>
      <c r="J103" s="100"/>
      <c r="K103" s="101" t="str">
        <f t="shared" si="31"/>
        <v/>
      </c>
      <c r="L103" s="103"/>
      <c r="N103" s="99">
        <f t="shared" si="19"/>
        <v>4638</v>
      </c>
      <c r="O103" s="84">
        <f t="shared" si="20"/>
        <v>82.73633697</v>
      </c>
      <c r="P103" s="84">
        <f t="shared" si="21"/>
        <v>114.176145</v>
      </c>
      <c r="Q103" s="84">
        <f t="shared" si="22"/>
        <v>152.23486</v>
      </c>
      <c r="R103" s="84">
        <f t="shared" si="23"/>
        <v>198.5672087</v>
      </c>
      <c r="S103" s="84">
        <f t="shared" si="24"/>
        <v>228.35229</v>
      </c>
      <c r="T103" s="84">
        <f t="shared" si="25"/>
        <v>253.7247667</v>
      </c>
      <c r="U103" s="84" t="str">
        <f t="shared" si="26"/>
        <v>#DIV/0!</v>
      </c>
      <c r="V103" s="84" t="str">
        <f t="shared" si="27"/>
        <v>#DIV/0!</v>
      </c>
    </row>
    <row r="104">
      <c r="A104" s="84">
        <f t="shared" si="28"/>
        <v>1428</v>
      </c>
      <c r="B104" s="84">
        <f t="shared" si="29"/>
        <v>46.8717939</v>
      </c>
      <c r="C104" s="100"/>
      <c r="D104" s="100"/>
      <c r="E104" s="84">
        <f t="shared" si="30"/>
        <v>2601.45</v>
      </c>
      <c r="F104" s="100"/>
      <c r="G104" s="100"/>
      <c r="H104" s="100"/>
      <c r="I104" s="100"/>
      <c r="J104" s="100"/>
      <c r="K104" s="101" t="str">
        <f t="shared" si="31"/>
        <v/>
      </c>
      <c r="L104" s="103"/>
      <c r="N104" s="99">
        <f t="shared" si="19"/>
        <v>4906</v>
      </c>
      <c r="O104" s="84">
        <f t="shared" si="20"/>
        <v>87.51713436</v>
      </c>
      <c r="P104" s="84">
        <f t="shared" si="21"/>
        <v>120.7736454</v>
      </c>
      <c r="Q104" s="84">
        <f t="shared" si="22"/>
        <v>161.0315272</v>
      </c>
      <c r="R104" s="84">
        <f t="shared" si="23"/>
        <v>210.0411225</v>
      </c>
      <c r="S104" s="84">
        <f t="shared" si="24"/>
        <v>241.5472908</v>
      </c>
      <c r="T104" s="84">
        <f t="shared" si="25"/>
        <v>268.3858787</v>
      </c>
      <c r="U104" s="84" t="str">
        <f t="shared" si="26"/>
        <v>#DIV/0!</v>
      </c>
      <c r="V104" s="84" t="str">
        <f t="shared" si="27"/>
        <v>#DIV/0!</v>
      </c>
    </row>
    <row r="105">
      <c r="A105" s="84">
        <f t="shared" si="28"/>
        <v>1696</v>
      </c>
      <c r="B105" s="84">
        <f t="shared" si="29"/>
        <v>55.6684611</v>
      </c>
      <c r="C105" s="100"/>
      <c r="D105" s="100"/>
      <c r="E105" s="84">
        <f t="shared" si="30"/>
        <v>2910.6</v>
      </c>
      <c r="F105" s="100"/>
      <c r="G105" s="100"/>
      <c r="H105" s="100"/>
      <c r="I105" s="100"/>
      <c r="J105" s="100"/>
      <c r="K105" s="101" t="str">
        <f t="shared" si="31"/>
        <v/>
      </c>
      <c r="L105" s="103"/>
      <c r="N105" s="99">
        <f t="shared" si="19"/>
        <v>5173</v>
      </c>
      <c r="O105" s="84">
        <f t="shared" si="20"/>
        <v>92.28009296</v>
      </c>
      <c r="P105" s="84">
        <f t="shared" si="21"/>
        <v>127.3465283</v>
      </c>
      <c r="Q105" s="84">
        <f t="shared" si="22"/>
        <v>169.795371</v>
      </c>
      <c r="R105" s="84">
        <f t="shared" si="23"/>
        <v>221.4722231</v>
      </c>
      <c r="S105" s="84">
        <f t="shared" si="24"/>
        <v>254.6930566</v>
      </c>
      <c r="T105" s="84">
        <f t="shared" si="25"/>
        <v>282.9922851</v>
      </c>
      <c r="U105" s="84" t="str">
        <f t="shared" si="26"/>
        <v>#DIV/0!</v>
      </c>
      <c r="V105" s="84" t="str">
        <f t="shared" si="27"/>
        <v>#DIV/0!</v>
      </c>
    </row>
    <row r="106">
      <c r="A106" s="84">
        <f t="shared" si="28"/>
        <v>1963</v>
      </c>
      <c r="B106" s="84">
        <f t="shared" si="29"/>
        <v>64.43230492</v>
      </c>
      <c r="C106" s="100"/>
      <c r="D106" s="100"/>
      <c r="E106" s="84">
        <f t="shared" si="30"/>
        <v>3240</v>
      </c>
      <c r="F106" s="100"/>
      <c r="G106" s="100"/>
      <c r="H106" s="100"/>
      <c r="I106" s="100"/>
      <c r="J106" s="100"/>
      <c r="K106" s="101" t="str">
        <f t="shared" si="31"/>
        <v/>
      </c>
      <c r="L106" s="103"/>
      <c r="N106" s="99">
        <f t="shared" si="19"/>
        <v>5441</v>
      </c>
      <c r="O106" s="84">
        <f t="shared" si="20"/>
        <v>97.06089035</v>
      </c>
      <c r="P106" s="84">
        <f t="shared" si="21"/>
        <v>133.9440287</v>
      </c>
      <c r="Q106" s="84">
        <f t="shared" si="22"/>
        <v>178.5920382</v>
      </c>
      <c r="R106" s="84">
        <f t="shared" si="23"/>
        <v>232.9461368</v>
      </c>
      <c r="S106" s="84">
        <f t="shared" si="24"/>
        <v>267.8880574</v>
      </c>
      <c r="T106" s="84">
        <f t="shared" si="25"/>
        <v>297.6533971</v>
      </c>
      <c r="U106" s="84" t="str">
        <f t="shared" si="26"/>
        <v>#DIV/0!</v>
      </c>
      <c r="V106" s="84" t="str">
        <f t="shared" si="27"/>
        <v>#DIV/0!</v>
      </c>
    </row>
    <row r="107">
      <c r="A107" s="84">
        <f t="shared" si="28"/>
        <v>2231</v>
      </c>
      <c r="B107" s="84">
        <f t="shared" si="29"/>
        <v>73.22897212</v>
      </c>
      <c r="C107" s="100"/>
      <c r="D107" s="100"/>
      <c r="E107" s="84">
        <f t="shared" si="30"/>
        <v>3600.45</v>
      </c>
      <c r="F107" s="100"/>
      <c r="G107" s="100"/>
      <c r="H107" s="100"/>
      <c r="I107" s="100"/>
      <c r="J107" s="100"/>
      <c r="K107" s="101" t="str">
        <f t="shared" si="31"/>
        <v/>
      </c>
      <c r="L107" s="103"/>
      <c r="N107" s="99">
        <f t="shared" si="19"/>
        <v>5708</v>
      </c>
      <c r="O107" s="84">
        <f t="shared" si="20"/>
        <v>101.8238489</v>
      </c>
      <c r="P107" s="84">
        <f t="shared" si="21"/>
        <v>140.5169115</v>
      </c>
      <c r="Q107" s="84">
        <f t="shared" si="22"/>
        <v>187.3558821</v>
      </c>
      <c r="R107" s="84">
        <f t="shared" si="23"/>
        <v>244.3772375</v>
      </c>
      <c r="S107" s="84">
        <f t="shared" si="24"/>
        <v>281.0338231</v>
      </c>
      <c r="T107" s="84">
        <f t="shared" si="25"/>
        <v>312.2598034</v>
      </c>
      <c r="U107" s="84" t="str">
        <f t="shared" si="26"/>
        <v>#DIV/0!</v>
      </c>
      <c r="V107" s="84" t="str">
        <f t="shared" si="27"/>
        <v>#DIV/0!</v>
      </c>
    </row>
    <row r="108">
      <c r="A108" s="84">
        <f t="shared" si="28"/>
        <v>2498</v>
      </c>
      <c r="B108" s="84">
        <f t="shared" si="29"/>
        <v>81.99281594</v>
      </c>
      <c r="C108" s="100"/>
      <c r="D108" s="100"/>
      <c r="E108" s="84">
        <f t="shared" si="30"/>
        <v>3999.6</v>
      </c>
      <c r="F108" s="100"/>
      <c r="G108" s="100"/>
      <c r="H108" s="100"/>
      <c r="I108" s="100"/>
      <c r="J108" s="100"/>
      <c r="K108" s="101" t="str">
        <f t="shared" si="31"/>
        <v/>
      </c>
      <c r="L108" s="103"/>
      <c r="N108" s="99">
        <f t="shared" si="19"/>
        <v>5976</v>
      </c>
      <c r="O108" s="84">
        <f t="shared" si="20"/>
        <v>106.6046463</v>
      </c>
      <c r="P108" s="84">
        <f t="shared" si="21"/>
        <v>147.1144119</v>
      </c>
      <c r="Q108" s="84">
        <f t="shared" si="22"/>
        <v>196.1525493</v>
      </c>
      <c r="R108" s="84">
        <f t="shared" si="23"/>
        <v>255.8511512</v>
      </c>
      <c r="S108" s="84">
        <f t="shared" si="24"/>
        <v>294.2288239</v>
      </c>
      <c r="T108" s="84">
        <f t="shared" si="25"/>
        <v>326.9209154</v>
      </c>
      <c r="U108" s="84" t="str">
        <f t="shared" si="26"/>
        <v>#DIV/0!</v>
      </c>
      <c r="V108" s="84" t="str">
        <f t="shared" si="27"/>
        <v>#DIV/0!</v>
      </c>
    </row>
    <row r="109">
      <c r="A109" s="84">
        <f t="shared" si="28"/>
        <v>2766</v>
      </c>
      <c r="B109" s="84">
        <f t="shared" si="29"/>
        <v>90.78948314</v>
      </c>
      <c r="C109" s="100"/>
      <c r="D109" s="100"/>
      <c r="E109" s="84">
        <f t="shared" si="30"/>
        <v>4396.5</v>
      </c>
      <c r="F109" s="100"/>
      <c r="G109" s="100"/>
      <c r="H109" s="100"/>
      <c r="I109" s="100"/>
      <c r="J109" s="100"/>
      <c r="K109" s="101" t="str">
        <f t="shared" si="31"/>
        <v/>
      </c>
      <c r="L109" s="103"/>
      <c r="N109" s="99">
        <f t="shared" si="19"/>
        <v>6243</v>
      </c>
      <c r="O109" s="84">
        <f t="shared" si="20"/>
        <v>111.3676049</v>
      </c>
      <c r="P109" s="84">
        <f t="shared" si="21"/>
        <v>153.6872948</v>
      </c>
      <c r="Q109" s="84">
        <f t="shared" si="22"/>
        <v>204.9163931</v>
      </c>
      <c r="R109" s="84">
        <f t="shared" si="23"/>
        <v>267.2822518</v>
      </c>
      <c r="S109" s="84">
        <f t="shared" si="24"/>
        <v>307.3745896</v>
      </c>
      <c r="T109" s="84">
        <f t="shared" si="25"/>
        <v>341.5273218</v>
      </c>
      <c r="U109" s="84" t="str">
        <f t="shared" si="26"/>
        <v>#DIV/0!</v>
      </c>
      <c r="V109" s="84" t="str">
        <f t="shared" si="27"/>
        <v>#DIV/0!</v>
      </c>
    </row>
    <row r="110">
      <c r="A110" s="84">
        <f t="shared" si="28"/>
        <v>3033</v>
      </c>
      <c r="B110" s="84">
        <f t="shared" si="29"/>
        <v>99.55332696</v>
      </c>
      <c r="C110" s="100"/>
      <c r="D110" s="100"/>
      <c r="E110" s="84">
        <f t="shared" si="30"/>
        <v>4729.05</v>
      </c>
      <c r="F110" s="100"/>
      <c r="G110" s="100"/>
      <c r="H110" s="100"/>
      <c r="I110" s="100"/>
      <c r="J110" s="100"/>
      <c r="K110" s="101" t="str">
        <f t="shared" si="31"/>
        <v/>
      </c>
      <c r="L110" s="103"/>
      <c r="N110" s="99">
        <f t="shared" si="19"/>
        <v>6511</v>
      </c>
      <c r="O110" s="84">
        <f t="shared" si="20"/>
        <v>116.1484023</v>
      </c>
      <c r="P110" s="84">
        <f t="shared" si="21"/>
        <v>160.2847952</v>
      </c>
      <c r="Q110" s="84">
        <f t="shared" si="22"/>
        <v>213.7130603</v>
      </c>
      <c r="R110" s="84">
        <f t="shared" si="23"/>
        <v>278.7561656</v>
      </c>
      <c r="S110" s="84">
        <f t="shared" si="24"/>
        <v>320.5695904</v>
      </c>
      <c r="T110" s="84">
        <f t="shared" si="25"/>
        <v>356.1884338</v>
      </c>
      <c r="U110" s="84" t="str">
        <f t="shared" si="26"/>
        <v>#DIV/0!</v>
      </c>
      <c r="V110" s="84" t="str">
        <f t="shared" si="27"/>
        <v>#DIV/0!</v>
      </c>
    </row>
    <row r="111">
      <c r="A111" s="84">
        <f t="shared" si="28"/>
        <v>3301</v>
      </c>
      <c r="B111" s="84">
        <f t="shared" si="29"/>
        <v>108.3499942</v>
      </c>
      <c r="C111" s="100"/>
      <c r="D111" s="100"/>
      <c r="E111" s="84">
        <f t="shared" si="30"/>
        <v>4942.35</v>
      </c>
      <c r="F111" s="100"/>
      <c r="G111" s="100"/>
      <c r="H111" s="100"/>
      <c r="I111" s="100"/>
      <c r="J111" s="100"/>
      <c r="K111" s="101" t="str">
        <f t="shared" si="31"/>
        <v/>
      </c>
      <c r="L111" s="103"/>
      <c r="N111" s="99">
        <f t="shared" si="19"/>
        <v>6778</v>
      </c>
      <c r="O111" s="84">
        <f t="shared" si="20"/>
        <v>120.9113609</v>
      </c>
      <c r="P111" s="84">
        <f t="shared" si="21"/>
        <v>166.8576781</v>
      </c>
      <c r="Q111" s="84">
        <f t="shared" si="22"/>
        <v>222.4769041</v>
      </c>
      <c r="R111" s="84">
        <f t="shared" si="23"/>
        <v>290.1872662</v>
      </c>
      <c r="S111" s="84">
        <f t="shared" si="24"/>
        <v>333.7153562</v>
      </c>
      <c r="T111" s="84">
        <f t="shared" si="25"/>
        <v>370.7948402</v>
      </c>
      <c r="U111" s="84" t="str">
        <f t="shared" si="26"/>
        <v>#DIV/0!</v>
      </c>
      <c r="V111" s="84" t="str">
        <f t="shared" si="27"/>
        <v>#DIV/0!</v>
      </c>
    </row>
    <row r="112">
      <c r="A112" s="84">
        <f t="shared" si="28"/>
        <v>3568</v>
      </c>
      <c r="B112" s="84">
        <f t="shared" si="29"/>
        <v>117.113838</v>
      </c>
      <c r="C112" s="100"/>
      <c r="D112" s="100"/>
      <c r="E112" s="84">
        <f t="shared" si="30"/>
        <v>5064.75</v>
      </c>
      <c r="F112" s="100"/>
      <c r="G112" s="100"/>
      <c r="H112" s="100"/>
      <c r="I112" s="100"/>
      <c r="J112" s="100"/>
      <c r="K112" s="101" t="str">
        <f t="shared" si="31"/>
        <v/>
      </c>
      <c r="L112" s="103"/>
      <c r="N112" s="99">
        <f t="shared" si="19"/>
        <v>7046</v>
      </c>
      <c r="O112" s="84">
        <f t="shared" si="20"/>
        <v>125.6921583</v>
      </c>
      <c r="P112" s="84">
        <f t="shared" si="21"/>
        <v>173.4551785</v>
      </c>
      <c r="Q112" s="84">
        <f t="shared" si="22"/>
        <v>231.2735713</v>
      </c>
      <c r="R112" s="84">
        <f t="shared" si="23"/>
        <v>301.66118</v>
      </c>
      <c r="S112" s="84">
        <f t="shared" si="24"/>
        <v>346.910357</v>
      </c>
      <c r="T112" s="84">
        <f t="shared" si="25"/>
        <v>385.4559522</v>
      </c>
      <c r="U112" s="84" t="str">
        <f t="shared" si="26"/>
        <v>#DIV/0!</v>
      </c>
      <c r="V112" s="84" t="str">
        <f t="shared" si="27"/>
        <v>#DIV/0!</v>
      </c>
    </row>
    <row r="113">
      <c r="A113" s="84">
        <f t="shared" si="28"/>
        <v>3836</v>
      </c>
      <c r="B113" s="84">
        <f t="shared" si="29"/>
        <v>125.9105052</v>
      </c>
      <c r="C113" s="100"/>
      <c r="D113" s="100"/>
      <c r="E113" s="84">
        <f t="shared" si="30"/>
        <v>5171.85</v>
      </c>
      <c r="F113" s="100"/>
      <c r="G113" s="100"/>
      <c r="H113" s="100"/>
      <c r="I113" s="100"/>
      <c r="J113" s="100"/>
      <c r="K113" s="101" t="str">
        <f t="shared" si="31"/>
        <v/>
      </c>
      <c r="L113" s="103"/>
      <c r="N113" s="99">
        <f t="shared" si="19"/>
        <v>7313</v>
      </c>
      <c r="O113" s="84">
        <f t="shared" si="20"/>
        <v>130.4551169</v>
      </c>
      <c r="P113" s="84">
        <f t="shared" si="21"/>
        <v>180.0280613</v>
      </c>
      <c r="Q113" s="84">
        <f t="shared" si="22"/>
        <v>240.0374151</v>
      </c>
      <c r="R113" s="84">
        <f t="shared" si="23"/>
        <v>313.0922806</v>
      </c>
      <c r="S113" s="84">
        <f t="shared" si="24"/>
        <v>360.0561227</v>
      </c>
      <c r="T113" s="84">
        <f t="shared" si="25"/>
        <v>400.0623585</v>
      </c>
      <c r="U113" s="84" t="str">
        <f t="shared" si="26"/>
        <v>#DIV/0!</v>
      </c>
      <c r="V113" s="84" t="str">
        <f t="shared" si="27"/>
        <v>#DIV/0!</v>
      </c>
    </row>
    <row r="114">
      <c r="A114" s="84">
        <f t="shared" si="28"/>
        <v>4103</v>
      </c>
      <c r="B114" s="84">
        <f t="shared" si="29"/>
        <v>134.674349</v>
      </c>
      <c r="C114" s="100"/>
      <c r="D114" s="100"/>
      <c r="E114" s="84">
        <f t="shared" si="30"/>
        <v>5271.75</v>
      </c>
      <c r="F114" s="100"/>
      <c r="G114" s="100"/>
      <c r="H114" s="100"/>
      <c r="I114" s="100"/>
      <c r="J114" s="100"/>
      <c r="K114" s="101" t="str">
        <f t="shared" si="31"/>
        <v/>
      </c>
      <c r="L114" s="103"/>
      <c r="N114" s="99">
        <f t="shared" si="19"/>
        <v>7581</v>
      </c>
      <c r="O114" s="84">
        <f t="shared" si="20"/>
        <v>135.2359143</v>
      </c>
      <c r="P114" s="84">
        <f t="shared" si="21"/>
        <v>186.6255617</v>
      </c>
      <c r="Q114" s="84">
        <f t="shared" si="22"/>
        <v>248.8340823</v>
      </c>
      <c r="R114" s="84">
        <f t="shared" si="23"/>
        <v>324.5661943</v>
      </c>
      <c r="S114" s="84">
        <f t="shared" si="24"/>
        <v>373.2511235</v>
      </c>
      <c r="T114" s="84">
        <f t="shared" si="25"/>
        <v>414.7234705</v>
      </c>
      <c r="U114" s="84" t="str">
        <f t="shared" si="26"/>
        <v>#DIV/0!</v>
      </c>
      <c r="V114" s="84" t="str">
        <f t="shared" si="27"/>
        <v>#DIV/0!</v>
      </c>
    </row>
    <row r="115">
      <c r="A115" s="84">
        <f t="shared" si="28"/>
        <v>4371</v>
      </c>
      <c r="B115" s="84">
        <f t="shared" si="29"/>
        <v>143.4710162</v>
      </c>
      <c r="C115" s="100"/>
      <c r="D115" s="100"/>
      <c r="E115" s="84">
        <f t="shared" si="30"/>
        <v>5374.8</v>
      </c>
      <c r="F115" s="100"/>
      <c r="G115" s="100"/>
      <c r="H115" s="100"/>
      <c r="I115" s="100"/>
      <c r="J115" s="100"/>
      <c r="K115" s="101" t="str">
        <f t="shared" si="31"/>
        <v/>
      </c>
      <c r="L115" s="103"/>
      <c r="N115" s="99">
        <f t="shared" si="19"/>
        <v>7849</v>
      </c>
      <c r="O115" s="84">
        <f t="shared" si="20"/>
        <v>140.0167117</v>
      </c>
      <c r="P115" s="84">
        <f t="shared" si="21"/>
        <v>193.2230621</v>
      </c>
      <c r="Q115" s="84">
        <f t="shared" si="22"/>
        <v>257.6307495</v>
      </c>
      <c r="R115" s="84">
        <f t="shared" si="23"/>
        <v>336.0401081</v>
      </c>
      <c r="S115" s="84">
        <f t="shared" si="24"/>
        <v>386.4461243</v>
      </c>
      <c r="T115" s="84">
        <f t="shared" si="25"/>
        <v>429.3845825</v>
      </c>
      <c r="U115" s="84" t="str">
        <f t="shared" si="26"/>
        <v>#DIV/0!</v>
      </c>
      <c r="V115" s="84" t="str">
        <f t="shared" si="27"/>
        <v>#DIV/0!</v>
      </c>
    </row>
    <row r="116">
      <c r="A116" s="84">
        <f t="shared" si="28"/>
        <v>4638</v>
      </c>
      <c r="B116" s="84">
        <f t="shared" si="29"/>
        <v>152.23486</v>
      </c>
      <c r="C116" s="100"/>
      <c r="D116" s="100"/>
      <c r="E116" s="84">
        <f t="shared" si="30"/>
        <v>5468.85</v>
      </c>
      <c r="F116" s="100"/>
      <c r="G116" s="100"/>
      <c r="H116" s="100"/>
      <c r="I116" s="100"/>
      <c r="J116" s="100"/>
      <c r="K116" s="101" t="str">
        <f t="shared" si="31"/>
        <v/>
      </c>
      <c r="L116" s="103"/>
      <c r="N116" s="99">
        <f t="shared" si="19"/>
        <v>8116</v>
      </c>
      <c r="O116" s="84">
        <f t="shared" si="20"/>
        <v>144.7796703</v>
      </c>
      <c r="P116" s="84">
        <f t="shared" si="21"/>
        <v>199.795945</v>
      </c>
      <c r="Q116" s="84">
        <f t="shared" si="22"/>
        <v>266.3945933</v>
      </c>
      <c r="R116" s="84">
        <f t="shared" si="23"/>
        <v>347.4712087</v>
      </c>
      <c r="S116" s="84">
        <f t="shared" si="24"/>
        <v>399.59189</v>
      </c>
      <c r="T116" s="84">
        <f t="shared" si="25"/>
        <v>443.9909889</v>
      </c>
      <c r="U116" s="84" t="str">
        <f t="shared" si="26"/>
        <v>#DIV/0!</v>
      </c>
      <c r="V116" s="84" t="str">
        <f t="shared" si="27"/>
        <v>#DIV/0!</v>
      </c>
    </row>
    <row r="117">
      <c r="A117" s="84">
        <f t="shared" si="28"/>
        <v>4906</v>
      </c>
      <c r="B117" s="84">
        <f t="shared" si="29"/>
        <v>161.0315272</v>
      </c>
      <c r="C117" s="100"/>
      <c r="D117" s="100"/>
      <c r="E117" s="84">
        <f t="shared" si="30"/>
        <v>5538.6</v>
      </c>
      <c r="F117" s="100"/>
      <c r="G117" s="100"/>
      <c r="H117" s="100"/>
      <c r="I117" s="100"/>
      <c r="J117" s="100"/>
      <c r="K117" s="101" t="str">
        <f t="shared" si="31"/>
        <v/>
      </c>
      <c r="L117" s="103"/>
    </row>
    <row r="118">
      <c r="A118" s="84">
        <f t="shared" si="28"/>
        <v>5173</v>
      </c>
      <c r="B118" s="84">
        <f t="shared" si="29"/>
        <v>169.795371</v>
      </c>
      <c r="C118" s="100"/>
      <c r="D118" s="100"/>
      <c r="E118" s="84">
        <f t="shared" si="30"/>
        <v>5575.95</v>
      </c>
      <c r="F118" s="100"/>
      <c r="G118" s="100"/>
      <c r="H118" s="100"/>
      <c r="I118" s="100"/>
      <c r="J118" s="100"/>
      <c r="K118" s="101" t="str">
        <f t="shared" si="31"/>
        <v/>
      </c>
      <c r="L118" s="103"/>
    </row>
    <row r="119">
      <c r="A119" s="84">
        <f t="shared" si="28"/>
        <v>5441</v>
      </c>
      <c r="B119" s="84">
        <f t="shared" si="29"/>
        <v>178.5920382</v>
      </c>
      <c r="C119" s="100"/>
      <c r="D119" s="100"/>
      <c r="E119" s="84">
        <f t="shared" si="30"/>
        <v>5575.95</v>
      </c>
      <c r="F119" s="100"/>
      <c r="G119" s="100"/>
      <c r="H119" s="100"/>
      <c r="I119" s="100"/>
      <c r="J119" s="100"/>
      <c r="K119" s="101" t="str">
        <f t="shared" si="31"/>
        <v/>
      </c>
      <c r="L119" s="103"/>
    </row>
    <row r="120">
      <c r="A120" s="84">
        <f t="shared" si="28"/>
        <v>5708</v>
      </c>
      <c r="B120" s="84">
        <f t="shared" si="29"/>
        <v>187.3558821</v>
      </c>
      <c r="C120" s="100"/>
      <c r="D120" s="100"/>
      <c r="E120" s="84">
        <f t="shared" si="30"/>
        <v>5495.4</v>
      </c>
      <c r="F120" s="100"/>
      <c r="G120" s="100"/>
      <c r="H120" s="100"/>
      <c r="I120" s="100"/>
      <c r="J120" s="100"/>
      <c r="K120" s="101" t="str">
        <f t="shared" si="31"/>
        <v/>
      </c>
      <c r="L120" s="103"/>
    </row>
    <row r="121">
      <c r="A121" s="84">
        <f t="shared" si="28"/>
        <v>5976</v>
      </c>
      <c r="B121" s="84">
        <f t="shared" si="29"/>
        <v>196.1525493</v>
      </c>
      <c r="C121" s="100"/>
      <c r="D121" s="100"/>
      <c r="E121" s="84">
        <f t="shared" si="30"/>
        <v>5353.65</v>
      </c>
      <c r="F121" s="100"/>
      <c r="G121" s="100"/>
      <c r="H121" s="100"/>
      <c r="I121" s="100"/>
      <c r="J121" s="100"/>
      <c r="K121" s="101" t="str">
        <f t="shared" si="31"/>
        <v/>
      </c>
      <c r="L121" s="103"/>
    </row>
    <row r="122">
      <c r="A122" s="84">
        <f t="shared" si="28"/>
        <v>6243</v>
      </c>
      <c r="B122" s="84">
        <f t="shared" si="29"/>
        <v>204.9163931</v>
      </c>
      <c r="C122" s="100"/>
      <c r="D122" s="100"/>
      <c r="E122" s="84">
        <f t="shared" si="30"/>
        <v>5180.4</v>
      </c>
      <c r="F122" s="100"/>
      <c r="G122" s="100"/>
      <c r="H122" s="100"/>
      <c r="I122" s="100"/>
      <c r="J122" s="100"/>
      <c r="K122" s="101" t="str">
        <f t="shared" si="31"/>
        <v/>
      </c>
      <c r="L122" s="103"/>
      <c r="AA122" s="120"/>
    </row>
    <row r="123">
      <c r="A123" s="84">
        <f t="shared" si="28"/>
        <v>6511</v>
      </c>
      <c r="B123" s="84">
        <f t="shared" si="29"/>
        <v>213.7130603</v>
      </c>
      <c r="C123" s="100"/>
      <c r="D123" s="100"/>
      <c r="E123" s="84">
        <f t="shared" si="30"/>
        <v>4996.8</v>
      </c>
      <c r="F123" s="100"/>
      <c r="G123" s="100"/>
      <c r="H123" s="100"/>
      <c r="I123" s="100"/>
      <c r="J123" s="100"/>
      <c r="K123" s="101" t="str">
        <f t="shared" si="31"/>
        <v/>
      </c>
      <c r="L123" s="103"/>
    </row>
    <row r="124">
      <c r="A124" s="84">
        <f t="shared" si="28"/>
        <v>6778</v>
      </c>
      <c r="B124" s="84">
        <f t="shared" si="29"/>
        <v>222.4769041</v>
      </c>
      <c r="C124" s="100"/>
      <c r="D124" s="100"/>
      <c r="E124" s="84">
        <f t="shared" si="30"/>
        <v>4810.5</v>
      </c>
      <c r="F124" s="100"/>
      <c r="G124" s="100"/>
      <c r="H124" s="100"/>
      <c r="I124" s="100"/>
      <c r="J124" s="100"/>
      <c r="K124" s="106">
        <f t="shared" si="31"/>
        <v>4810.5</v>
      </c>
      <c r="L124" s="103"/>
    </row>
    <row r="125">
      <c r="A125" s="84">
        <f t="shared" si="28"/>
        <v>7046</v>
      </c>
      <c r="B125" s="84">
        <f t="shared" si="29"/>
        <v>231.2735713</v>
      </c>
      <c r="C125" s="100"/>
      <c r="D125" s="100"/>
      <c r="E125" s="84">
        <f t="shared" si="30"/>
        <v>4625.55</v>
      </c>
      <c r="F125" s="100"/>
      <c r="G125" s="100"/>
      <c r="H125" s="100"/>
      <c r="I125" s="100"/>
      <c r="J125" s="100"/>
      <c r="K125" s="101" t="str">
        <f t="shared" si="31"/>
        <v/>
      </c>
      <c r="L125" s="103"/>
    </row>
    <row r="126">
      <c r="A126" s="84">
        <f t="shared" si="28"/>
        <v>7313</v>
      </c>
      <c r="B126" s="84">
        <f t="shared" si="29"/>
        <v>240.0374151</v>
      </c>
      <c r="C126" s="100"/>
      <c r="D126" s="100"/>
      <c r="E126" s="84">
        <f t="shared" si="30"/>
        <v>4446</v>
      </c>
      <c r="F126" s="100"/>
      <c r="G126" s="100"/>
      <c r="H126" s="100"/>
      <c r="I126" s="100"/>
      <c r="J126" s="100"/>
      <c r="K126" s="101" t="str">
        <f t="shared" si="31"/>
        <v/>
      </c>
      <c r="L126" s="103"/>
    </row>
    <row r="127">
      <c r="A127" s="84">
        <f t="shared" si="28"/>
        <v>7581</v>
      </c>
      <c r="B127" s="84">
        <f t="shared" si="29"/>
        <v>248.8340823</v>
      </c>
      <c r="C127" s="100"/>
      <c r="D127" s="100"/>
      <c r="E127" s="84">
        <f t="shared" si="30"/>
        <v>4253.4</v>
      </c>
      <c r="F127" s="100"/>
      <c r="G127" s="100"/>
      <c r="H127" s="100"/>
      <c r="I127" s="100"/>
      <c r="J127" s="100"/>
      <c r="K127" s="101" t="str">
        <f t="shared" si="31"/>
        <v/>
      </c>
      <c r="L127" s="103"/>
    </row>
    <row r="128">
      <c r="A128" s="84">
        <f t="shared" si="28"/>
        <v>7849</v>
      </c>
      <c r="B128" s="84">
        <f t="shared" si="29"/>
        <v>257.6307495</v>
      </c>
      <c r="C128" s="100"/>
      <c r="D128" s="100"/>
      <c r="E128" s="84">
        <f t="shared" si="30"/>
        <v>4029.3</v>
      </c>
      <c r="F128" s="100"/>
      <c r="G128" s="100"/>
      <c r="H128" s="100"/>
      <c r="I128" s="100"/>
      <c r="J128" s="100"/>
      <c r="K128" s="101" t="str">
        <f t="shared" si="31"/>
        <v/>
      </c>
      <c r="L128" s="103"/>
    </row>
    <row r="129">
      <c r="A129" s="84">
        <f t="shared" si="28"/>
        <v>8116</v>
      </c>
      <c r="B129" s="84">
        <f t="shared" si="29"/>
        <v>266.3945933</v>
      </c>
      <c r="C129" s="100"/>
      <c r="D129" s="100"/>
      <c r="E129" s="84">
        <f t="shared" si="30"/>
        <v>3778.2</v>
      </c>
      <c r="F129" s="100"/>
      <c r="G129" s="100"/>
      <c r="H129" s="100"/>
      <c r="I129" s="100"/>
      <c r="J129" s="100"/>
      <c r="K129" s="101" t="str">
        <f t="shared" si="31"/>
        <v/>
      </c>
      <c r="L129" s="102">
        <f>L40</f>
        <v>6871.47271</v>
      </c>
    </row>
    <row r="130">
      <c r="A130" s="112">
        <f t="shared" ref="A130:A159" si="32">C4</f>
        <v>358</v>
      </c>
      <c r="B130" s="112">
        <f t="shared" ref="B130:B159" si="33">A40*60*$M$36/63360/$G$3*1.60934</f>
        <v>15.32709373</v>
      </c>
      <c r="C130" s="113"/>
      <c r="D130" s="113"/>
      <c r="E130" s="113"/>
      <c r="F130" s="112">
        <f t="shared" ref="F130:F159" si="34">G4</f>
        <v>1417.26</v>
      </c>
      <c r="G130" s="113"/>
      <c r="H130" s="113"/>
      <c r="I130" s="113"/>
      <c r="J130" s="113"/>
      <c r="K130" s="101" t="str">
        <f t="shared" ref="K130:K159" si="35">IF(A130=$B$37,F130,"")</f>
        <v/>
      </c>
      <c r="L130" s="103"/>
    </row>
    <row r="131">
      <c r="A131" s="112">
        <f t="shared" si="32"/>
        <v>626</v>
      </c>
      <c r="B131" s="112">
        <f t="shared" si="33"/>
        <v>26.80100747</v>
      </c>
      <c r="C131" s="113"/>
      <c r="D131" s="113"/>
      <c r="E131" s="113"/>
      <c r="F131" s="112">
        <f t="shared" si="34"/>
        <v>1497.99</v>
      </c>
      <c r="G131" s="113"/>
      <c r="H131" s="113"/>
      <c r="I131" s="113"/>
      <c r="J131" s="113"/>
      <c r="K131" s="101" t="str">
        <f t="shared" si="35"/>
        <v/>
      </c>
      <c r="L131" s="103"/>
    </row>
    <row r="132">
      <c r="A132" s="112">
        <f t="shared" si="32"/>
        <v>893</v>
      </c>
      <c r="B132" s="112">
        <f t="shared" si="33"/>
        <v>38.2321081</v>
      </c>
      <c r="C132" s="113"/>
      <c r="D132" s="113"/>
      <c r="E132" s="113"/>
      <c r="F132" s="112">
        <f t="shared" si="34"/>
        <v>1604.94</v>
      </c>
      <c r="G132" s="113"/>
      <c r="H132" s="113"/>
      <c r="I132" s="113"/>
      <c r="J132" s="113"/>
      <c r="K132" s="101" t="str">
        <f t="shared" si="35"/>
        <v/>
      </c>
      <c r="L132" s="103"/>
    </row>
    <row r="133">
      <c r="A133" s="112">
        <f t="shared" si="32"/>
        <v>1161</v>
      </c>
      <c r="B133" s="112">
        <f t="shared" si="33"/>
        <v>49.70602185</v>
      </c>
      <c r="C133" s="113"/>
      <c r="D133" s="113"/>
      <c r="E133" s="113"/>
      <c r="F133" s="112">
        <f t="shared" si="34"/>
        <v>1776.06</v>
      </c>
      <c r="G133" s="113"/>
      <c r="H133" s="113"/>
      <c r="I133" s="113"/>
      <c r="J133" s="113"/>
      <c r="K133" s="101" t="str">
        <f t="shared" si="35"/>
        <v/>
      </c>
      <c r="L133" s="103"/>
    </row>
    <row r="134">
      <c r="A134" s="112">
        <f t="shared" si="32"/>
        <v>1428</v>
      </c>
      <c r="B134" s="112">
        <f t="shared" si="33"/>
        <v>61.13712248</v>
      </c>
      <c r="C134" s="113"/>
      <c r="D134" s="113"/>
      <c r="E134" s="113"/>
      <c r="F134" s="112">
        <f t="shared" si="34"/>
        <v>1994.445</v>
      </c>
      <c r="G134" s="113"/>
      <c r="H134" s="113"/>
      <c r="I134" s="113"/>
      <c r="J134" s="113"/>
      <c r="K134" s="101" t="str">
        <f t="shared" si="35"/>
        <v/>
      </c>
      <c r="L134" s="103"/>
    </row>
    <row r="135">
      <c r="A135" s="112">
        <f t="shared" si="32"/>
        <v>1696</v>
      </c>
      <c r="B135" s="112">
        <f t="shared" si="33"/>
        <v>72.61103622</v>
      </c>
      <c r="C135" s="113"/>
      <c r="D135" s="113"/>
      <c r="E135" s="113"/>
      <c r="F135" s="112">
        <f t="shared" si="34"/>
        <v>2231.46</v>
      </c>
      <c r="G135" s="113"/>
      <c r="H135" s="113"/>
      <c r="I135" s="113"/>
      <c r="J135" s="113"/>
      <c r="K135" s="101" t="str">
        <f t="shared" si="35"/>
        <v/>
      </c>
      <c r="L135" s="103"/>
    </row>
    <row r="136">
      <c r="A136" s="112">
        <f t="shared" si="32"/>
        <v>1963</v>
      </c>
      <c r="B136" s="112">
        <f t="shared" si="33"/>
        <v>84.04213685</v>
      </c>
      <c r="C136" s="113"/>
      <c r="D136" s="113"/>
      <c r="E136" s="113"/>
      <c r="F136" s="112">
        <f t="shared" si="34"/>
        <v>2484</v>
      </c>
      <c r="G136" s="113"/>
      <c r="H136" s="113"/>
      <c r="I136" s="113"/>
      <c r="J136" s="113"/>
      <c r="K136" s="101" t="str">
        <f t="shared" si="35"/>
        <v/>
      </c>
      <c r="L136" s="103"/>
    </row>
    <row r="137">
      <c r="A137" s="112">
        <f t="shared" si="32"/>
        <v>2231</v>
      </c>
      <c r="B137" s="112">
        <f t="shared" si="33"/>
        <v>95.5160506</v>
      </c>
      <c r="C137" s="113"/>
      <c r="D137" s="113"/>
      <c r="E137" s="113"/>
      <c r="F137" s="112">
        <f t="shared" si="34"/>
        <v>2760.345</v>
      </c>
      <c r="G137" s="113"/>
      <c r="H137" s="113"/>
      <c r="I137" s="113"/>
      <c r="J137" s="113"/>
      <c r="K137" s="101" t="str">
        <f t="shared" si="35"/>
        <v/>
      </c>
      <c r="L137" s="103"/>
    </row>
    <row r="138">
      <c r="A138" s="112">
        <f t="shared" si="32"/>
        <v>2498</v>
      </c>
      <c r="B138" s="112">
        <f t="shared" si="33"/>
        <v>106.9471512</v>
      </c>
      <c r="C138" s="113"/>
      <c r="D138" s="113"/>
      <c r="E138" s="113"/>
      <c r="F138" s="112">
        <f t="shared" si="34"/>
        <v>3066.36</v>
      </c>
      <c r="G138" s="113"/>
      <c r="H138" s="113"/>
      <c r="I138" s="113"/>
      <c r="J138" s="113"/>
      <c r="K138" s="101" t="str">
        <f t="shared" si="35"/>
        <v/>
      </c>
      <c r="L138" s="103"/>
    </row>
    <row r="139">
      <c r="A139" s="112">
        <f t="shared" si="32"/>
        <v>2766</v>
      </c>
      <c r="B139" s="112">
        <f t="shared" si="33"/>
        <v>118.421065</v>
      </c>
      <c r="C139" s="113"/>
      <c r="D139" s="113"/>
      <c r="E139" s="113"/>
      <c r="F139" s="112">
        <f t="shared" si="34"/>
        <v>3370.65</v>
      </c>
      <c r="G139" s="113"/>
      <c r="H139" s="113"/>
      <c r="I139" s="113"/>
      <c r="J139" s="113"/>
      <c r="K139" s="101" t="str">
        <f t="shared" si="35"/>
        <v/>
      </c>
      <c r="L139" s="103"/>
    </row>
    <row r="140">
      <c r="A140" s="112">
        <f t="shared" si="32"/>
        <v>3033</v>
      </c>
      <c r="B140" s="112">
        <f t="shared" si="33"/>
        <v>129.8521656</v>
      </c>
      <c r="C140" s="113"/>
      <c r="D140" s="113"/>
      <c r="E140" s="113"/>
      <c r="F140" s="112">
        <f t="shared" si="34"/>
        <v>3625.605</v>
      </c>
      <c r="G140" s="113"/>
      <c r="H140" s="113"/>
      <c r="I140" s="113"/>
      <c r="J140" s="113"/>
      <c r="K140" s="101" t="str">
        <f t="shared" si="35"/>
        <v/>
      </c>
      <c r="L140" s="103"/>
    </row>
    <row r="141">
      <c r="A141" s="112">
        <f t="shared" si="32"/>
        <v>3301</v>
      </c>
      <c r="B141" s="112">
        <f t="shared" si="33"/>
        <v>141.3260793</v>
      </c>
      <c r="C141" s="113"/>
      <c r="D141" s="113"/>
      <c r="E141" s="113"/>
      <c r="F141" s="112">
        <f t="shared" si="34"/>
        <v>3789.135</v>
      </c>
      <c r="G141" s="113"/>
      <c r="H141" s="113"/>
      <c r="I141" s="113"/>
      <c r="J141" s="113"/>
      <c r="K141" s="101" t="str">
        <f t="shared" si="35"/>
        <v/>
      </c>
      <c r="L141" s="103"/>
    </row>
    <row r="142">
      <c r="A142" s="112">
        <f t="shared" si="32"/>
        <v>3568</v>
      </c>
      <c r="B142" s="112">
        <f t="shared" si="33"/>
        <v>152.75718</v>
      </c>
      <c r="C142" s="113"/>
      <c r="D142" s="113"/>
      <c r="E142" s="113"/>
      <c r="F142" s="112">
        <f t="shared" si="34"/>
        <v>3882.975</v>
      </c>
      <c r="G142" s="113"/>
      <c r="H142" s="113"/>
      <c r="I142" s="113"/>
      <c r="J142" s="113"/>
      <c r="K142" s="101" t="str">
        <f t="shared" si="35"/>
        <v/>
      </c>
      <c r="L142" s="103"/>
    </row>
    <row r="143">
      <c r="A143" s="112">
        <f t="shared" si="32"/>
        <v>3836</v>
      </c>
      <c r="B143" s="112">
        <f t="shared" si="33"/>
        <v>164.2310937</v>
      </c>
      <c r="C143" s="113"/>
      <c r="D143" s="113"/>
      <c r="E143" s="113"/>
      <c r="F143" s="112">
        <f t="shared" si="34"/>
        <v>3965.085</v>
      </c>
      <c r="G143" s="113"/>
      <c r="H143" s="113"/>
      <c r="I143" s="113"/>
      <c r="J143" s="113"/>
      <c r="K143" s="101" t="str">
        <f t="shared" si="35"/>
        <v/>
      </c>
      <c r="L143" s="103"/>
    </row>
    <row r="144">
      <c r="A144" s="112">
        <f t="shared" si="32"/>
        <v>4103</v>
      </c>
      <c r="B144" s="112">
        <f t="shared" si="33"/>
        <v>175.6621943</v>
      </c>
      <c r="C144" s="113"/>
      <c r="D144" s="113"/>
      <c r="E144" s="113"/>
      <c r="F144" s="112">
        <f t="shared" si="34"/>
        <v>4041.675</v>
      </c>
      <c r="G144" s="113"/>
      <c r="H144" s="113"/>
      <c r="I144" s="113"/>
      <c r="J144" s="113"/>
      <c r="K144" s="101" t="str">
        <f t="shared" si="35"/>
        <v/>
      </c>
      <c r="L144" s="103"/>
    </row>
    <row r="145">
      <c r="A145" s="112">
        <f t="shared" si="32"/>
        <v>4371</v>
      </c>
      <c r="B145" s="112">
        <f t="shared" si="33"/>
        <v>187.1361081</v>
      </c>
      <c r="C145" s="113"/>
      <c r="D145" s="113"/>
      <c r="E145" s="113"/>
      <c r="F145" s="112">
        <f t="shared" si="34"/>
        <v>4120.68</v>
      </c>
      <c r="G145" s="113"/>
      <c r="H145" s="113"/>
      <c r="I145" s="113"/>
      <c r="J145" s="113"/>
      <c r="K145" s="101" t="str">
        <f t="shared" si="35"/>
        <v/>
      </c>
      <c r="L145" s="103"/>
    </row>
    <row r="146">
      <c r="A146" s="112">
        <f t="shared" si="32"/>
        <v>4638</v>
      </c>
      <c r="B146" s="112">
        <f t="shared" si="33"/>
        <v>198.5672087</v>
      </c>
      <c r="C146" s="113"/>
      <c r="D146" s="113"/>
      <c r="E146" s="113"/>
      <c r="F146" s="112">
        <f t="shared" si="34"/>
        <v>4192.785</v>
      </c>
      <c r="G146" s="113"/>
      <c r="H146" s="113"/>
      <c r="I146" s="113"/>
      <c r="J146" s="113"/>
      <c r="K146" s="101" t="str">
        <f t="shared" si="35"/>
        <v/>
      </c>
      <c r="L146" s="103"/>
    </row>
    <row r="147">
      <c r="A147" s="112">
        <f t="shared" si="32"/>
        <v>4906</v>
      </c>
      <c r="B147" s="112">
        <f t="shared" si="33"/>
        <v>210.0411225</v>
      </c>
      <c r="C147" s="113"/>
      <c r="D147" s="113"/>
      <c r="E147" s="113"/>
      <c r="F147" s="112">
        <f t="shared" si="34"/>
        <v>4246.26</v>
      </c>
      <c r="G147" s="113"/>
      <c r="H147" s="113"/>
      <c r="I147" s="113"/>
      <c r="J147" s="113"/>
      <c r="K147" s="101" t="str">
        <f t="shared" si="35"/>
        <v/>
      </c>
      <c r="L147" s="103"/>
    </row>
    <row r="148">
      <c r="A148" s="112">
        <f t="shared" si="32"/>
        <v>5173</v>
      </c>
      <c r="B148" s="112">
        <f t="shared" si="33"/>
        <v>221.4722231</v>
      </c>
      <c r="C148" s="113"/>
      <c r="D148" s="113"/>
      <c r="E148" s="113"/>
      <c r="F148" s="112">
        <f t="shared" si="34"/>
        <v>4274.895</v>
      </c>
      <c r="G148" s="113"/>
      <c r="H148" s="113"/>
      <c r="I148" s="113"/>
      <c r="J148" s="113"/>
      <c r="K148" s="101" t="str">
        <f t="shared" si="35"/>
        <v/>
      </c>
      <c r="L148" s="103"/>
    </row>
    <row r="149">
      <c r="A149" s="112">
        <f t="shared" si="32"/>
        <v>5441</v>
      </c>
      <c r="B149" s="112">
        <f t="shared" si="33"/>
        <v>232.9461368</v>
      </c>
      <c r="C149" s="113"/>
      <c r="D149" s="113"/>
      <c r="E149" s="113"/>
      <c r="F149" s="112">
        <f t="shared" si="34"/>
        <v>4274.895</v>
      </c>
      <c r="G149" s="113"/>
      <c r="H149" s="113"/>
      <c r="I149" s="113"/>
      <c r="J149" s="113"/>
      <c r="K149" s="101" t="str">
        <f t="shared" si="35"/>
        <v/>
      </c>
      <c r="L149" s="103"/>
    </row>
    <row r="150">
      <c r="A150" s="112">
        <f t="shared" si="32"/>
        <v>5708</v>
      </c>
      <c r="B150" s="112">
        <f t="shared" si="33"/>
        <v>244.3772375</v>
      </c>
      <c r="C150" s="113"/>
      <c r="D150" s="113"/>
      <c r="E150" s="113"/>
      <c r="F150" s="112">
        <f t="shared" si="34"/>
        <v>4213.14</v>
      </c>
      <c r="G150" s="113"/>
      <c r="H150" s="113"/>
      <c r="I150" s="113"/>
      <c r="J150" s="113"/>
      <c r="K150" s="101" t="str">
        <f t="shared" si="35"/>
        <v/>
      </c>
      <c r="L150" s="103"/>
    </row>
    <row r="151">
      <c r="A151" s="112">
        <f t="shared" si="32"/>
        <v>5976</v>
      </c>
      <c r="B151" s="112">
        <f t="shared" si="33"/>
        <v>255.8511512</v>
      </c>
      <c r="C151" s="113"/>
      <c r="D151" s="113"/>
      <c r="E151" s="113"/>
      <c r="F151" s="112">
        <f t="shared" si="34"/>
        <v>4104.465</v>
      </c>
      <c r="G151" s="113"/>
      <c r="H151" s="113"/>
      <c r="I151" s="113"/>
      <c r="J151" s="113"/>
      <c r="K151" s="101" t="str">
        <f t="shared" si="35"/>
        <v/>
      </c>
      <c r="L151" s="103"/>
    </row>
    <row r="152">
      <c r="A152" s="112">
        <f t="shared" si="32"/>
        <v>6243</v>
      </c>
      <c r="B152" s="112">
        <f t="shared" si="33"/>
        <v>267.2822518</v>
      </c>
      <c r="C152" s="113"/>
      <c r="D152" s="113"/>
      <c r="E152" s="113"/>
      <c r="F152" s="112">
        <f t="shared" si="34"/>
        <v>3971.64</v>
      </c>
      <c r="G152" s="113"/>
      <c r="H152" s="113"/>
      <c r="I152" s="113"/>
      <c r="J152" s="113"/>
      <c r="K152" s="101" t="str">
        <f t="shared" si="35"/>
        <v/>
      </c>
      <c r="L152" s="103"/>
    </row>
    <row r="153">
      <c r="A153" s="112">
        <f t="shared" si="32"/>
        <v>6511</v>
      </c>
      <c r="B153" s="112">
        <f t="shared" si="33"/>
        <v>278.7561656</v>
      </c>
      <c r="C153" s="113"/>
      <c r="D153" s="113"/>
      <c r="E153" s="113"/>
      <c r="F153" s="112">
        <f t="shared" si="34"/>
        <v>3830.88</v>
      </c>
      <c r="G153" s="113"/>
      <c r="H153" s="113"/>
      <c r="I153" s="113"/>
      <c r="J153" s="113"/>
      <c r="K153" s="101" t="str">
        <f t="shared" si="35"/>
        <v/>
      </c>
      <c r="L153" s="103"/>
    </row>
    <row r="154">
      <c r="A154" s="112">
        <f t="shared" si="32"/>
        <v>6778</v>
      </c>
      <c r="B154" s="112">
        <f t="shared" si="33"/>
        <v>290.1872662</v>
      </c>
      <c r="C154" s="113"/>
      <c r="D154" s="113"/>
      <c r="E154" s="113"/>
      <c r="F154" s="112">
        <f t="shared" si="34"/>
        <v>3688.05</v>
      </c>
      <c r="G154" s="113"/>
      <c r="H154" s="113"/>
      <c r="I154" s="113"/>
      <c r="J154" s="113"/>
      <c r="K154" s="106">
        <f t="shared" si="35"/>
        <v>3688.05</v>
      </c>
      <c r="L154" s="103"/>
    </row>
    <row r="155">
      <c r="A155" s="112">
        <f t="shared" si="32"/>
        <v>7046</v>
      </c>
      <c r="B155" s="112">
        <f t="shared" si="33"/>
        <v>301.66118</v>
      </c>
      <c r="C155" s="113"/>
      <c r="D155" s="113"/>
      <c r="E155" s="113"/>
      <c r="F155" s="112">
        <f t="shared" si="34"/>
        <v>3546.255</v>
      </c>
      <c r="G155" s="113"/>
      <c r="H155" s="113"/>
      <c r="I155" s="113"/>
      <c r="J155" s="113"/>
      <c r="K155" s="101" t="str">
        <f t="shared" si="35"/>
        <v/>
      </c>
      <c r="L155" s="103"/>
    </row>
    <row r="156">
      <c r="A156" s="112">
        <f t="shared" si="32"/>
        <v>7313</v>
      </c>
      <c r="B156" s="112">
        <f t="shared" si="33"/>
        <v>313.0922806</v>
      </c>
      <c r="C156" s="113"/>
      <c r="D156" s="113"/>
      <c r="E156" s="113"/>
      <c r="F156" s="112">
        <f t="shared" si="34"/>
        <v>3408.6</v>
      </c>
      <c r="G156" s="113"/>
      <c r="H156" s="113"/>
      <c r="I156" s="113"/>
      <c r="J156" s="113"/>
      <c r="K156" s="101" t="str">
        <f t="shared" si="35"/>
        <v/>
      </c>
      <c r="L156" s="103"/>
    </row>
    <row r="157">
      <c r="A157" s="112">
        <f t="shared" si="32"/>
        <v>7581</v>
      </c>
      <c r="B157" s="112">
        <f t="shared" si="33"/>
        <v>324.5661943</v>
      </c>
      <c r="C157" s="113"/>
      <c r="D157" s="113"/>
      <c r="E157" s="113"/>
      <c r="F157" s="112">
        <f t="shared" si="34"/>
        <v>3260.94</v>
      </c>
      <c r="G157" s="113"/>
      <c r="H157" s="113"/>
      <c r="I157" s="113"/>
      <c r="J157" s="113"/>
      <c r="K157" s="101" t="str">
        <f t="shared" si="35"/>
        <v/>
      </c>
      <c r="L157" s="103"/>
    </row>
    <row r="158">
      <c r="A158" s="112">
        <f t="shared" si="32"/>
        <v>7849</v>
      </c>
      <c r="B158" s="112">
        <f t="shared" si="33"/>
        <v>336.0401081</v>
      </c>
      <c r="C158" s="113"/>
      <c r="D158" s="113"/>
      <c r="E158" s="113"/>
      <c r="F158" s="112">
        <f t="shared" si="34"/>
        <v>3089.13</v>
      </c>
      <c r="G158" s="113"/>
      <c r="H158" s="113"/>
      <c r="I158" s="113"/>
      <c r="J158" s="113"/>
      <c r="K158" s="101" t="str">
        <f t="shared" si="35"/>
        <v/>
      </c>
      <c r="L158" s="103"/>
    </row>
    <row r="159">
      <c r="A159" s="112">
        <f t="shared" si="32"/>
        <v>8116</v>
      </c>
      <c r="B159" s="112">
        <f t="shared" si="33"/>
        <v>347.4712087</v>
      </c>
      <c r="C159" s="113"/>
      <c r="D159" s="113"/>
      <c r="E159" s="113"/>
      <c r="F159" s="112">
        <f t="shared" si="34"/>
        <v>2896.62</v>
      </c>
      <c r="G159" s="113"/>
      <c r="H159" s="113"/>
      <c r="I159" s="113"/>
      <c r="J159" s="113"/>
      <c r="K159" s="101" t="str">
        <f t="shared" si="35"/>
        <v/>
      </c>
      <c r="L159" s="103"/>
    </row>
    <row r="160">
      <c r="A160" s="84">
        <f t="shared" ref="A160:A189" si="36">C4</f>
        <v>358</v>
      </c>
      <c r="B160" s="84">
        <f t="shared" ref="B160:B189" si="37">A40*60*$M$36/63360/$H$3*1.60934</f>
        <v>17.62615779</v>
      </c>
      <c r="C160" s="100"/>
      <c r="D160" s="100"/>
      <c r="E160" s="100"/>
      <c r="F160" s="100"/>
      <c r="G160" s="84">
        <f t="shared" ref="G160:G189" si="38">H4</f>
        <v>1232.4</v>
      </c>
      <c r="H160" s="100"/>
      <c r="I160" s="100"/>
      <c r="J160" s="100"/>
      <c r="K160" s="101" t="str">
        <f t="shared" ref="K160:K189" si="39">IF(A160=$B$37,G160,"")</f>
        <v/>
      </c>
      <c r="L160" s="103"/>
    </row>
    <row r="161">
      <c r="A161" s="84">
        <f t="shared" si="36"/>
        <v>626</v>
      </c>
      <c r="B161" s="84">
        <f t="shared" si="37"/>
        <v>30.82115859</v>
      </c>
      <c r="C161" s="100"/>
      <c r="D161" s="100"/>
      <c r="E161" s="100"/>
      <c r="F161" s="100"/>
      <c r="G161" s="84">
        <f t="shared" si="38"/>
        <v>1302.6</v>
      </c>
      <c r="H161" s="100"/>
      <c r="I161" s="100"/>
      <c r="J161" s="100"/>
      <c r="K161" s="101" t="str">
        <f t="shared" si="39"/>
        <v/>
      </c>
      <c r="L161" s="103"/>
    </row>
    <row r="162">
      <c r="A162" s="84">
        <f t="shared" si="36"/>
        <v>893</v>
      </c>
      <c r="B162" s="84">
        <f t="shared" si="37"/>
        <v>43.96692432</v>
      </c>
      <c r="C162" s="100"/>
      <c r="D162" s="100"/>
      <c r="E162" s="100"/>
      <c r="F162" s="100"/>
      <c r="G162" s="84">
        <f t="shared" si="38"/>
        <v>1395.6</v>
      </c>
      <c r="H162" s="100"/>
      <c r="I162" s="100"/>
      <c r="J162" s="100"/>
      <c r="K162" s="101" t="str">
        <f t="shared" si="39"/>
        <v/>
      </c>
      <c r="L162" s="103"/>
    </row>
    <row r="163">
      <c r="A163" s="84">
        <f t="shared" si="36"/>
        <v>1161</v>
      </c>
      <c r="B163" s="84">
        <f t="shared" si="37"/>
        <v>57.16192512</v>
      </c>
      <c r="C163" s="100"/>
      <c r="D163" s="100"/>
      <c r="E163" s="100"/>
      <c r="F163" s="100"/>
      <c r="G163" s="84">
        <f t="shared" si="38"/>
        <v>1544.4</v>
      </c>
      <c r="H163" s="100"/>
      <c r="I163" s="100"/>
      <c r="J163" s="100"/>
      <c r="K163" s="101" t="str">
        <f t="shared" si="39"/>
        <v/>
      </c>
      <c r="L163" s="103"/>
    </row>
    <row r="164">
      <c r="A164" s="84">
        <f t="shared" si="36"/>
        <v>1428</v>
      </c>
      <c r="B164" s="84">
        <f t="shared" si="37"/>
        <v>70.30769085</v>
      </c>
      <c r="C164" s="100"/>
      <c r="D164" s="100"/>
      <c r="E164" s="100"/>
      <c r="F164" s="100"/>
      <c r="G164" s="84">
        <f t="shared" si="38"/>
        <v>1734.3</v>
      </c>
      <c r="H164" s="100"/>
      <c r="I164" s="100"/>
      <c r="J164" s="100"/>
      <c r="K164" s="101" t="str">
        <f t="shared" si="39"/>
        <v/>
      </c>
      <c r="L164" s="103"/>
    </row>
    <row r="165">
      <c r="A165" s="84">
        <f t="shared" si="36"/>
        <v>1696</v>
      </c>
      <c r="B165" s="84">
        <f t="shared" si="37"/>
        <v>83.50269165</v>
      </c>
      <c r="C165" s="100"/>
      <c r="D165" s="100"/>
      <c r="E165" s="100"/>
      <c r="F165" s="100"/>
      <c r="G165" s="84">
        <f t="shared" si="38"/>
        <v>1940.4</v>
      </c>
      <c r="H165" s="100"/>
      <c r="I165" s="100"/>
      <c r="J165" s="100"/>
      <c r="K165" s="101" t="str">
        <f t="shared" si="39"/>
        <v/>
      </c>
      <c r="L165" s="103"/>
    </row>
    <row r="166">
      <c r="A166" s="84">
        <f t="shared" si="36"/>
        <v>1963</v>
      </c>
      <c r="B166" s="84">
        <f t="shared" si="37"/>
        <v>96.64845738</v>
      </c>
      <c r="C166" s="100"/>
      <c r="D166" s="100"/>
      <c r="E166" s="100"/>
      <c r="F166" s="100"/>
      <c r="G166" s="84">
        <f t="shared" si="38"/>
        <v>2160</v>
      </c>
      <c r="H166" s="100"/>
      <c r="I166" s="100"/>
      <c r="J166" s="100"/>
      <c r="K166" s="101" t="str">
        <f t="shared" si="39"/>
        <v/>
      </c>
      <c r="L166" s="103"/>
    </row>
    <row r="167">
      <c r="A167" s="84">
        <f t="shared" si="36"/>
        <v>2231</v>
      </c>
      <c r="B167" s="84">
        <f t="shared" si="37"/>
        <v>109.8434582</v>
      </c>
      <c r="C167" s="100"/>
      <c r="D167" s="100"/>
      <c r="E167" s="100"/>
      <c r="F167" s="100"/>
      <c r="G167" s="84">
        <f t="shared" si="38"/>
        <v>2400.3</v>
      </c>
      <c r="H167" s="100"/>
      <c r="I167" s="100"/>
      <c r="J167" s="100"/>
      <c r="K167" s="101" t="str">
        <f t="shared" si="39"/>
        <v/>
      </c>
      <c r="L167" s="103"/>
    </row>
    <row r="168">
      <c r="A168" s="84">
        <f t="shared" si="36"/>
        <v>2498</v>
      </c>
      <c r="B168" s="84">
        <f t="shared" si="37"/>
        <v>122.9892239</v>
      </c>
      <c r="C168" s="100"/>
      <c r="D168" s="100"/>
      <c r="E168" s="100"/>
      <c r="F168" s="100"/>
      <c r="G168" s="84">
        <f t="shared" si="38"/>
        <v>2666.4</v>
      </c>
      <c r="H168" s="100"/>
      <c r="I168" s="100"/>
      <c r="J168" s="100"/>
      <c r="K168" s="101" t="str">
        <f t="shared" si="39"/>
        <v/>
      </c>
      <c r="L168" s="103"/>
    </row>
    <row r="169">
      <c r="A169" s="84">
        <f t="shared" si="36"/>
        <v>2766</v>
      </c>
      <c r="B169" s="84">
        <f t="shared" si="37"/>
        <v>136.1842247</v>
      </c>
      <c r="C169" s="100"/>
      <c r="D169" s="100"/>
      <c r="E169" s="100"/>
      <c r="F169" s="100"/>
      <c r="G169" s="84">
        <f t="shared" si="38"/>
        <v>2931</v>
      </c>
      <c r="H169" s="100"/>
      <c r="I169" s="100"/>
      <c r="J169" s="100"/>
      <c r="K169" s="101" t="str">
        <f t="shared" si="39"/>
        <v/>
      </c>
      <c r="L169" s="103"/>
    </row>
    <row r="170">
      <c r="A170" s="84">
        <f t="shared" si="36"/>
        <v>3033</v>
      </c>
      <c r="B170" s="84">
        <f t="shared" si="37"/>
        <v>149.3299904</v>
      </c>
      <c r="C170" s="100"/>
      <c r="D170" s="100"/>
      <c r="E170" s="100"/>
      <c r="F170" s="100"/>
      <c r="G170" s="84">
        <f t="shared" si="38"/>
        <v>3152.7</v>
      </c>
      <c r="H170" s="100"/>
      <c r="I170" s="100"/>
      <c r="J170" s="100"/>
      <c r="K170" s="101" t="str">
        <f t="shared" si="39"/>
        <v/>
      </c>
      <c r="L170" s="103"/>
    </row>
    <row r="171">
      <c r="A171" s="84">
        <f t="shared" si="36"/>
        <v>3301</v>
      </c>
      <c r="B171" s="84">
        <f t="shared" si="37"/>
        <v>162.5249912</v>
      </c>
      <c r="C171" s="100"/>
      <c r="D171" s="100"/>
      <c r="E171" s="100"/>
      <c r="F171" s="100"/>
      <c r="G171" s="84">
        <f t="shared" si="38"/>
        <v>3294.9</v>
      </c>
      <c r="H171" s="100"/>
      <c r="I171" s="100"/>
      <c r="J171" s="100"/>
      <c r="K171" s="101" t="str">
        <f t="shared" si="39"/>
        <v/>
      </c>
      <c r="L171" s="103"/>
    </row>
    <row r="172">
      <c r="A172" s="84">
        <f t="shared" si="36"/>
        <v>3568</v>
      </c>
      <c r="B172" s="84">
        <f t="shared" si="37"/>
        <v>175.670757</v>
      </c>
      <c r="C172" s="100"/>
      <c r="D172" s="100"/>
      <c r="E172" s="100"/>
      <c r="F172" s="100"/>
      <c r="G172" s="84">
        <f t="shared" si="38"/>
        <v>3376.5</v>
      </c>
      <c r="H172" s="100"/>
      <c r="I172" s="100"/>
      <c r="J172" s="100"/>
      <c r="K172" s="101" t="str">
        <f t="shared" si="39"/>
        <v/>
      </c>
      <c r="L172" s="103"/>
    </row>
    <row r="173">
      <c r="A173" s="84">
        <f t="shared" si="36"/>
        <v>3836</v>
      </c>
      <c r="B173" s="84">
        <f t="shared" si="37"/>
        <v>188.8657578</v>
      </c>
      <c r="C173" s="100"/>
      <c r="D173" s="100"/>
      <c r="E173" s="100"/>
      <c r="F173" s="100"/>
      <c r="G173" s="84">
        <f t="shared" si="38"/>
        <v>3447.9</v>
      </c>
      <c r="H173" s="100"/>
      <c r="I173" s="100"/>
      <c r="J173" s="100"/>
      <c r="K173" s="101" t="str">
        <f t="shared" si="39"/>
        <v/>
      </c>
      <c r="L173" s="103"/>
    </row>
    <row r="174">
      <c r="A174" s="84">
        <f t="shared" si="36"/>
        <v>4103</v>
      </c>
      <c r="B174" s="84">
        <f t="shared" si="37"/>
        <v>202.0115235</v>
      </c>
      <c r="C174" s="100"/>
      <c r="D174" s="100"/>
      <c r="E174" s="100"/>
      <c r="F174" s="100"/>
      <c r="G174" s="84">
        <f t="shared" si="38"/>
        <v>3514.5</v>
      </c>
      <c r="H174" s="100"/>
      <c r="I174" s="100"/>
      <c r="J174" s="100"/>
      <c r="K174" s="101" t="str">
        <f t="shared" si="39"/>
        <v/>
      </c>
      <c r="L174" s="103"/>
    </row>
    <row r="175">
      <c r="A175" s="84">
        <f t="shared" si="36"/>
        <v>4371</v>
      </c>
      <c r="B175" s="84">
        <f t="shared" si="37"/>
        <v>215.2065243</v>
      </c>
      <c r="C175" s="100"/>
      <c r="D175" s="100"/>
      <c r="E175" s="100"/>
      <c r="F175" s="100"/>
      <c r="G175" s="84">
        <f t="shared" si="38"/>
        <v>3583.2</v>
      </c>
      <c r="H175" s="100"/>
      <c r="I175" s="100"/>
      <c r="J175" s="100"/>
      <c r="K175" s="101" t="str">
        <f t="shared" si="39"/>
        <v/>
      </c>
      <c r="L175" s="103"/>
    </row>
    <row r="176">
      <c r="A176" s="84">
        <f t="shared" si="36"/>
        <v>4638</v>
      </c>
      <c r="B176" s="84">
        <f t="shared" si="37"/>
        <v>228.35229</v>
      </c>
      <c r="C176" s="100"/>
      <c r="D176" s="100"/>
      <c r="E176" s="100"/>
      <c r="F176" s="100"/>
      <c r="G176" s="84">
        <f t="shared" si="38"/>
        <v>3645.9</v>
      </c>
      <c r="H176" s="100"/>
      <c r="I176" s="100"/>
      <c r="J176" s="100"/>
      <c r="K176" s="101" t="str">
        <f t="shared" si="39"/>
        <v/>
      </c>
      <c r="L176" s="103"/>
    </row>
    <row r="177">
      <c r="A177" s="84">
        <f t="shared" si="36"/>
        <v>4906</v>
      </c>
      <c r="B177" s="84">
        <f t="shared" si="37"/>
        <v>241.5472908</v>
      </c>
      <c r="C177" s="100"/>
      <c r="D177" s="100"/>
      <c r="E177" s="100"/>
      <c r="F177" s="100"/>
      <c r="G177" s="84">
        <f t="shared" si="38"/>
        <v>3692.4</v>
      </c>
      <c r="H177" s="100"/>
      <c r="I177" s="100"/>
      <c r="J177" s="100"/>
      <c r="K177" s="101" t="str">
        <f t="shared" si="39"/>
        <v/>
      </c>
      <c r="L177" s="103"/>
    </row>
    <row r="178">
      <c r="A178" s="84">
        <f t="shared" si="36"/>
        <v>5173</v>
      </c>
      <c r="B178" s="84">
        <f t="shared" si="37"/>
        <v>254.6930566</v>
      </c>
      <c r="C178" s="100"/>
      <c r="D178" s="100"/>
      <c r="E178" s="100"/>
      <c r="F178" s="100"/>
      <c r="G178" s="84">
        <f t="shared" si="38"/>
        <v>3717.3</v>
      </c>
      <c r="H178" s="100"/>
      <c r="I178" s="100"/>
      <c r="J178" s="100"/>
      <c r="K178" s="101" t="str">
        <f t="shared" si="39"/>
        <v/>
      </c>
      <c r="L178" s="103"/>
    </row>
    <row r="179">
      <c r="A179" s="84">
        <f t="shared" si="36"/>
        <v>5441</v>
      </c>
      <c r="B179" s="84">
        <f t="shared" si="37"/>
        <v>267.8880574</v>
      </c>
      <c r="C179" s="100"/>
      <c r="D179" s="100"/>
      <c r="E179" s="100"/>
      <c r="F179" s="100"/>
      <c r="G179" s="84">
        <f t="shared" si="38"/>
        <v>3717.3</v>
      </c>
      <c r="H179" s="100"/>
      <c r="I179" s="100"/>
      <c r="J179" s="100"/>
      <c r="K179" s="101" t="str">
        <f t="shared" si="39"/>
        <v/>
      </c>
      <c r="L179" s="103"/>
    </row>
    <row r="180">
      <c r="A180" s="84">
        <f t="shared" si="36"/>
        <v>5708</v>
      </c>
      <c r="B180" s="84">
        <f t="shared" si="37"/>
        <v>281.0338231</v>
      </c>
      <c r="C180" s="100"/>
      <c r="D180" s="100"/>
      <c r="E180" s="100"/>
      <c r="F180" s="100"/>
      <c r="G180" s="84">
        <f t="shared" si="38"/>
        <v>3663.6</v>
      </c>
      <c r="H180" s="100"/>
      <c r="I180" s="100"/>
      <c r="J180" s="100"/>
      <c r="K180" s="101" t="str">
        <f t="shared" si="39"/>
        <v/>
      </c>
      <c r="L180" s="103"/>
    </row>
    <row r="181">
      <c r="A181" s="84">
        <f t="shared" si="36"/>
        <v>5976</v>
      </c>
      <c r="B181" s="84">
        <f t="shared" si="37"/>
        <v>294.2288239</v>
      </c>
      <c r="C181" s="100"/>
      <c r="D181" s="100"/>
      <c r="E181" s="100"/>
      <c r="F181" s="100"/>
      <c r="G181" s="84">
        <f t="shared" si="38"/>
        <v>3569.1</v>
      </c>
      <c r="H181" s="100"/>
      <c r="I181" s="100"/>
      <c r="J181" s="100"/>
      <c r="K181" s="101" t="str">
        <f t="shared" si="39"/>
        <v/>
      </c>
      <c r="L181" s="103"/>
    </row>
    <row r="182">
      <c r="A182" s="84">
        <f t="shared" si="36"/>
        <v>6243</v>
      </c>
      <c r="B182" s="84">
        <f t="shared" si="37"/>
        <v>307.3745896</v>
      </c>
      <c r="C182" s="100"/>
      <c r="D182" s="100"/>
      <c r="E182" s="100"/>
      <c r="F182" s="100"/>
      <c r="G182" s="84">
        <f t="shared" si="38"/>
        <v>3453.6</v>
      </c>
      <c r="H182" s="100"/>
      <c r="I182" s="100"/>
      <c r="J182" s="100"/>
      <c r="K182" s="101" t="str">
        <f t="shared" si="39"/>
        <v/>
      </c>
      <c r="L182" s="103"/>
    </row>
    <row r="183">
      <c r="A183" s="84">
        <f t="shared" si="36"/>
        <v>6511</v>
      </c>
      <c r="B183" s="84">
        <f t="shared" si="37"/>
        <v>320.5695904</v>
      </c>
      <c r="C183" s="100"/>
      <c r="D183" s="100"/>
      <c r="E183" s="100"/>
      <c r="F183" s="100"/>
      <c r="G183" s="84">
        <f t="shared" si="38"/>
        <v>3331.2</v>
      </c>
      <c r="H183" s="100"/>
      <c r="I183" s="100"/>
      <c r="J183" s="100"/>
      <c r="K183" s="101" t="str">
        <f t="shared" si="39"/>
        <v/>
      </c>
      <c r="L183" s="103"/>
    </row>
    <row r="184">
      <c r="A184" s="84">
        <f t="shared" si="36"/>
        <v>6778</v>
      </c>
      <c r="B184" s="84">
        <f t="shared" si="37"/>
        <v>333.7153562</v>
      </c>
      <c r="C184" s="100"/>
      <c r="D184" s="100"/>
      <c r="E184" s="100"/>
      <c r="F184" s="100"/>
      <c r="G184" s="84">
        <f t="shared" si="38"/>
        <v>3207</v>
      </c>
      <c r="H184" s="100"/>
      <c r="I184" s="100"/>
      <c r="J184" s="100"/>
      <c r="K184" s="106">
        <f t="shared" si="39"/>
        <v>3207</v>
      </c>
      <c r="L184" s="103"/>
    </row>
    <row r="185">
      <c r="A185" s="84">
        <f t="shared" si="36"/>
        <v>7046</v>
      </c>
      <c r="B185" s="84">
        <f t="shared" si="37"/>
        <v>346.910357</v>
      </c>
      <c r="C185" s="100"/>
      <c r="D185" s="100"/>
      <c r="E185" s="100"/>
      <c r="F185" s="100"/>
      <c r="G185" s="84">
        <f t="shared" si="38"/>
        <v>3083.7</v>
      </c>
      <c r="H185" s="100"/>
      <c r="I185" s="100"/>
      <c r="J185" s="100"/>
      <c r="K185" s="101" t="str">
        <f t="shared" si="39"/>
        <v/>
      </c>
      <c r="L185" s="103"/>
    </row>
    <row r="186">
      <c r="A186" s="84">
        <f t="shared" si="36"/>
        <v>7313</v>
      </c>
      <c r="B186" s="84">
        <f t="shared" si="37"/>
        <v>360.0561227</v>
      </c>
      <c r="C186" s="100"/>
      <c r="D186" s="100"/>
      <c r="E186" s="100"/>
      <c r="F186" s="100"/>
      <c r="G186" s="84">
        <f t="shared" si="38"/>
        <v>2964</v>
      </c>
      <c r="H186" s="100"/>
      <c r="I186" s="100"/>
      <c r="J186" s="100"/>
      <c r="K186" s="101" t="str">
        <f t="shared" si="39"/>
        <v/>
      </c>
      <c r="L186" s="103"/>
    </row>
    <row r="187">
      <c r="A187" s="84">
        <f t="shared" si="36"/>
        <v>7581</v>
      </c>
      <c r="B187" s="84">
        <f t="shared" si="37"/>
        <v>373.2511235</v>
      </c>
      <c r="C187" s="100"/>
      <c r="D187" s="100"/>
      <c r="E187" s="100"/>
      <c r="F187" s="100"/>
      <c r="G187" s="84">
        <f t="shared" si="38"/>
        <v>2835.6</v>
      </c>
      <c r="H187" s="100"/>
      <c r="I187" s="100"/>
      <c r="J187" s="100"/>
      <c r="K187" s="101" t="str">
        <f t="shared" si="39"/>
        <v/>
      </c>
      <c r="L187" s="103"/>
    </row>
    <row r="188">
      <c r="A188" s="84">
        <f t="shared" si="36"/>
        <v>7849</v>
      </c>
      <c r="B188" s="84">
        <f t="shared" si="37"/>
        <v>386.4461243</v>
      </c>
      <c r="C188" s="100"/>
      <c r="D188" s="100"/>
      <c r="E188" s="100"/>
      <c r="F188" s="100"/>
      <c r="G188" s="84">
        <f t="shared" si="38"/>
        <v>2686.2</v>
      </c>
      <c r="H188" s="100"/>
      <c r="I188" s="100"/>
      <c r="J188" s="100"/>
      <c r="K188" s="101" t="str">
        <f t="shared" si="39"/>
        <v/>
      </c>
      <c r="L188" s="103"/>
    </row>
    <row r="189">
      <c r="A189" s="84">
        <f t="shared" si="36"/>
        <v>8116</v>
      </c>
      <c r="B189" s="84">
        <f t="shared" si="37"/>
        <v>399.59189</v>
      </c>
      <c r="C189" s="100"/>
      <c r="D189" s="100"/>
      <c r="E189" s="100"/>
      <c r="F189" s="100"/>
      <c r="G189" s="84">
        <f t="shared" si="38"/>
        <v>2518.8</v>
      </c>
      <c r="H189" s="100"/>
      <c r="I189" s="100"/>
      <c r="J189" s="100"/>
      <c r="K189" s="101" t="str">
        <f t="shared" si="39"/>
        <v/>
      </c>
      <c r="L189" s="103"/>
    </row>
    <row r="190">
      <c r="A190" s="112">
        <f t="shared" ref="A190:A219" si="40">C4</f>
        <v>358</v>
      </c>
      <c r="B190" s="112">
        <f t="shared" ref="B190:B219" si="41">A40*60*$M$36/63360/$I$3*1.60934</f>
        <v>19.58461977</v>
      </c>
      <c r="C190" s="113"/>
      <c r="D190" s="113"/>
      <c r="E190" s="113"/>
      <c r="F190" s="113"/>
      <c r="G190" s="113"/>
      <c r="H190" s="112">
        <f t="shared" ref="H190:H219" si="42">I4</f>
        <v>1109.16</v>
      </c>
      <c r="I190" s="113"/>
      <c r="J190" s="113"/>
      <c r="K190" s="101" t="str">
        <f t="shared" ref="K190:K219" si="43">IF(A190=$B$37,H190,"")</f>
        <v/>
      </c>
      <c r="L190" s="103"/>
    </row>
    <row r="191">
      <c r="A191" s="112">
        <f t="shared" si="40"/>
        <v>626</v>
      </c>
      <c r="B191" s="112">
        <f t="shared" si="41"/>
        <v>34.24573177</v>
      </c>
      <c r="C191" s="113"/>
      <c r="D191" s="113"/>
      <c r="E191" s="113"/>
      <c r="F191" s="113"/>
      <c r="G191" s="113"/>
      <c r="H191" s="112">
        <f t="shared" si="42"/>
        <v>1172.34</v>
      </c>
      <c r="I191" s="113"/>
      <c r="J191" s="113"/>
      <c r="K191" s="101" t="str">
        <f t="shared" si="43"/>
        <v/>
      </c>
      <c r="L191" s="103"/>
    </row>
    <row r="192">
      <c r="A192" s="112">
        <f t="shared" si="40"/>
        <v>893</v>
      </c>
      <c r="B192" s="112">
        <f t="shared" si="41"/>
        <v>48.85213813</v>
      </c>
      <c r="C192" s="113"/>
      <c r="D192" s="113"/>
      <c r="E192" s="113"/>
      <c r="F192" s="113"/>
      <c r="G192" s="113"/>
      <c r="H192" s="112">
        <f t="shared" si="42"/>
        <v>1256.04</v>
      </c>
      <c r="I192" s="113"/>
      <c r="J192" s="113"/>
      <c r="K192" s="101" t="str">
        <f t="shared" si="43"/>
        <v/>
      </c>
      <c r="L192" s="103"/>
    </row>
    <row r="193">
      <c r="A193" s="112">
        <f t="shared" si="40"/>
        <v>1161</v>
      </c>
      <c r="B193" s="112">
        <f t="shared" si="41"/>
        <v>63.51325014</v>
      </c>
      <c r="C193" s="113"/>
      <c r="D193" s="113"/>
      <c r="E193" s="113"/>
      <c r="F193" s="113"/>
      <c r="G193" s="113"/>
      <c r="H193" s="112">
        <f t="shared" si="42"/>
        <v>1389.96</v>
      </c>
      <c r="I193" s="113"/>
      <c r="J193" s="113"/>
      <c r="K193" s="101" t="str">
        <f t="shared" si="43"/>
        <v/>
      </c>
      <c r="L193" s="103"/>
    </row>
    <row r="194">
      <c r="A194" s="112">
        <f t="shared" si="40"/>
        <v>1428</v>
      </c>
      <c r="B194" s="112">
        <f t="shared" si="41"/>
        <v>78.1196565</v>
      </c>
      <c r="C194" s="113"/>
      <c r="D194" s="113"/>
      <c r="E194" s="113"/>
      <c r="F194" s="113"/>
      <c r="G194" s="113"/>
      <c r="H194" s="112">
        <f t="shared" si="42"/>
        <v>1560.87</v>
      </c>
      <c r="I194" s="113"/>
      <c r="J194" s="113"/>
      <c r="K194" s="101" t="str">
        <f t="shared" si="43"/>
        <v/>
      </c>
      <c r="L194" s="103"/>
    </row>
    <row r="195">
      <c r="A195" s="112">
        <f t="shared" si="40"/>
        <v>1696</v>
      </c>
      <c r="B195" s="112">
        <f t="shared" si="41"/>
        <v>92.78076851</v>
      </c>
      <c r="C195" s="113"/>
      <c r="D195" s="113"/>
      <c r="E195" s="113"/>
      <c r="F195" s="113"/>
      <c r="G195" s="113"/>
      <c r="H195" s="112">
        <f t="shared" si="42"/>
        <v>1746.36</v>
      </c>
      <c r="I195" s="113"/>
      <c r="J195" s="113"/>
      <c r="K195" s="101" t="str">
        <f t="shared" si="43"/>
        <v/>
      </c>
      <c r="L195" s="103"/>
    </row>
    <row r="196">
      <c r="A196" s="112">
        <f t="shared" si="40"/>
        <v>1963</v>
      </c>
      <c r="B196" s="112">
        <f t="shared" si="41"/>
        <v>107.3871749</v>
      </c>
      <c r="C196" s="113"/>
      <c r="D196" s="113"/>
      <c r="E196" s="113"/>
      <c r="F196" s="113"/>
      <c r="G196" s="113"/>
      <c r="H196" s="112">
        <f t="shared" si="42"/>
        <v>1944</v>
      </c>
      <c r="I196" s="113"/>
      <c r="J196" s="113"/>
      <c r="K196" s="101" t="str">
        <f t="shared" si="43"/>
        <v/>
      </c>
      <c r="L196" s="103"/>
    </row>
    <row r="197">
      <c r="A197" s="112">
        <f t="shared" si="40"/>
        <v>2231</v>
      </c>
      <c r="B197" s="112">
        <f t="shared" si="41"/>
        <v>122.0482869</v>
      </c>
      <c r="C197" s="113"/>
      <c r="D197" s="113"/>
      <c r="E197" s="113"/>
      <c r="F197" s="113"/>
      <c r="G197" s="113"/>
      <c r="H197" s="112">
        <f t="shared" si="42"/>
        <v>2160.27</v>
      </c>
      <c r="I197" s="113"/>
      <c r="J197" s="113"/>
      <c r="K197" s="101" t="str">
        <f t="shared" si="43"/>
        <v/>
      </c>
      <c r="L197" s="103"/>
    </row>
    <row r="198">
      <c r="A198" s="112">
        <f t="shared" si="40"/>
        <v>2498</v>
      </c>
      <c r="B198" s="112">
        <f t="shared" si="41"/>
        <v>136.6546932</v>
      </c>
      <c r="C198" s="113"/>
      <c r="D198" s="113"/>
      <c r="E198" s="113"/>
      <c r="F198" s="113"/>
      <c r="G198" s="113"/>
      <c r="H198" s="112">
        <f t="shared" si="42"/>
        <v>2399.76</v>
      </c>
      <c r="I198" s="113"/>
      <c r="J198" s="113"/>
      <c r="K198" s="101" t="str">
        <f t="shared" si="43"/>
        <v/>
      </c>
      <c r="L198" s="103"/>
    </row>
    <row r="199">
      <c r="A199" s="112">
        <f t="shared" si="40"/>
        <v>2766</v>
      </c>
      <c r="B199" s="112">
        <f t="shared" si="41"/>
        <v>151.3158052</v>
      </c>
      <c r="C199" s="113"/>
      <c r="D199" s="113"/>
      <c r="E199" s="113"/>
      <c r="F199" s="113"/>
      <c r="G199" s="113"/>
      <c r="H199" s="112">
        <f t="shared" si="42"/>
        <v>2637.9</v>
      </c>
      <c r="I199" s="113"/>
      <c r="J199" s="113"/>
      <c r="K199" s="101" t="str">
        <f t="shared" si="43"/>
        <v/>
      </c>
      <c r="L199" s="103"/>
    </row>
    <row r="200">
      <c r="A200" s="112">
        <f t="shared" si="40"/>
        <v>3033</v>
      </c>
      <c r="B200" s="112">
        <f t="shared" si="41"/>
        <v>165.9222116</v>
      </c>
      <c r="C200" s="113"/>
      <c r="D200" s="113"/>
      <c r="E200" s="113"/>
      <c r="F200" s="113"/>
      <c r="G200" s="113"/>
      <c r="H200" s="112">
        <f t="shared" si="42"/>
        <v>2837.43</v>
      </c>
      <c r="I200" s="113"/>
      <c r="J200" s="113"/>
      <c r="K200" s="101" t="str">
        <f t="shared" si="43"/>
        <v/>
      </c>
      <c r="L200" s="103"/>
    </row>
    <row r="201">
      <c r="A201" s="112">
        <f t="shared" si="40"/>
        <v>3301</v>
      </c>
      <c r="B201" s="112">
        <f t="shared" si="41"/>
        <v>180.5833236</v>
      </c>
      <c r="C201" s="113"/>
      <c r="D201" s="113"/>
      <c r="E201" s="113"/>
      <c r="F201" s="113"/>
      <c r="G201" s="113"/>
      <c r="H201" s="112">
        <f t="shared" si="42"/>
        <v>2965.41</v>
      </c>
      <c r="I201" s="113"/>
      <c r="J201" s="113"/>
      <c r="K201" s="101" t="str">
        <f t="shared" si="43"/>
        <v/>
      </c>
      <c r="L201" s="103"/>
    </row>
    <row r="202">
      <c r="A202" s="112">
        <f t="shared" si="40"/>
        <v>3568</v>
      </c>
      <c r="B202" s="112">
        <f t="shared" si="41"/>
        <v>195.18973</v>
      </c>
      <c r="C202" s="113"/>
      <c r="D202" s="113"/>
      <c r="E202" s="113"/>
      <c r="F202" s="113"/>
      <c r="G202" s="113"/>
      <c r="H202" s="112">
        <f t="shared" si="42"/>
        <v>3038.85</v>
      </c>
      <c r="I202" s="113"/>
      <c r="J202" s="113"/>
      <c r="K202" s="101" t="str">
        <f t="shared" si="43"/>
        <v/>
      </c>
      <c r="L202" s="103"/>
    </row>
    <row r="203">
      <c r="A203" s="112">
        <f t="shared" si="40"/>
        <v>3836</v>
      </c>
      <c r="B203" s="112">
        <f t="shared" si="41"/>
        <v>209.850842</v>
      </c>
      <c r="C203" s="113"/>
      <c r="D203" s="113"/>
      <c r="E203" s="113"/>
      <c r="F203" s="113"/>
      <c r="G203" s="113"/>
      <c r="H203" s="112">
        <f t="shared" si="42"/>
        <v>3103.11</v>
      </c>
      <c r="I203" s="113"/>
      <c r="J203" s="113"/>
      <c r="K203" s="101" t="str">
        <f t="shared" si="43"/>
        <v/>
      </c>
      <c r="L203" s="103"/>
    </row>
    <row r="204">
      <c r="A204" s="112">
        <f t="shared" si="40"/>
        <v>4103</v>
      </c>
      <c r="B204" s="112">
        <f t="shared" si="41"/>
        <v>224.4572483</v>
      </c>
      <c r="C204" s="113"/>
      <c r="D204" s="113"/>
      <c r="E204" s="113"/>
      <c r="F204" s="113"/>
      <c r="G204" s="113"/>
      <c r="H204" s="112">
        <f t="shared" si="42"/>
        <v>3163.05</v>
      </c>
      <c r="I204" s="113"/>
      <c r="J204" s="113"/>
      <c r="K204" s="101" t="str">
        <f t="shared" si="43"/>
        <v/>
      </c>
      <c r="L204" s="103"/>
    </row>
    <row r="205">
      <c r="A205" s="112">
        <f t="shared" si="40"/>
        <v>4371</v>
      </c>
      <c r="B205" s="112">
        <f t="shared" si="41"/>
        <v>239.1183603</v>
      </c>
      <c r="C205" s="113"/>
      <c r="D205" s="113"/>
      <c r="E205" s="113"/>
      <c r="F205" s="113"/>
      <c r="G205" s="113"/>
      <c r="H205" s="112">
        <f t="shared" si="42"/>
        <v>3224.88</v>
      </c>
      <c r="I205" s="113"/>
      <c r="J205" s="113"/>
      <c r="K205" s="101" t="str">
        <f t="shared" si="43"/>
        <v/>
      </c>
      <c r="L205" s="103"/>
    </row>
    <row r="206">
      <c r="A206" s="112">
        <f t="shared" si="40"/>
        <v>4638</v>
      </c>
      <c r="B206" s="112">
        <f t="shared" si="41"/>
        <v>253.7247667</v>
      </c>
      <c r="C206" s="113"/>
      <c r="D206" s="113"/>
      <c r="E206" s="113"/>
      <c r="F206" s="113"/>
      <c r="G206" s="113"/>
      <c r="H206" s="112">
        <f t="shared" si="42"/>
        <v>3281.31</v>
      </c>
      <c r="I206" s="113"/>
      <c r="J206" s="113"/>
      <c r="K206" s="101" t="str">
        <f t="shared" si="43"/>
        <v/>
      </c>
      <c r="L206" s="103"/>
    </row>
    <row r="207">
      <c r="A207" s="112">
        <f t="shared" si="40"/>
        <v>4906</v>
      </c>
      <c r="B207" s="112">
        <f t="shared" si="41"/>
        <v>268.3858787</v>
      </c>
      <c r="C207" s="113"/>
      <c r="D207" s="113"/>
      <c r="E207" s="113"/>
      <c r="F207" s="113"/>
      <c r="G207" s="113"/>
      <c r="H207" s="112">
        <f t="shared" si="42"/>
        <v>3323.16</v>
      </c>
      <c r="I207" s="113"/>
      <c r="J207" s="113"/>
      <c r="K207" s="101" t="str">
        <f t="shared" si="43"/>
        <v/>
      </c>
      <c r="L207" s="103"/>
    </row>
    <row r="208">
      <c r="A208" s="112">
        <f t="shared" si="40"/>
        <v>5173</v>
      </c>
      <c r="B208" s="112">
        <f t="shared" si="41"/>
        <v>282.9922851</v>
      </c>
      <c r="C208" s="113"/>
      <c r="D208" s="113"/>
      <c r="E208" s="113"/>
      <c r="F208" s="113"/>
      <c r="G208" s="113"/>
      <c r="H208" s="112">
        <f t="shared" si="42"/>
        <v>3345.57</v>
      </c>
      <c r="I208" s="113"/>
      <c r="J208" s="113"/>
      <c r="K208" s="101" t="str">
        <f t="shared" si="43"/>
        <v/>
      </c>
      <c r="L208" s="103"/>
    </row>
    <row r="209">
      <c r="A209" s="112">
        <f t="shared" si="40"/>
        <v>5441</v>
      </c>
      <c r="B209" s="112">
        <f t="shared" si="41"/>
        <v>297.6533971</v>
      </c>
      <c r="C209" s="113"/>
      <c r="D209" s="113"/>
      <c r="E209" s="113"/>
      <c r="F209" s="113"/>
      <c r="G209" s="113"/>
      <c r="H209" s="112">
        <f t="shared" si="42"/>
        <v>3345.57</v>
      </c>
      <c r="I209" s="113"/>
      <c r="J209" s="113"/>
      <c r="K209" s="101" t="str">
        <f t="shared" si="43"/>
        <v/>
      </c>
      <c r="L209" s="103"/>
    </row>
    <row r="210">
      <c r="A210" s="112">
        <f t="shared" si="40"/>
        <v>5708</v>
      </c>
      <c r="B210" s="112">
        <f t="shared" si="41"/>
        <v>312.2598034</v>
      </c>
      <c r="C210" s="113"/>
      <c r="D210" s="113"/>
      <c r="E210" s="113"/>
      <c r="F210" s="113"/>
      <c r="G210" s="113"/>
      <c r="H210" s="112">
        <f t="shared" si="42"/>
        <v>3297.24</v>
      </c>
      <c r="I210" s="113"/>
      <c r="J210" s="113"/>
      <c r="K210" s="101" t="str">
        <f t="shared" si="43"/>
        <v/>
      </c>
      <c r="L210" s="103"/>
    </row>
    <row r="211">
      <c r="A211" s="112">
        <f t="shared" si="40"/>
        <v>5976</v>
      </c>
      <c r="B211" s="112">
        <f t="shared" si="41"/>
        <v>326.9209154</v>
      </c>
      <c r="C211" s="113"/>
      <c r="D211" s="113"/>
      <c r="E211" s="113"/>
      <c r="F211" s="113"/>
      <c r="G211" s="113"/>
      <c r="H211" s="112">
        <f t="shared" si="42"/>
        <v>3212.19</v>
      </c>
      <c r="I211" s="113"/>
      <c r="J211" s="113"/>
      <c r="K211" s="101" t="str">
        <f t="shared" si="43"/>
        <v/>
      </c>
      <c r="L211" s="103"/>
    </row>
    <row r="212">
      <c r="A212" s="112">
        <f t="shared" si="40"/>
        <v>6243</v>
      </c>
      <c r="B212" s="112">
        <f t="shared" si="41"/>
        <v>341.5273218</v>
      </c>
      <c r="C212" s="113"/>
      <c r="D212" s="113"/>
      <c r="E212" s="113"/>
      <c r="F212" s="113"/>
      <c r="G212" s="113"/>
      <c r="H212" s="112">
        <f t="shared" si="42"/>
        <v>3108.24</v>
      </c>
      <c r="I212" s="113"/>
      <c r="J212" s="113"/>
      <c r="K212" s="101" t="str">
        <f t="shared" si="43"/>
        <v/>
      </c>
      <c r="L212" s="103"/>
    </row>
    <row r="213">
      <c r="A213" s="112">
        <f t="shared" si="40"/>
        <v>6511</v>
      </c>
      <c r="B213" s="112">
        <f t="shared" si="41"/>
        <v>356.1884338</v>
      </c>
      <c r="C213" s="113"/>
      <c r="D213" s="113"/>
      <c r="E213" s="113"/>
      <c r="F213" s="113"/>
      <c r="G213" s="113"/>
      <c r="H213" s="112">
        <f t="shared" si="42"/>
        <v>2998.08</v>
      </c>
      <c r="I213" s="113"/>
      <c r="J213" s="113"/>
      <c r="K213" s="101" t="str">
        <f t="shared" si="43"/>
        <v/>
      </c>
      <c r="L213" s="103"/>
    </row>
    <row r="214">
      <c r="A214" s="112">
        <f t="shared" si="40"/>
        <v>6778</v>
      </c>
      <c r="B214" s="112">
        <f t="shared" si="41"/>
        <v>370.7948402</v>
      </c>
      <c r="C214" s="113"/>
      <c r="D214" s="113"/>
      <c r="E214" s="113"/>
      <c r="F214" s="113"/>
      <c r="G214" s="113"/>
      <c r="H214" s="112">
        <f t="shared" si="42"/>
        <v>2886.3</v>
      </c>
      <c r="I214" s="113"/>
      <c r="J214" s="113"/>
      <c r="K214" s="106">
        <f t="shared" si="43"/>
        <v>2886.3</v>
      </c>
      <c r="L214" s="103"/>
    </row>
    <row r="215">
      <c r="A215" s="112">
        <f t="shared" si="40"/>
        <v>7046</v>
      </c>
      <c r="B215" s="112">
        <f t="shared" si="41"/>
        <v>385.4559522</v>
      </c>
      <c r="C215" s="113"/>
      <c r="D215" s="113"/>
      <c r="E215" s="113"/>
      <c r="F215" s="113"/>
      <c r="G215" s="113"/>
      <c r="H215" s="112">
        <f t="shared" si="42"/>
        <v>2775.33</v>
      </c>
      <c r="I215" s="113"/>
      <c r="J215" s="113"/>
      <c r="K215" s="101" t="str">
        <f t="shared" si="43"/>
        <v/>
      </c>
      <c r="L215" s="103"/>
    </row>
    <row r="216">
      <c r="A216" s="112">
        <f t="shared" si="40"/>
        <v>7313</v>
      </c>
      <c r="B216" s="112">
        <f t="shared" si="41"/>
        <v>400.0623585</v>
      </c>
      <c r="C216" s="113"/>
      <c r="D216" s="113"/>
      <c r="E216" s="113"/>
      <c r="F216" s="113"/>
      <c r="G216" s="113"/>
      <c r="H216" s="112">
        <f t="shared" si="42"/>
        <v>2667.6</v>
      </c>
      <c r="I216" s="113"/>
      <c r="J216" s="113"/>
      <c r="K216" s="101" t="str">
        <f t="shared" si="43"/>
        <v/>
      </c>
      <c r="L216" s="103"/>
    </row>
    <row r="217">
      <c r="A217" s="112">
        <f t="shared" si="40"/>
        <v>7581</v>
      </c>
      <c r="B217" s="112">
        <f t="shared" si="41"/>
        <v>414.7234705</v>
      </c>
      <c r="C217" s="113"/>
      <c r="D217" s="113"/>
      <c r="E217" s="113"/>
      <c r="F217" s="113"/>
      <c r="G217" s="113"/>
      <c r="H217" s="112">
        <f t="shared" si="42"/>
        <v>2552.04</v>
      </c>
      <c r="I217" s="113"/>
      <c r="J217" s="113"/>
      <c r="K217" s="101" t="str">
        <f t="shared" si="43"/>
        <v/>
      </c>
      <c r="L217" s="103"/>
    </row>
    <row r="218">
      <c r="A218" s="112">
        <f t="shared" si="40"/>
        <v>7849</v>
      </c>
      <c r="B218" s="112">
        <f t="shared" si="41"/>
        <v>429.3845825</v>
      </c>
      <c r="C218" s="113"/>
      <c r="D218" s="113"/>
      <c r="E218" s="113"/>
      <c r="F218" s="113"/>
      <c r="G218" s="113"/>
      <c r="H218" s="112">
        <f t="shared" si="42"/>
        <v>2417.58</v>
      </c>
      <c r="I218" s="113"/>
      <c r="J218" s="113"/>
      <c r="K218" s="101" t="str">
        <f t="shared" si="43"/>
        <v/>
      </c>
      <c r="L218" s="103"/>
    </row>
    <row r="219">
      <c r="A219" s="112">
        <f t="shared" si="40"/>
        <v>8116</v>
      </c>
      <c r="B219" s="112">
        <f t="shared" si="41"/>
        <v>443.9909889</v>
      </c>
      <c r="C219" s="113"/>
      <c r="D219" s="113"/>
      <c r="E219" s="113"/>
      <c r="F219" s="113"/>
      <c r="G219" s="113"/>
      <c r="H219" s="112">
        <f t="shared" si="42"/>
        <v>2266.92</v>
      </c>
      <c r="I219" s="113"/>
      <c r="J219" s="113"/>
      <c r="K219" s="101" t="str">
        <f t="shared" si="43"/>
        <v/>
      </c>
      <c r="L219" s="103"/>
    </row>
    <row r="220">
      <c r="A220" s="84">
        <f t="shared" ref="A220:A249" si="44">C4</f>
        <v>358</v>
      </c>
      <c r="B220" s="84" t="str">
        <f t="shared" ref="B220:B249" si="45">A40*60*$M$36/63360/$J$3*1.60934</f>
        <v>#DIV/0!</v>
      </c>
      <c r="C220" s="100"/>
      <c r="D220" s="100"/>
      <c r="E220" s="100"/>
      <c r="F220" s="100"/>
      <c r="G220" s="100"/>
      <c r="H220" s="100"/>
      <c r="I220" s="84">
        <f t="shared" ref="I220:I249" si="46">J4</f>
        <v>0</v>
      </c>
      <c r="J220" s="100"/>
      <c r="K220" s="101" t="str">
        <f t="shared" ref="K220:K249" si="47">IF(A220=$B$37,I220,"")</f>
        <v/>
      </c>
      <c r="L220" s="103"/>
    </row>
    <row r="221">
      <c r="A221" s="84">
        <f t="shared" si="44"/>
        <v>626</v>
      </c>
      <c r="B221" s="84" t="str">
        <f t="shared" si="45"/>
        <v>#DIV/0!</v>
      </c>
      <c r="C221" s="100"/>
      <c r="D221" s="100"/>
      <c r="E221" s="100"/>
      <c r="F221" s="100"/>
      <c r="G221" s="100"/>
      <c r="H221" s="100"/>
      <c r="I221" s="84">
        <f t="shared" si="46"/>
        <v>0</v>
      </c>
      <c r="J221" s="100"/>
      <c r="K221" s="101" t="str">
        <f t="shared" si="47"/>
        <v/>
      </c>
      <c r="L221" s="103"/>
    </row>
    <row r="222">
      <c r="A222" s="84">
        <f t="shared" si="44"/>
        <v>893</v>
      </c>
      <c r="B222" s="84" t="str">
        <f t="shared" si="45"/>
        <v>#DIV/0!</v>
      </c>
      <c r="C222" s="100"/>
      <c r="D222" s="100"/>
      <c r="E222" s="100"/>
      <c r="F222" s="100"/>
      <c r="G222" s="100"/>
      <c r="H222" s="100"/>
      <c r="I222" s="84">
        <f t="shared" si="46"/>
        <v>0</v>
      </c>
      <c r="J222" s="100"/>
      <c r="K222" s="101" t="str">
        <f t="shared" si="47"/>
        <v/>
      </c>
      <c r="L222" s="103"/>
    </row>
    <row r="223">
      <c r="A223" s="84">
        <f t="shared" si="44"/>
        <v>1161</v>
      </c>
      <c r="B223" s="84" t="str">
        <f t="shared" si="45"/>
        <v>#DIV/0!</v>
      </c>
      <c r="C223" s="100"/>
      <c r="D223" s="100"/>
      <c r="E223" s="100"/>
      <c r="F223" s="100"/>
      <c r="G223" s="100"/>
      <c r="H223" s="100"/>
      <c r="I223" s="84">
        <f t="shared" si="46"/>
        <v>0</v>
      </c>
      <c r="J223" s="100"/>
      <c r="K223" s="101" t="str">
        <f t="shared" si="47"/>
        <v/>
      </c>
      <c r="L223" s="103"/>
    </row>
    <row r="224">
      <c r="A224" s="84">
        <f t="shared" si="44"/>
        <v>1428</v>
      </c>
      <c r="B224" s="84" t="str">
        <f t="shared" si="45"/>
        <v>#DIV/0!</v>
      </c>
      <c r="C224" s="100"/>
      <c r="D224" s="100"/>
      <c r="E224" s="100"/>
      <c r="F224" s="100"/>
      <c r="G224" s="100"/>
      <c r="H224" s="100"/>
      <c r="I224" s="84">
        <f t="shared" si="46"/>
        <v>0</v>
      </c>
      <c r="J224" s="100"/>
      <c r="K224" s="101" t="str">
        <f t="shared" si="47"/>
        <v/>
      </c>
      <c r="L224" s="103"/>
    </row>
    <row r="225">
      <c r="A225" s="84">
        <f t="shared" si="44"/>
        <v>1696</v>
      </c>
      <c r="B225" s="84" t="str">
        <f t="shared" si="45"/>
        <v>#DIV/0!</v>
      </c>
      <c r="C225" s="100"/>
      <c r="D225" s="100"/>
      <c r="E225" s="100"/>
      <c r="F225" s="100"/>
      <c r="G225" s="100"/>
      <c r="H225" s="100"/>
      <c r="I225" s="84">
        <f t="shared" si="46"/>
        <v>0</v>
      </c>
      <c r="J225" s="100"/>
      <c r="K225" s="101" t="str">
        <f t="shared" si="47"/>
        <v/>
      </c>
      <c r="L225" s="103"/>
    </row>
    <row r="226">
      <c r="A226" s="84">
        <f t="shared" si="44"/>
        <v>1963</v>
      </c>
      <c r="B226" s="84" t="str">
        <f t="shared" si="45"/>
        <v>#DIV/0!</v>
      </c>
      <c r="C226" s="100"/>
      <c r="D226" s="100"/>
      <c r="E226" s="100"/>
      <c r="F226" s="100"/>
      <c r="G226" s="100"/>
      <c r="H226" s="100"/>
      <c r="I226" s="84">
        <f t="shared" si="46"/>
        <v>0</v>
      </c>
      <c r="J226" s="100"/>
      <c r="K226" s="101" t="str">
        <f t="shared" si="47"/>
        <v/>
      </c>
      <c r="L226" s="103"/>
    </row>
    <row r="227">
      <c r="A227" s="84">
        <f t="shared" si="44"/>
        <v>2231</v>
      </c>
      <c r="B227" s="84" t="str">
        <f t="shared" si="45"/>
        <v>#DIV/0!</v>
      </c>
      <c r="C227" s="100"/>
      <c r="D227" s="100"/>
      <c r="E227" s="100"/>
      <c r="F227" s="100"/>
      <c r="G227" s="100"/>
      <c r="H227" s="100"/>
      <c r="I227" s="84">
        <f t="shared" si="46"/>
        <v>0</v>
      </c>
      <c r="J227" s="100"/>
      <c r="K227" s="101" t="str">
        <f t="shared" si="47"/>
        <v/>
      </c>
      <c r="L227" s="103"/>
    </row>
    <row r="228">
      <c r="A228" s="84">
        <f t="shared" si="44"/>
        <v>2498</v>
      </c>
      <c r="B228" s="84" t="str">
        <f t="shared" si="45"/>
        <v>#DIV/0!</v>
      </c>
      <c r="C228" s="100"/>
      <c r="D228" s="100"/>
      <c r="E228" s="100"/>
      <c r="F228" s="100"/>
      <c r="G228" s="100"/>
      <c r="H228" s="100"/>
      <c r="I228" s="84">
        <f t="shared" si="46"/>
        <v>0</v>
      </c>
      <c r="J228" s="100"/>
      <c r="K228" s="101" t="str">
        <f t="shared" si="47"/>
        <v/>
      </c>
      <c r="L228" s="103"/>
    </row>
    <row r="229">
      <c r="A229" s="84">
        <f t="shared" si="44"/>
        <v>2766</v>
      </c>
      <c r="B229" s="84" t="str">
        <f t="shared" si="45"/>
        <v>#DIV/0!</v>
      </c>
      <c r="C229" s="100"/>
      <c r="D229" s="100"/>
      <c r="E229" s="100"/>
      <c r="F229" s="100"/>
      <c r="G229" s="100"/>
      <c r="H229" s="100"/>
      <c r="I229" s="84">
        <f t="shared" si="46"/>
        <v>0</v>
      </c>
      <c r="J229" s="100"/>
      <c r="K229" s="101" t="str">
        <f t="shared" si="47"/>
        <v/>
      </c>
      <c r="L229" s="103"/>
    </row>
    <row r="230">
      <c r="A230" s="84">
        <f t="shared" si="44"/>
        <v>3033</v>
      </c>
      <c r="B230" s="84" t="str">
        <f t="shared" si="45"/>
        <v>#DIV/0!</v>
      </c>
      <c r="C230" s="100"/>
      <c r="D230" s="100"/>
      <c r="E230" s="100"/>
      <c r="F230" s="100"/>
      <c r="G230" s="100"/>
      <c r="H230" s="100"/>
      <c r="I230" s="84">
        <f t="shared" si="46"/>
        <v>0</v>
      </c>
      <c r="J230" s="100"/>
      <c r="K230" s="101" t="str">
        <f t="shared" si="47"/>
        <v/>
      </c>
      <c r="L230" s="103"/>
    </row>
    <row r="231">
      <c r="A231" s="84">
        <f t="shared" si="44"/>
        <v>3301</v>
      </c>
      <c r="B231" s="84" t="str">
        <f t="shared" si="45"/>
        <v>#DIV/0!</v>
      </c>
      <c r="C231" s="100"/>
      <c r="D231" s="100"/>
      <c r="E231" s="100"/>
      <c r="F231" s="100"/>
      <c r="G231" s="100"/>
      <c r="H231" s="100"/>
      <c r="I231" s="84">
        <f t="shared" si="46"/>
        <v>0</v>
      </c>
      <c r="J231" s="100"/>
      <c r="K231" s="101" t="str">
        <f t="shared" si="47"/>
        <v/>
      </c>
      <c r="L231" s="103"/>
    </row>
    <row r="232">
      <c r="A232" s="84">
        <f t="shared" si="44"/>
        <v>3568</v>
      </c>
      <c r="B232" s="84" t="str">
        <f t="shared" si="45"/>
        <v>#DIV/0!</v>
      </c>
      <c r="C232" s="100"/>
      <c r="D232" s="100"/>
      <c r="E232" s="100"/>
      <c r="F232" s="100"/>
      <c r="G232" s="100"/>
      <c r="H232" s="100"/>
      <c r="I232" s="84">
        <f t="shared" si="46"/>
        <v>0</v>
      </c>
      <c r="J232" s="100"/>
      <c r="K232" s="101" t="str">
        <f t="shared" si="47"/>
        <v/>
      </c>
      <c r="L232" s="103"/>
    </row>
    <row r="233">
      <c r="A233" s="84">
        <f t="shared" si="44"/>
        <v>3836</v>
      </c>
      <c r="B233" s="84" t="str">
        <f t="shared" si="45"/>
        <v>#DIV/0!</v>
      </c>
      <c r="C233" s="100"/>
      <c r="D233" s="100"/>
      <c r="E233" s="100"/>
      <c r="F233" s="100"/>
      <c r="G233" s="100"/>
      <c r="H233" s="100"/>
      <c r="I233" s="84">
        <f t="shared" si="46"/>
        <v>0</v>
      </c>
      <c r="J233" s="100"/>
      <c r="K233" s="101" t="str">
        <f t="shared" si="47"/>
        <v/>
      </c>
      <c r="L233" s="103"/>
    </row>
    <row r="234">
      <c r="A234" s="84">
        <f t="shared" si="44"/>
        <v>4103</v>
      </c>
      <c r="B234" s="84" t="str">
        <f t="shared" si="45"/>
        <v>#DIV/0!</v>
      </c>
      <c r="C234" s="100"/>
      <c r="D234" s="100"/>
      <c r="E234" s="100"/>
      <c r="F234" s="100"/>
      <c r="G234" s="100"/>
      <c r="H234" s="100"/>
      <c r="I234" s="84">
        <f t="shared" si="46"/>
        <v>0</v>
      </c>
      <c r="J234" s="100"/>
      <c r="K234" s="101" t="str">
        <f t="shared" si="47"/>
        <v/>
      </c>
      <c r="L234" s="103"/>
    </row>
    <row r="235">
      <c r="A235" s="84">
        <f t="shared" si="44"/>
        <v>4371</v>
      </c>
      <c r="B235" s="84" t="str">
        <f t="shared" si="45"/>
        <v>#DIV/0!</v>
      </c>
      <c r="C235" s="100"/>
      <c r="D235" s="100"/>
      <c r="E235" s="100"/>
      <c r="F235" s="100"/>
      <c r="G235" s="100"/>
      <c r="H235" s="100"/>
      <c r="I235" s="84">
        <f t="shared" si="46"/>
        <v>0</v>
      </c>
      <c r="J235" s="100"/>
      <c r="K235" s="101" t="str">
        <f t="shared" si="47"/>
        <v/>
      </c>
      <c r="L235" s="103"/>
    </row>
    <row r="236">
      <c r="A236" s="84">
        <f t="shared" si="44"/>
        <v>4638</v>
      </c>
      <c r="B236" s="84" t="str">
        <f t="shared" si="45"/>
        <v>#DIV/0!</v>
      </c>
      <c r="C236" s="100"/>
      <c r="D236" s="100"/>
      <c r="E236" s="100"/>
      <c r="F236" s="100"/>
      <c r="G236" s="100"/>
      <c r="H236" s="100"/>
      <c r="I236" s="84">
        <f t="shared" si="46"/>
        <v>0</v>
      </c>
      <c r="J236" s="100"/>
      <c r="K236" s="101" t="str">
        <f t="shared" si="47"/>
        <v/>
      </c>
      <c r="L236" s="103"/>
    </row>
    <row r="237">
      <c r="A237" s="84">
        <f t="shared" si="44"/>
        <v>4906</v>
      </c>
      <c r="B237" s="84" t="str">
        <f t="shared" si="45"/>
        <v>#DIV/0!</v>
      </c>
      <c r="C237" s="100"/>
      <c r="D237" s="100"/>
      <c r="E237" s="100"/>
      <c r="F237" s="100"/>
      <c r="G237" s="100"/>
      <c r="H237" s="100"/>
      <c r="I237" s="84">
        <f t="shared" si="46"/>
        <v>0</v>
      </c>
      <c r="J237" s="100"/>
      <c r="K237" s="101" t="str">
        <f t="shared" si="47"/>
        <v/>
      </c>
      <c r="L237" s="103"/>
    </row>
    <row r="238">
      <c r="A238" s="84">
        <f t="shared" si="44"/>
        <v>5173</v>
      </c>
      <c r="B238" s="84" t="str">
        <f t="shared" si="45"/>
        <v>#DIV/0!</v>
      </c>
      <c r="C238" s="100"/>
      <c r="D238" s="100"/>
      <c r="E238" s="100"/>
      <c r="F238" s="100"/>
      <c r="G238" s="100"/>
      <c r="H238" s="100"/>
      <c r="I238" s="84">
        <f t="shared" si="46"/>
        <v>0</v>
      </c>
      <c r="J238" s="100"/>
      <c r="K238" s="101" t="str">
        <f t="shared" si="47"/>
        <v/>
      </c>
      <c r="L238" s="103"/>
    </row>
    <row r="239">
      <c r="A239" s="84">
        <f t="shared" si="44"/>
        <v>5441</v>
      </c>
      <c r="B239" s="84" t="str">
        <f t="shared" si="45"/>
        <v>#DIV/0!</v>
      </c>
      <c r="C239" s="100"/>
      <c r="D239" s="100"/>
      <c r="E239" s="100"/>
      <c r="F239" s="100"/>
      <c r="G239" s="100"/>
      <c r="H239" s="100"/>
      <c r="I239" s="84">
        <f t="shared" si="46"/>
        <v>0</v>
      </c>
      <c r="J239" s="100"/>
      <c r="K239" s="101" t="str">
        <f t="shared" si="47"/>
        <v/>
      </c>
      <c r="L239" s="103"/>
    </row>
    <row r="240">
      <c r="A240" s="84">
        <f t="shared" si="44"/>
        <v>5708</v>
      </c>
      <c r="B240" s="84" t="str">
        <f t="shared" si="45"/>
        <v>#DIV/0!</v>
      </c>
      <c r="C240" s="100"/>
      <c r="D240" s="100"/>
      <c r="E240" s="100"/>
      <c r="F240" s="100"/>
      <c r="G240" s="100"/>
      <c r="H240" s="100"/>
      <c r="I240" s="84">
        <f t="shared" si="46"/>
        <v>0</v>
      </c>
      <c r="J240" s="100"/>
      <c r="K240" s="101" t="str">
        <f t="shared" si="47"/>
        <v/>
      </c>
      <c r="L240" s="103"/>
    </row>
    <row r="241">
      <c r="A241" s="84">
        <f t="shared" si="44"/>
        <v>5976</v>
      </c>
      <c r="B241" s="84" t="str">
        <f t="shared" si="45"/>
        <v>#DIV/0!</v>
      </c>
      <c r="C241" s="100"/>
      <c r="D241" s="100"/>
      <c r="E241" s="100"/>
      <c r="F241" s="100"/>
      <c r="G241" s="100"/>
      <c r="H241" s="100"/>
      <c r="I241" s="84">
        <f t="shared" si="46"/>
        <v>0</v>
      </c>
      <c r="J241" s="100"/>
      <c r="K241" s="101" t="str">
        <f t="shared" si="47"/>
        <v/>
      </c>
      <c r="L241" s="103"/>
    </row>
    <row r="242">
      <c r="A242" s="84">
        <f t="shared" si="44"/>
        <v>6243</v>
      </c>
      <c r="B242" s="84" t="str">
        <f t="shared" si="45"/>
        <v>#DIV/0!</v>
      </c>
      <c r="C242" s="100"/>
      <c r="D242" s="100"/>
      <c r="E242" s="100"/>
      <c r="F242" s="100"/>
      <c r="G242" s="100"/>
      <c r="H242" s="100"/>
      <c r="I242" s="84">
        <f t="shared" si="46"/>
        <v>0</v>
      </c>
      <c r="J242" s="100"/>
      <c r="K242" s="101" t="str">
        <f t="shared" si="47"/>
        <v/>
      </c>
      <c r="L242" s="103"/>
    </row>
    <row r="243">
      <c r="A243" s="84">
        <f t="shared" si="44"/>
        <v>6511</v>
      </c>
      <c r="B243" s="84" t="str">
        <f t="shared" si="45"/>
        <v>#DIV/0!</v>
      </c>
      <c r="C243" s="100"/>
      <c r="D243" s="100"/>
      <c r="E243" s="100"/>
      <c r="F243" s="100"/>
      <c r="G243" s="100"/>
      <c r="H243" s="100"/>
      <c r="I243" s="84">
        <f t="shared" si="46"/>
        <v>0</v>
      </c>
      <c r="J243" s="100"/>
      <c r="K243" s="101" t="str">
        <f t="shared" si="47"/>
        <v/>
      </c>
      <c r="L243" s="103"/>
    </row>
    <row r="244">
      <c r="A244" s="84">
        <f t="shared" si="44"/>
        <v>6778</v>
      </c>
      <c r="B244" s="84" t="str">
        <f t="shared" si="45"/>
        <v>#DIV/0!</v>
      </c>
      <c r="C244" s="100"/>
      <c r="D244" s="100"/>
      <c r="E244" s="100"/>
      <c r="F244" s="100"/>
      <c r="G244" s="100"/>
      <c r="H244" s="100"/>
      <c r="I244" s="84">
        <f t="shared" si="46"/>
        <v>0</v>
      </c>
      <c r="J244" s="100"/>
      <c r="K244" s="106">
        <f t="shared" si="47"/>
        <v>0</v>
      </c>
      <c r="L244" s="103"/>
    </row>
    <row r="245">
      <c r="A245" s="84">
        <f t="shared" si="44"/>
        <v>7046</v>
      </c>
      <c r="B245" s="84" t="str">
        <f t="shared" si="45"/>
        <v>#DIV/0!</v>
      </c>
      <c r="C245" s="100"/>
      <c r="D245" s="100"/>
      <c r="E245" s="100"/>
      <c r="F245" s="100"/>
      <c r="G245" s="100"/>
      <c r="H245" s="100"/>
      <c r="I245" s="84">
        <f t="shared" si="46"/>
        <v>0</v>
      </c>
      <c r="J245" s="100"/>
      <c r="K245" s="101" t="str">
        <f t="shared" si="47"/>
        <v/>
      </c>
      <c r="L245" s="103"/>
    </row>
    <row r="246">
      <c r="A246" s="84">
        <f t="shared" si="44"/>
        <v>7313</v>
      </c>
      <c r="B246" s="84" t="str">
        <f t="shared" si="45"/>
        <v>#DIV/0!</v>
      </c>
      <c r="C246" s="100"/>
      <c r="D246" s="100"/>
      <c r="E246" s="100"/>
      <c r="F246" s="100"/>
      <c r="G246" s="100"/>
      <c r="H246" s="100"/>
      <c r="I246" s="84">
        <f t="shared" si="46"/>
        <v>0</v>
      </c>
      <c r="J246" s="100"/>
      <c r="K246" s="101" t="str">
        <f t="shared" si="47"/>
        <v/>
      </c>
      <c r="L246" s="103"/>
    </row>
    <row r="247">
      <c r="A247" s="84">
        <f t="shared" si="44"/>
        <v>7581</v>
      </c>
      <c r="B247" s="84" t="str">
        <f t="shared" si="45"/>
        <v>#DIV/0!</v>
      </c>
      <c r="C247" s="100"/>
      <c r="D247" s="100"/>
      <c r="E247" s="100"/>
      <c r="F247" s="100"/>
      <c r="G247" s="100"/>
      <c r="H247" s="100"/>
      <c r="I247" s="84">
        <f t="shared" si="46"/>
        <v>0</v>
      </c>
      <c r="J247" s="100"/>
      <c r="K247" s="101" t="str">
        <f t="shared" si="47"/>
        <v/>
      </c>
      <c r="L247" s="103"/>
    </row>
    <row r="248">
      <c r="A248" s="84">
        <f t="shared" si="44"/>
        <v>7849</v>
      </c>
      <c r="B248" s="84" t="str">
        <f t="shared" si="45"/>
        <v>#DIV/0!</v>
      </c>
      <c r="C248" s="100"/>
      <c r="D248" s="100"/>
      <c r="E248" s="100"/>
      <c r="F248" s="100"/>
      <c r="G248" s="100"/>
      <c r="H248" s="100"/>
      <c r="I248" s="84">
        <f t="shared" si="46"/>
        <v>0</v>
      </c>
      <c r="J248" s="100"/>
      <c r="K248" s="101" t="str">
        <f t="shared" si="47"/>
        <v/>
      </c>
      <c r="L248" s="103"/>
    </row>
    <row r="249">
      <c r="A249" s="84">
        <f t="shared" si="44"/>
        <v>8116</v>
      </c>
      <c r="B249" s="84" t="str">
        <f t="shared" si="45"/>
        <v>#DIV/0!</v>
      </c>
      <c r="C249" s="100"/>
      <c r="D249" s="100"/>
      <c r="E249" s="100"/>
      <c r="F249" s="100"/>
      <c r="G249" s="100"/>
      <c r="H249" s="100"/>
      <c r="I249" s="84">
        <f t="shared" si="46"/>
        <v>0</v>
      </c>
      <c r="J249" s="100"/>
      <c r="K249" s="101" t="str">
        <f t="shared" si="47"/>
        <v/>
      </c>
      <c r="L249" s="103"/>
    </row>
    <row r="250">
      <c r="A250" s="112">
        <f t="shared" ref="A250:A279" si="48">C4</f>
        <v>358</v>
      </c>
      <c r="B250" s="112" t="str">
        <f t="shared" ref="B250:B279" si="49">A40*60*$M$36/63360/$K$3*1.60934</f>
        <v>#DIV/0!</v>
      </c>
      <c r="C250" s="113"/>
      <c r="D250" s="113"/>
      <c r="E250" s="113"/>
      <c r="F250" s="113"/>
      <c r="G250" s="113"/>
      <c r="H250" s="113"/>
      <c r="I250" s="113"/>
      <c r="J250" s="112">
        <f t="shared" ref="J250:J279" si="50">K4</f>
        <v>0</v>
      </c>
      <c r="K250" s="101" t="str">
        <f t="shared" ref="K250:K279" si="51">IF(A250=$B$37,J250,"")</f>
        <v/>
      </c>
      <c r="L250" s="103"/>
    </row>
    <row r="251">
      <c r="A251" s="112">
        <f t="shared" si="48"/>
        <v>626</v>
      </c>
      <c r="B251" s="112" t="str">
        <f t="shared" si="49"/>
        <v>#DIV/0!</v>
      </c>
      <c r="C251" s="113"/>
      <c r="D251" s="113"/>
      <c r="E251" s="113"/>
      <c r="F251" s="113"/>
      <c r="G251" s="113"/>
      <c r="H251" s="113"/>
      <c r="I251" s="113"/>
      <c r="J251" s="112">
        <f t="shared" si="50"/>
        <v>0</v>
      </c>
      <c r="K251" s="101" t="str">
        <f t="shared" si="51"/>
        <v/>
      </c>
      <c r="L251" s="103"/>
    </row>
    <row r="252">
      <c r="A252" s="112">
        <f t="shared" si="48"/>
        <v>893</v>
      </c>
      <c r="B252" s="112" t="str">
        <f t="shared" si="49"/>
        <v>#DIV/0!</v>
      </c>
      <c r="C252" s="113"/>
      <c r="D252" s="113"/>
      <c r="E252" s="113"/>
      <c r="F252" s="113"/>
      <c r="G252" s="113"/>
      <c r="H252" s="113"/>
      <c r="I252" s="113"/>
      <c r="J252" s="112">
        <f t="shared" si="50"/>
        <v>0</v>
      </c>
      <c r="K252" s="101" t="str">
        <f t="shared" si="51"/>
        <v/>
      </c>
      <c r="L252" s="103"/>
    </row>
    <row r="253">
      <c r="A253" s="112">
        <f t="shared" si="48"/>
        <v>1161</v>
      </c>
      <c r="B253" s="112" t="str">
        <f t="shared" si="49"/>
        <v>#DIV/0!</v>
      </c>
      <c r="C253" s="113"/>
      <c r="D253" s="113"/>
      <c r="E253" s="113"/>
      <c r="F253" s="113"/>
      <c r="G253" s="113"/>
      <c r="H253" s="113"/>
      <c r="I253" s="113"/>
      <c r="J253" s="112">
        <f t="shared" si="50"/>
        <v>0</v>
      </c>
      <c r="K253" s="101" t="str">
        <f t="shared" si="51"/>
        <v/>
      </c>
      <c r="L253" s="103"/>
    </row>
    <row r="254">
      <c r="A254" s="112">
        <f t="shared" si="48"/>
        <v>1428</v>
      </c>
      <c r="B254" s="112" t="str">
        <f t="shared" si="49"/>
        <v>#DIV/0!</v>
      </c>
      <c r="C254" s="113"/>
      <c r="D254" s="113"/>
      <c r="E254" s="113"/>
      <c r="F254" s="113"/>
      <c r="G254" s="113"/>
      <c r="H254" s="113"/>
      <c r="I254" s="113"/>
      <c r="J254" s="112">
        <f t="shared" si="50"/>
        <v>0</v>
      </c>
      <c r="K254" s="101" t="str">
        <f t="shared" si="51"/>
        <v/>
      </c>
      <c r="L254" s="103"/>
    </row>
    <row r="255">
      <c r="A255" s="112">
        <f t="shared" si="48"/>
        <v>1696</v>
      </c>
      <c r="B255" s="112" t="str">
        <f t="shared" si="49"/>
        <v>#DIV/0!</v>
      </c>
      <c r="C255" s="113"/>
      <c r="D255" s="113"/>
      <c r="E255" s="113"/>
      <c r="F255" s="113"/>
      <c r="G255" s="113"/>
      <c r="H255" s="113"/>
      <c r="I255" s="113"/>
      <c r="J255" s="112">
        <f t="shared" si="50"/>
        <v>0</v>
      </c>
      <c r="K255" s="101" t="str">
        <f t="shared" si="51"/>
        <v/>
      </c>
      <c r="L255" s="103"/>
    </row>
    <row r="256">
      <c r="A256" s="112">
        <f t="shared" si="48"/>
        <v>1963</v>
      </c>
      <c r="B256" s="112" t="str">
        <f t="shared" si="49"/>
        <v>#DIV/0!</v>
      </c>
      <c r="C256" s="113"/>
      <c r="D256" s="113"/>
      <c r="E256" s="113"/>
      <c r="F256" s="113"/>
      <c r="G256" s="113"/>
      <c r="H256" s="113"/>
      <c r="I256" s="113"/>
      <c r="J256" s="112">
        <f t="shared" si="50"/>
        <v>0</v>
      </c>
      <c r="K256" s="101" t="str">
        <f t="shared" si="51"/>
        <v/>
      </c>
      <c r="L256" s="103"/>
    </row>
    <row r="257">
      <c r="A257" s="112">
        <f t="shared" si="48"/>
        <v>2231</v>
      </c>
      <c r="B257" s="112" t="str">
        <f t="shared" si="49"/>
        <v>#DIV/0!</v>
      </c>
      <c r="C257" s="113"/>
      <c r="D257" s="113"/>
      <c r="E257" s="113"/>
      <c r="F257" s="113"/>
      <c r="G257" s="113"/>
      <c r="H257" s="113"/>
      <c r="I257" s="113"/>
      <c r="J257" s="112">
        <f t="shared" si="50"/>
        <v>0</v>
      </c>
      <c r="K257" s="101" t="str">
        <f t="shared" si="51"/>
        <v/>
      </c>
      <c r="L257" s="103"/>
    </row>
    <row r="258">
      <c r="A258" s="112">
        <f t="shared" si="48"/>
        <v>2498</v>
      </c>
      <c r="B258" s="112" t="str">
        <f t="shared" si="49"/>
        <v>#DIV/0!</v>
      </c>
      <c r="C258" s="113"/>
      <c r="D258" s="113"/>
      <c r="E258" s="113"/>
      <c r="F258" s="113"/>
      <c r="G258" s="113"/>
      <c r="H258" s="113"/>
      <c r="I258" s="113"/>
      <c r="J258" s="112">
        <f t="shared" si="50"/>
        <v>0</v>
      </c>
      <c r="K258" s="101" t="str">
        <f t="shared" si="51"/>
        <v/>
      </c>
      <c r="L258" s="103"/>
    </row>
    <row r="259">
      <c r="A259" s="112">
        <f t="shared" si="48"/>
        <v>2766</v>
      </c>
      <c r="B259" s="112" t="str">
        <f t="shared" si="49"/>
        <v>#DIV/0!</v>
      </c>
      <c r="C259" s="113"/>
      <c r="D259" s="113"/>
      <c r="E259" s="113"/>
      <c r="F259" s="113"/>
      <c r="G259" s="113"/>
      <c r="H259" s="113"/>
      <c r="I259" s="113"/>
      <c r="J259" s="112">
        <f t="shared" si="50"/>
        <v>0</v>
      </c>
      <c r="K259" s="101" t="str">
        <f t="shared" si="51"/>
        <v/>
      </c>
      <c r="L259" s="103"/>
    </row>
    <row r="260">
      <c r="A260" s="112">
        <f t="shared" si="48"/>
        <v>3033</v>
      </c>
      <c r="B260" s="112" t="str">
        <f t="shared" si="49"/>
        <v>#DIV/0!</v>
      </c>
      <c r="C260" s="113"/>
      <c r="D260" s="113"/>
      <c r="E260" s="113"/>
      <c r="F260" s="113"/>
      <c r="G260" s="113"/>
      <c r="H260" s="113"/>
      <c r="I260" s="113"/>
      <c r="J260" s="112">
        <f t="shared" si="50"/>
        <v>0</v>
      </c>
      <c r="K260" s="101" t="str">
        <f t="shared" si="51"/>
        <v/>
      </c>
      <c r="L260" s="103"/>
    </row>
    <row r="261">
      <c r="A261" s="112">
        <f t="shared" si="48"/>
        <v>3301</v>
      </c>
      <c r="B261" s="112" t="str">
        <f t="shared" si="49"/>
        <v>#DIV/0!</v>
      </c>
      <c r="C261" s="113"/>
      <c r="D261" s="113"/>
      <c r="E261" s="113"/>
      <c r="F261" s="113"/>
      <c r="G261" s="113"/>
      <c r="H261" s="113"/>
      <c r="I261" s="113"/>
      <c r="J261" s="112">
        <f t="shared" si="50"/>
        <v>0</v>
      </c>
      <c r="K261" s="101" t="str">
        <f t="shared" si="51"/>
        <v/>
      </c>
      <c r="L261" s="103"/>
    </row>
    <row r="262">
      <c r="A262" s="112">
        <f t="shared" si="48"/>
        <v>3568</v>
      </c>
      <c r="B262" s="112" t="str">
        <f t="shared" si="49"/>
        <v>#DIV/0!</v>
      </c>
      <c r="C262" s="113"/>
      <c r="D262" s="113"/>
      <c r="E262" s="113"/>
      <c r="F262" s="113"/>
      <c r="G262" s="113"/>
      <c r="H262" s="113"/>
      <c r="I262" s="113"/>
      <c r="J262" s="112">
        <f t="shared" si="50"/>
        <v>0</v>
      </c>
      <c r="K262" s="101" t="str">
        <f t="shared" si="51"/>
        <v/>
      </c>
      <c r="L262" s="103"/>
    </row>
    <row r="263">
      <c r="A263" s="112">
        <f t="shared" si="48"/>
        <v>3836</v>
      </c>
      <c r="B263" s="112" t="str">
        <f t="shared" si="49"/>
        <v>#DIV/0!</v>
      </c>
      <c r="C263" s="113"/>
      <c r="D263" s="113"/>
      <c r="E263" s="113"/>
      <c r="F263" s="113"/>
      <c r="G263" s="113"/>
      <c r="H263" s="113"/>
      <c r="I263" s="113"/>
      <c r="J263" s="112">
        <f t="shared" si="50"/>
        <v>0</v>
      </c>
      <c r="K263" s="101" t="str">
        <f t="shared" si="51"/>
        <v/>
      </c>
      <c r="L263" s="103"/>
    </row>
    <row r="264">
      <c r="A264" s="112">
        <f t="shared" si="48"/>
        <v>4103</v>
      </c>
      <c r="B264" s="112" t="str">
        <f t="shared" si="49"/>
        <v>#DIV/0!</v>
      </c>
      <c r="C264" s="113"/>
      <c r="D264" s="113"/>
      <c r="E264" s="113"/>
      <c r="F264" s="113"/>
      <c r="G264" s="113"/>
      <c r="H264" s="113"/>
      <c r="I264" s="113"/>
      <c r="J264" s="112">
        <f t="shared" si="50"/>
        <v>0</v>
      </c>
      <c r="K264" s="101" t="str">
        <f t="shared" si="51"/>
        <v/>
      </c>
      <c r="L264" s="103"/>
    </row>
    <row r="265">
      <c r="A265" s="112">
        <f t="shared" si="48"/>
        <v>4371</v>
      </c>
      <c r="B265" s="112" t="str">
        <f t="shared" si="49"/>
        <v>#DIV/0!</v>
      </c>
      <c r="C265" s="113"/>
      <c r="D265" s="113"/>
      <c r="E265" s="113"/>
      <c r="F265" s="113"/>
      <c r="G265" s="113"/>
      <c r="H265" s="113"/>
      <c r="I265" s="113"/>
      <c r="J265" s="112">
        <f t="shared" si="50"/>
        <v>0</v>
      </c>
      <c r="K265" s="101" t="str">
        <f t="shared" si="51"/>
        <v/>
      </c>
      <c r="L265" s="103"/>
    </row>
    <row r="266">
      <c r="A266" s="112">
        <f t="shared" si="48"/>
        <v>4638</v>
      </c>
      <c r="B266" s="112" t="str">
        <f t="shared" si="49"/>
        <v>#DIV/0!</v>
      </c>
      <c r="C266" s="113"/>
      <c r="D266" s="113"/>
      <c r="E266" s="113"/>
      <c r="F266" s="113"/>
      <c r="G266" s="113"/>
      <c r="H266" s="113"/>
      <c r="I266" s="113"/>
      <c r="J266" s="112">
        <f t="shared" si="50"/>
        <v>0</v>
      </c>
      <c r="K266" s="101" t="str">
        <f t="shared" si="51"/>
        <v/>
      </c>
      <c r="L266" s="103"/>
    </row>
    <row r="267">
      <c r="A267" s="112">
        <f t="shared" si="48"/>
        <v>4906</v>
      </c>
      <c r="B267" s="112" t="str">
        <f t="shared" si="49"/>
        <v>#DIV/0!</v>
      </c>
      <c r="C267" s="113"/>
      <c r="D267" s="113"/>
      <c r="E267" s="113"/>
      <c r="F267" s="113"/>
      <c r="G267" s="113"/>
      <c r="H267" s="113"/>
      <c r="I267" s="113"/>
      <c r="J267" s="112">
        <f t="shared" si="50"/>
        <v>0</v>
      </c>
      <c r="K267" s="101" t="str">
        <f t="shared" si="51"/>
        <v/>
      </c>
      <c r="L267" s="103"/>
    </row>
    <row r="268">
      <c r="A268" s="112">
        <f t="shared" si="48"/>
        <v>5173</v>
      </c>
      <c r="B268" s="112" t="str">
        <f t="shared" si="49"/>
        <v>#DIV/0!</v>
      </c>
      <c r="C268" s="113"/>
      <c r="D268" s="113"/>
      <c r="E268" s="113"/>
      <c r="F268" s="113"/>
      <c r="G268" s="113"/>
      <c r="H268" s="113"/>
      <c r="I268" s="113"/>
      <c r="J268" s="112">
        <f t="shared" si="50"/>
        <v>0</v>
      </c>
      <c r="K268" s="101" t="str">
        <f t="shared" si="51"/>
        <v/>
      </c>
      <c r="L268" s="103"/>
    </row>
    <row r="269">
      <c r="A269" s="112">
        <f t="shared" si="48"/>
        <v>5441</v>
      </c>
      <c r="B269" s="112" t="str">
        <f t="shared" si="49"/>
        <v>#DIV/0!</v>
      </c>
      <c r="C269" s="113"/>
      <c r="D269" s="113"/>
      <c r="E269" s="113"/>
      <c r="F269" s="113"/>
      <c r="G269" s="113"/>
      <c r="H269" s="113"/>
      <c r="I269" s="113"/>
      <c r="J269" s="112">
        <f t="shared" si="50"/>
        <v>0</v>
      </c>
      <c r="K269" s="101" t="str">
        <f t="shared" si="51"/>
        <v/>
      </c>
      <c r="L269" s="103"/>
    </row>
    <row r="270">
      <c r="A270" s="112">
        <f t="shared" si="48"/>
        <v>5708</v>
      </c>
      <c r="B270" s="112" t="str">
        <f t="shared" si="49"/>
        <v>#DIV/0!</v>
      </c>
      <c r="C270" s="113"/>
      <c r="D270" s="113"/>
      <c r="E270" s="113"/>
      <c r="F270" s="113"/>
      <c r="G270" s="113"/>
      <c r="H270" s="113"/>
      <c r="I270" s="113"/>
      <c r="J270" s="112">
        <f t="shared" si="50"/>
        <v>0</v>
      </c>
      <c r="K270" s="101" t="str">
        <f t="shared" si="51"/>
        <v/>
      </c>
      <c r="L270" s="103"/>
    </row>
    <row r="271">
      <c r="A271" s="112">
        <f t="shared" si="48"/>
        <v>5976</v>
      </c>
      <c r="B271" s="112" t="str">
        <f t="shared" si="49"/>
        <v>#DIV/0!</v>
      </c>
      <c r="C271" s="113"/>
      <c r="D271" s="113"/>
      <c r="E271" s="113"/>
      <c r="F271" s="113"/>
      <c r="G271" s="113"/>
      <c r="H271" s="113"/>
      <c r="I271" s="113"/>
      <c r="J271" s="112">
        <f t="shared" si="50"/>
        <v>0</v>
      </c>
      <c r="K271" s="101" t="str">
        <f t="shared" si="51"/>
        <v/>
      </c>
      <c r="L271" s="103"/>
    </row>
    <row r="272">
      <c r="A272" s="112">
        <f t="shared" si="48"/>
        <v>6243</v>
      </c>
      <c r="B272" s="112" t="str">
        <f t="shared" si="49"/>
        <v>#DIV/0!</v>
      </c>
      <c r="C272" s="113"/>
      <c r="D272" s="113"/>
      <c r="E272" s="113"/>
      <c r="F272" s="113"/>
      <c r="G272" s="113"/>
      <c r="H272" s="113"/>
      <c r="I272" s="113"/>
      <c r="J272" s="112">
        <f t="shared" si="50"/>
        <v>0</v>
      </c>
      <c r="K272" s="101" t="str">
        <f t="shared" si="51"/>
        <v/>
      </c>
      <c r="L272" s="103"/>
    </row>
    <row r="273">
      <c r="A273" s="112">
        <f t="shared" si="48"/>
        <v>6511</v>
      </c>
      <c r="B273" s="112" t="str">
        <f t="shared" si="49"/>
        <v>#DIV/0!</v>
      </c>
      <c r="C273" s="113"/>
      <c r="D273" s="113"/>
      <c r="E273" s="113"/>
      <c r="F273" s="113"/>
      <c r="G273" s="113"/>
      <c r="H273" s="113"/>
      <c r="I273" s="113"/>
      <c r="J273" s="112">
        <f t="shared" si="50"/>
        <v>0</v>
      </c>
      <c r="K273" s="101" t="str">
        <f t="shared" si="51"/>
        <v/>
      </c>
      <c r="L273" s="103"/>
    </row>
    <row r="274">
      <c r="A274" s="112">
        <f t="shared" si="48"/>
        <v>6778</v>
      </c>
      <c r="B274" s="112" t="str">
        <f t="shared" si="49"/>
        <v>#DIV/0!</v>
      </c>
      <c r="C274" s="113"/>
      <c r="D274" s="113"/>
      <c r="E274" s="113"/>
      <c r="F274" s="113"/>
      <c r="G274" s="113"/>
      <c r="H274" s="113"/>
      <c r="I274" s="113"/>
      <c r="J274" s="112">
        <f t="shared" si="50"/>
        <v>0</v>
      </c>
      <c r="K274" s="106">
        <f t="shared" si="51"/>
        <v>0</v>
      </c>
      <c r="L274" s="103"/>
    </row>
    <row r="275">
      <c r="A275" s="112">
        <f t="shared" si="48"/>
        <v>7046</v>
      </c>
      <c r="B275" s="112" t="str">
        <f t="shared" si="49"/>
        <v>#DIV/0!</v>
      </c>
      <c r="C275" s="113"/>
      <c r="D275" s="113"/>
      <c r="E275" s="113"/>
      <c r="F275" s="113"/>
      <c r="G275" s="113"/>
      <c r="H275" s="113"/>
      <c r="I275" s="113"/>
      <c r="J275" s="112">
        <f t="shared" si="50"/>
        <v>0</v>
      </c>
      <c r="K275" s="101" t="str">
        <f t="shared" si="51"/>
        <v/>
      </c>
      <c r="L275" s="103"/>
    </row>
    <row r="276">
      <c r="A276" s="112">
        <f t="shared" si="48"/>
        <v>7313</v>
      </c>
      <c r="B276" s="112" t="str">
        <f t="shared" si="49"/>
        <v>#DIV/0!</v>
      </c>
      <c r="C276" s="113"/>
      <c r="D276" s="113"/>
      <c r="E276" s="113"/>
      <c r="F276" s="113"/>
      <c r="G276" s="113"/>
      <c r="H276" s="113"/>
      <c r="I276" s="113"/>
      <c r="J276" s="112">
        <f t="shared" si="50"/>
        <v>0</v>
      </c>
      <c r="K276" s="101" t="str">
        <f t="shared" si="51"/>
        <v/>
      </c>
      <c r="L276" s="103"/>
    </row>
    <row r="277">
      <c r="A277" s="112">
        <f t="shared" si="48"/>
        <v>7581</v>
      </c>
      <c r="B277" s="112" t="str">
        <f t="shared" si="49"/>
        <v>#DIV/0!</v>
      </c>
      <c r="C277" s="113"/>
      <c r="D277" s="113"/>
      <c r="E277" s="113"/>
      <c r="F277" s="113"/>
      <c r="G277" s="113"/>
      <c r="H277" s="113"/>
      <c r="I277" s="113"/>
      <c r="J277" s="112">
        <f t="shared" si="50"/>
        <v>0</v>
      </c>
      <c r="K277" s="101" t="str">
        <f t="shared" si="51"/>
        <v/>
      </c>
      <c r="L277" s="103"/>
    </row>
    <row r="278">
      <c r="A278" s="112">
        <f t="shared" si="48"/>
        <v>7849</v>
      </c>
      <c r="B278" s="112" t="str">
        <f t="shared" si="49"/>
        <v>#DIV/0!</v>
      </c>
      <c r="C278" s="113"/>
      <c r="D278" s="113"/>
      <c r="E278" s="113"/>
      <c r="F278" s="113"/>
      <c r="G278" s="113"/>
      <c r="H278" s="113"/>
      <c r="I278" s="113"/>
      <c r="J278" s="112">
        <f t="shared" si="50"/>
        <v>0</v>
      </c>
      <c r="K278" s="101" t="str">
        <f t="shared" si="51"/>
        <v/>
      </c>
      <c r="L278" s="103"/>
    </row>
    <row r="279">
      <c r="A279" s="112">
        <f t="shared" si="48"/>
        <v>8116</v>
      </c>
      <c r="B279" s="112" t="str">
        <f t="shared" si="49"/>
        <v>#DIV/0!</v>
      </c>
      <c r="C279" s="113"/>
      <c r="D279" s="113"/>
      <c r="E279" s="113"/>
      <c r="F279" s="113"/>
      <c r="G279" s="113"/>
      <c r="H279" s="113"/>
      <c r="I279" s="113"/>
      <c r="J279" s="112">
        <f t="shared" si="50"/>
        <v>0</v>
      </c>
      <c r="K279" s="101" t="str">
        <f t="shared" si="51"/>
        <v/>
      </c>
      <c r="L279" s="103"/>
    </row>
  </sheetData>
  <mergeCells count="4">
    <mergeCell ref="A1:A3"/>
    <mergeCell ref="B1:B3"/>
    <mergeCell ref="C1:C3"/>
    <mergeCell ref="A35:C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0.13"/>
    <col customWidth="1" min="2" max="8" width="12.63"/>
    <col customWidth="1" min="9" max="32" width="8.13"/>
  </cols>
  <sheetData>
    <row r="1">
      <c r="A1" s="121" t="s">
        <v>56</v>
      </c>
      <c r="B1" s="33" t="s">
        <v>173</v>
      </c>
      <c r="I1" s="122" t="s">
        <v>174</v>
      </c>
      <c r="J1" s="72"/>
      <c r="K1" s="42"/>
      <c r="L1" s="123" t="s">
        <v>175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2"/>
      <c r="X1" s="124" t="s">
        <v>176</v>
      </c>
      <c r="Y1" s="72"/>
      <c r="Z1" s="72"/>
      <c r="AA1" s="72"/>
      <c r="AB1" s="72"/>
      <c r="AC1" s="72"/>
      <c r="AD1" s="72"/>
      <c r="AE1" s="72"/>
      <c r="AF1" s="42"/>
    </row>
    <row r="2">
      <c r="A2" s="47"/>
      <c r="I2" s="48"/>
      <c r="J2" s="74"/>
      <c r="K2" s="49"/>
      <c r="L2" s="123" t="s">
        <v>177</v>
      </c>
      <c r="M2" s="31"/>
      <c r="N2" s="2"/>
      <c r="O2" s="123" t="s">
        <v>178</v>
      </c>
      <c r="P2" s="31"/>
      <c r="Q2" s="2"/>
      <c r="R2" s="123" t="s">
        <v>179</v>
      </c>
      <c r="S2" s="31"/>
      <c r="T2" s="2"/>
      <c r="U2" s="125" t="s">
        <v>180</v>
      </c>
      <c r="V2" s="125" t="s">
        <v>181</v>
      </c>
      <c r="W2" s="125" t="s">
        <v>182</v>
      </c>
      <c r="X2" s="126" t="s">
        <v>183</v>
      </c>
      <c r="Y2" s="126" t="s">
        <v>184</v>
      </c>
      <c r="Z2" s="126" t="s">
        <v>185</v>
      </c>
      <c r="AA2" s="126" t="s">
        <v>186</v>
      </c>
      <c r="AB2" s="126" t="s">
        <v>187</v>
      </c>
      <c r="AC2" s="126" t="s">
        <v>188</v>
      </c>
      <c r="AD2" s="126" t="s">
        <v>180</v>
      </c>
      <c r="AE2" s="126" t="s">
        <v>181</v>
      </c>
      <c r="AF2" s="126" t="s">
        <v>182</v>
      </c>
    </row>
    <row r="3">
      <c r="A3" s="49"/>
      <c r="B3" s="127" t="s">
        <v>189</v>
      </c>
      <c r="C3" s="127" t="s">
        <v>190</v>
      </c>
      <c r="D3" s="127" t="s">
        <v>191</v>
      </c>
      <c r="E3" s="127" t="s">
        <v>192</v>
      </c>
      <c r="F3" s="127" t="s">
        <v>193</v>
      </c>
      <c r="G3" s="127" t="s">
        <v>194</v>
      </c>
      <c r="H3" s="127" t="s">
        <v>195</v>
      </c>
      <c r="I3" s="95" t="s">
        <v>196</v>
      </c>
      <c r="J3" s="95" t="s">
        <v>197</v>
      </c>
      <c r="K3" s="95" t="s">
        <v>198</v>
      </c>
      <c r="L3" s="128" t="s">
        <v>199</v>
      </c>
      <c r="M3" s="128" t="s">
        <v>200</v>
      </c>
      <c r="N3" s="128" t="s">
        <v>201</v>
      </c>
      <c r="O3" s="128" t="s">
        <v>199</v>
      </c>
      <c r="P3" s="128" t="s">
        <v>200</v>
      </c>
      <c r="Q3" s="128" t="s">
        <v>201</v>
      </c>
      <c r="R3" s="128" t="s">
        <v>199</v>
      </c>
      <c r="S3" s="128" t="s">
        <v>200</v>
      </c>
      <c r="T3" s="128" t="s">
        <v>201</v>
      </c>
      <c r="U3" s="11"/>
      <c r="V3" s="11"/>
      <c r="W3" s="11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129" t="s">
        <v>202</v>
      </c>
      <c r="B4" s="130">
        <v>0.4</v>
      </c>
      <c r="C4" s="107">
        <v>1.347</v>
      </c>
      <c r="D4" s="130">
        <v>-1.297</v>
      </c>
      <c r="E4" s="130">
        <f t="shared" ref="E4:E114" si="1">C4+(-1*D4)</f>
        <v>2.644</v>
      </c>
      <c r="F4" s="130">
        <v>1.56</v>
      </c>
      <c r="G4" s="130">
        <v>1.6</v>
      </c>
      <c r="H4" s="130">
        <f t="shared" ref="H4:H114" si="2">AVERAGE(F4:G4)</f>
        <v>1.58</v>
      </c>
      <c r="I4" s="86">
        <v>5.0</v>
      </c>
      <c r="J4" s="86">
        <v>0.5</v>
      </c>
      <c r="K4" s="86">
        <v>50.0</v>
      </c>
      <c r="L4" s="86">
        <v>0.3</v>
      </c>
      <c r="M4" s="86">
        <v>2.0</v>
      </c>
      <c r="N4" s="100">
        <f t="shared" ref="N4:N114" si="3">L4*M4</f>
        <v>0.6</v>
      </c>
      <c r="O4" s="86">
        <v>0.29</v>
      </c>
      <c r="P4" s="86">
        <v>2.0</v>
      </c>
      <c r="Q4" s="100">
        <f t="shared" ref="Q4:Q114" si="4">O4*P4</f>
        <v>0.58</v>
      </c>
      <c r="R4" s="86">
        <v>0.28</v>
      </c>
      <c r="S4" s="86">
        <v>2.0</v>
      </c>
      <c r="T4" s="100">
        <f t="shared" ref="T4:T114" si="5">R4*S4</f>
        <v>0.56</v>
      </c>
      <c r="U4" s="86">
        <v>0.0</v>
      </c>
      <c r="V4" s="86">
        <v>0.385</v>
      </c>
      <c r="W4" s="86">
        <v>1.4</v>
      </c>
      <c r="X4" s="86">
        <v>221.0</v>
      </c>
      <c r="Y4" s="86">
        <v>220.0</v>
      </c>
      <c r="Z4" s="86">
        <v>0.62</v>
      </c>
      <c r="AA4" s="86">
        <v>7000.0</v>
      </c>
      <c r="AB4" s="86">
        <v>6800.0</v>
      </c>
      <c r="AC4" s="86">
        <v>1.0</v>
      </c>
      <c r="AD4" s="86">
        <v>0.0</v>
      </c>
      <c r="AE4" s="86">
        <v>0.1</v>
      </c>
      <c r="AF4" s="86">
        <v>0.2</v>
      </c>
    </row>
    <row r="5">
      <c r="A5" s="131" t="s">
        <v>203</v>
      </c>
      <c r="B5" s="130">
        <v>0.3</v>
      </c>
      <c r="C5" s="130">
        <v>1.52</v>
      </c>
      <c r="D5" s="130">
        <v>-1.32</v>
      </c>
      <c r="E5" s="130">
        <f t="shared" si="1"/>
        <v>2.84</v>
      </c>
      <c r="F5" s="130">
        <v>1.32</v>
      </c>
      <c r="G5" s="130">
        <v>1.32</v>
      </c>
      <c r="H5" s="130">
        <f t="shared" si="2"/>
        <v>1.32</v>
      </c>
      <c r="I5" s="86">
        <v>6.0</v>
      </c>
      <c r="J5" s="86">
        <v>0.3</v>
      </c>
      <c r="K5" s="86">
        <v>50.0</v>
      </c>
      <c r="L5" s="86">
        <v>0.3</v>
      </c>
      <c r="M5" s="86">
        <v>2.0</v>
      </c>
      <c r="N5" s="100">
        <f t="shared" si="3"/>
        <v>0.6</v>
      </c>
      <c r="O5" s="86">
        <v>0.29</v>
      </c>
      <c r="P5" s="86">
        <v>2.0</v>
      </c>
      <c r="Q5" s="100">
        <f t="shared" si="4"/>
        <v>0.58</v>
      </c>
      <c r="R5" s="86">
        <v>0.28</v>
      </c>
      <c r="S5" s="86">
        <v>2.0</v>
      </c>
      <c r="T5" s="100">
        <f t="shared" si="5"/>
        <v>0.56</v>
      </c>
      <c r="U5" s="86">
        <v>0.0</v>
      </c>
      <c r="V5" s="86">
        <v>0.34</v>
      </c>
      <c r="W5" s="86">
        <v>2.1</v>
      </c>
      <c r="X5" s="86">
        <v>285.0</v>
      </c>
      <c r="Y5" s="86">
        <v>208.0</v>
      </c>
      <c r="Z5" s="86" t="s">
        <v>204</v>
      </c>
      <c r="AA5" s="86">
        <v>7000.0</v>
      </c>
      <c r="AB5" s="86">
        <v>7000.0</v>
      </c>
      <c r="AC5" s="86">
        <v>1.0</v>
      </c>
      <c r="AD5" s="86">
        <v>0.0</v>
      </c>
      <c r="AE5" s="86">
        <v>0.14</v>
      </c>
      <c r="AF5" s="86">
        <v>0.34</v>
      </c>
    </row>
    <row r="6">
      <c r="A6" s="131" t="s">
        <v>205</v>
      </c>
      <c r="B6" s="130">
        <v>0.32</v>
      </c>
      <c r="C6" s="130">
        <v>1.5</v>
      </c>
      <c r="D6" s="130">
        <v>-1.253</v>
      </c>
      <c r="E6" s="130">
        <f t="shared" si="1"/>
        <v>2.753</v>
      </c>
      <c r="F6" s="130">
        <v>1.54</v>
      </c>
      <c r="G6" s="130">
        <v>1.53</v>
      </c>
      <c r="H6" s="130">
        <f t="shared" si="2"/>
        <v>1.535</v>
      </c>
      <c r="I6" s="86">
        <v>6.0</v>
      </c>
      <c r="J6" s="86">
        <v>0.5</v>
      </c>
      <c r="K6" s="86">
        <v>50.0</v>
      </c>
      <c r="L6" s="86">
        <v>0.3</v>
      </c>
      <c r="M6" s="86">
        <v>2.0</v>
      </c>
      <c r="N6" s="100">
        <f t="shared" si="3"/>
        <v>0.6</v>
      </c>
      <c r="O6" s="86">
        <v>0.29</v>
      </c>
      <c r="P6" s="86">
        <v>2.0</v>
      </c>
      <c r="Q6" s="100">
        <f t="shared" si="4"/>
        <v>0.58</v>
      </c>
      <c r="R6" s="86">
        <v>0.28</v>
      </c>
      <c r="S6" s="86">
        <v>2.0</v>
      </c>
      <c r="T6" s="100">
        <f t="shared" si="5"/>
        <v>0.56</v>
      </c>
      <c r="U6" s="86">
        <v>0.0</v>
      </c>
      <c r="V6" s="86">
        <v>0.372</v>
      </c>
      <c r="W6" s="86">
        <v>1.411</v>
      </c>
      <c r="X6" s="86">
        <v>342.0</v>
      </c>
      <c r="Y6" s="86">
        <v>135.0</v>
      </c>
      <c r="Z6" s="86">
        <v>0.65</v>
      </c>
      <c r="AA6" s="86">
        <v>7000.0</v>
      </c>
      <c r="AB6" s="86">
        <v>6800.0</v>
      </c>
      <c r="AC6" s="86">
        <v>1.0</v>
      </c>
      <c r="AD6" s="86">
        <v>0.0</v>
      </c>
      <c r="AE6" s="86">
        <v>0.0</v>
      </c>
      <c r="AF6" s="86">
        <v>0.0</v>
      </c>
    </row>
    <row r="7">
      <c r="A7" s="131" t="s">
        <v>206</v>
      </c>
      <c r="B7" s="130">
        <v>0.38</v>
      </c>
      <c r="C7" s="130">
        <v>1.23</v>
      </c>
      <c r="D7" s="130">
        <v>-1.26</v>
      </c>
      <c r="E7" s="130">
        <f t="shared" si="1"/>
        <v>2.49</v>
      </c>
      <c r="F7" s="130">
        <v>1.58</v>
      </c>
      <c r="G7" s="130">
        <v>1.56</v>
      </c>
      <c r="H7" s="130">
        <f t="shared" si="2"/>
        <v>1.57</v>
      </c>
      <c r="I7" s="86">
        <v>8.0</v>
      </c>
      <c r="J7" s="86">
        <v>0.5</v>
      </c>
      <c r="K7" s="86">
        <v>50.0</v>
      </c>
      <c r="L7" s="86">
        <v>0.3</v>
      </c>
      <c r="M7" s="86">
        <v>2.0</v>
      </c>
      <c r="N7" s="100">
        <f t="shared" si="3"/>
        <v>0.6</v>
      </c>
      <c r="O7" s="86">
        <v>0.29</v>
      </c>
      <c r="P7" s="86">
        <v>2.0</v>
      </c>
      <c r="Q7" s="100">
        <f t="shared" si="4"/>
        <v>0.58</v>
      </c>
      <c r="R7" s="86">
        <v>0.28</v>
      </c>
      <c r="S7" s="86">
        <v>2.0</v>
      </c>
      <c r="T7" s="100">
        <f t="shared" si="5"/>
        <v>0.56</v>
      </c>
      <c r="U7" s="86">
        <v>0.0</v>
      </c>
      <c r="V7" s="86">
        <v>0.458</v>
      </c>
      <c r="W7" s="86">
        <v>1.169</v>
      </c>
      <c r="X7" s="86">
        <v>327.0</v>
      </c>
      <c r="Y7" s="86">
        <v>140.0</v>
      </c>
      <c r="Z7" s="86">
        <v>0.75</v>
      </c>
      <c r="AA7" s="86">
        <v>7000.0</v>
      </c>
      <c r="AB7" s="86">
        <v>7000.0</v>
      </c>
      <c r="AC7" s="86">
        <v>1.0</v>
      </c>
      <c r="AD7" s="86">
        <v>0.0</v>
      </c>
      <c r="AE7" s="86">
        <v>0.08</v>
      </c>
      <c r="AF7" s="86">
        <v>0.18</v>
      </c>
    </row>
    <row r="8">
      <c r="A8" s="131" t="s">
        <v>207</v>
      </c>
      <c r="B8" s="130">
        <v>0.46</v>
      </c>
      <c r="C8" s="130">
        <v>1.46</v>
      </c>
      <c r="D8" s="130">
        <v>-1.26</v>
      </c>
      <c r="E8" s="130">
        <f t="shared" si="1"/>
        <v>2.72</v>
      </c>
      <c r="F8" s="130">
        <v>1.27</v>
      </c>
      <c r="G8" s="130">
        <v>1.27</v>
      </c>
      <c r="H8" s="130">
        <f t="shared" si="2"/>
        <v>1.27</v>
      </c>
      <c r="I8" s="86">
        <v>6.0</v>
      </c>
      <c r="J8" s="86">
        <v>0.3</v>
      </c>
      <c r="K8" s="86">
        <v>50.0</v>
      </c>
      <c r="L8" s="86">
        <v>0.3</v>
      </c>
      <c r="M8" s="86">
        <v>2.0</v>
      </c>
      <c r="N8" s="100">
        <f t="shared" si="3"/>
        <v>0.6</v>
      </c>
      <c r="O8" s="86">
        <v>0.29</v>
      </c>
      <c r="P8" s="86">
        <v>2.0</v>
      </c>
      <c r="Q8" s="100">
        <f t="shared" si="4"/>
        <v>0.58</v>
      </c>
      <c r="R8" s="86">
        <v>0.28</v>
      </c>
      <c r="S8" s="86">
        <v>2.0</v>
      </c>
      <c r="T8" s="100">
        <f t="shared" si="5"/>
        <v>0.56</v>
      </c>
      <c r="U8" s="86">
        <v>0.0</v>
      </c>
      <c r="V8" s="86">
        <v>0.592</v>
      </c>
      <c r="W8" s="86">
        <v>1.477</v>
      </c>
      <c r="X8" s="86">
        <v>399.0</v>
      </c>
      <c r="Y8" s="86">
        <v>186.0</v>
      </c>
      <c r="Z8" s="86">
        <v>0.82</v>
      </c>
      <c r="AA8" s="86">
        <v>7000.0</v>
      </c>
      <c r="AB8" s="86">
        <v>7500.0</v>
      </c>
      <c r="AC8" s="86">
        <v>1.0</v>
      </c>
      <c r="AD8" s="86">
        <v>0.0</v>
      </c>
      <c r="AE8" s="86">
        <v>0.14</v>
      </c>
      <c r="AF8" s="86">
        <v>0.4</v>
      </c>
    </row>
    <row r="9">
      <c r="A9" s="131" t="s">
        <v>208</v>
      </c>
      <c r="B9" s="130">
        <v>0.413</v>
      </c>
      <c r="C9" s="130">
        <v>1.386</v>
      </c>
      <c r="D9" s="130">
        <v>-1.42</v>
      </c>
      <c r="E9" s="130">
        <f t="shared" si="1"/>
        <v>2.806</v>
      </c>
      <c r="F9" s="130">
        <v>1.7</v>
      </c>
      <c r="G9" s="130">
        <v>1.72</v>
      </c>
      <c r="H9" s="130">
        <f t="shared" si="2"/>
        <v>1.71</v>
      </c>
      <c r="I9" s="86">
        <v>6.0</v>
      </c>
      <c r="J9" s="86">
        <v>0.3</v>
      </c>
      <c r="K9" s="86">
        <v>50.0</v>
      </c>
      <c r="L9" s="86">
        <v>0.3</v>
      </c>
      <c r="M9" s="86">
        <v>2.0</v>
      </c>
      <c r="N9" s="100">
        <f t="shared" si="3"/>
        <v>0.6</v>
      </c>
      <c r="O9" s="86">
        <v>0.29</v>
      </c>
      <c r="P9" s="86">
        <v>2.0</v>
      </c>
      <c r="Q9" s="100">
        <f t="shared" si="4"/>
        <v>0.58</v>
      </c>
      <c r="R9" s="86">
        <v>0.28</v>
      </c>
      <c r="S9" s="86">
        <v>2.0</v>
      </c>
      <c r="T9" s="100">
        <f t="shared" si="5"/>
        <v>0.56</v>
      </c>
      <c r="U9" s="86">
        <v>0.0</v>
      </c>
      <c r="V9" s="86">
        <v>0.607</v>
      </c>
      <c r="W9" s="86">
        <v>-0.957</v>
      </c>
      <c r="X9" s="86">
        <v>331.0</v>
      </c>
      <c r="Y9" s="86">
        <v>210.0</v>
      </c>
      <c r="Z9" s="86">
        <v>0.65</v>
      </c>
      <c r="AA9" s="86">
        <v>7000.0</v>
      </c>
      <c r="AB9" s="86">
        <v>6500.0</v>
      </c>
      <c r="AC9" s="86">
        <v>1.0</v>
      </c>
      <c r="AD9" s="86">
        <v>0.0</v>
      </c>
      <c r="AE9" s="86">
        <v>-0.06</v>
      </c>
      <c r="AF9" s="86">
        <v>0.03</v>
      </c>
    </row>
    <row r="10">
      <c r="A10" s="131" t="s">
        <v>209</v>
      </c>
      <c r="B10" s="130">
        <v>0.46</v>
      </c>
      <c r="C10" s="130">
        <v>1.269</v>
      </c>
      <c r="D10" s="130">
        <v>-1.281</v>
      </c>
      <c r="E10" s="130">
        <f t="shared" si="1"/>
        <v>2.55</v>
      </c>
      <c r="F10" s="130">
        <v>1.57</v>
      </c>
      <c r="G10" s="130">
        <v>1.53</v>
      </c>
      <c r="H10" s="130">
        <f t="shared" si="2"/>
        <v>1.55</v>
      </c>
      <c r="I10" s="86">
        <v>6.0</v>
      </c>
      <c r="J10" s="86">
        <v>0.3</v>
      </c>
      <c r="K10" s="86">
        <v>50.0</v>
      </c>
      <c r="L10" s="86">
        <v>0.3</v>
      </c>
      <c r="M10" s="86">
        <v>2.0</v>
      </c>
      <c r="N10" s="100">
        <f t="shared" si="3"/>
        <v>0.6</v>
      </c>
      <c r="O10" s="86">
        <v>0.29</v>
      </c>
      <c r="P10" s="86">
        <v>2.0</v>
      </c>
      <c r="Q10" s="100">
        <f t="shared" si="4"/>
        <v>0.58</v>
      </c>
      <c r="R10" s="86">
        <v>0.28</v>
      </c>
      <c r="S10" s="86">
        <v>2.0</v>
      </c>
      <c r="T10" s="100">
        <f t="shared" si="5"/>
        <v>0.56</v>
      </c>
      <c r="U10" s="86">
        <v>0.0</v>
      </c>
      <c r="V10" s="86">
        <v>0.528</v>
      </c>
      <c r="W10" s="86">
        <v>1.286</v>
      </c>
      <c r="X10" s="86">
        <v>400.0</v>
      </c>
      <c r="Y10" s="86">
        <v>240.0</v>
      </c>
      <c r="Z10" s="86">
        <v>1.03</v>
      </c>
      <c r="AA10" s="86">
        <v>7000.0</v>
      </c>
      <c r="AB10" s="86">
        <v>6800.0</v>
      </c>
      <c r="AC10" s="86">
        <v>1.0</v>
      </c>
      <c r="AD10" s="86">
        <v>0.0</v>
      </c>
      <c r="AE10" s="86">
        <v>0.1</v>
      </c>
      <c r="AF10" s="86">
        <v>0.2</v>
      </c>
    </row>
    <row r="11">
      <c r="A11" s="131" t="s">
        <v>210</v>
      </c>
      <c r="B11" s="130">
        <v>0.39</v>
      </c>
      <c r="C11" s="130">
        <v>1.21</v>
      </c>
      <c r="D11" s="130">
        <v>-1.41</v>
      </c>
      <c r="E11" s="130">
        <f t="shared" si="1"/>
        <v>2.62</v>
      </c>
      <c r="F11" s="130">
        <v>1.668</v>
      </c>
      <c r="G11" s="130">
        <v>1.62</v>
      </c>
      <c r="H11" s="130">
        <f t="shared" si="2"/>
        <v>1.644</v>
      </c>
      <c r="I11" s="86">
        <v>7.0</v>
      </c>
      <c r="J11" s="86">
        <v>0.3</v>
      </c>
      <c r="K11" s="86">
        <v>50.0</v>
      </c>
      <c r="L11" s="86">
        <v>0.3</v>
      </c>
      <c r="M11" s="86">
        <v>2.0</v>
      </c>
      <c r="N11" s="100">
        <f t="shared" si="3"/>
        <v>0.6</v>
      </c>
      <c r="O11" s="86">
        <v>0.29</v>
      </c>
      <c r="P11" s="86">
        <v>2.0</v>
      </c>
      <c r="Q11" s="100">
        <f t="shared" si="4"/>
        <v>0.58</v>
      </c>
      <c r="R11" s="86">
        <v>0.28</v>
      </c>
      <c r="S11" s="86">
        <v>2.0</v>
      </c>
      <c r="T11" s="100">
        <f t="shared" si="5"/>
        <v>0.56</v>
      </c>
      <c r="U11" s="86">
        <v>0.0</v>
      </c>
      <c r="V11" s="107">
        <v>0.65</v>
      </c>
      <c r="W11" s="86">
        <v>-1.182</v>
      </c>
      <c r="X11" s="86">
        <v>401.0</v>
      </c>
      <c r="Y11" s="86">
        <v>250.0</v>
      </c>
      <c r="Z11" s="86">
        <v>1.35</v>
      </c>
      <c r="AA11" s="86">
        <v>7000.0</v>
      </c>
      <c r="AB11" s="86">
        <v>8000.0</v>
      </c>
      <c r="AC11" s="86">
        <v>1.0</v>
      </c>
      <c r="AD11" s="86">
        <v>0.0</v>
      </c>
      <c r="AE11" s="86">
        <v>0.17</v>
      </c>
      <c r="AF11" s="86">
        <v>0.42</v>
      </c>
    </row>
    <row r="12">
      <c r="A12" s="131" t="s">
        <v>211</v>
      </c>
      <c r="B12" s="130">
        <v>0.29</v>
      </c>
      <c r="C12" s="130">
        <v>1.5</v>
      </c>
      <c r="D12" s="130">
        <v>-1.27</v>
      </c>
      <c r="E12" s="130">
        <f t="shared" si="1"/>
        <v>2.77</v>
      </c>
      <c r="F12" s="130">
        <v>1.24</v>
      </c>
      <c r="G12" s="130">
        <v>1.24</v>
      </c>
      <c r="H12" s="130">
        <f t="shared" si="2"/>
        <v>1.24</v>
      </c>
      <c r="I12" s="86">
        <v>7.0</v>
      </c>
      <c r="J12" s="86">
        <v>0.3</v>
      </c>
      <c r="K12" s="86">
        <v>50.0</v>
      </c>
      <c r="L12" s="86">
        <v>0.3</v>
      </c>
      <c r="M12" s="86">
        <v>2.0</v>
      </c>
      <c r="N12" s="100">
        <f t="shared" si="3"/>
        <v>0.6</v>
      </c>
      <c r="O12" s="86">
        <v>0.29</v>
      </c>
      <c r="P12" s="86">
        <v>2.0</v>
      </c>
      <c r="Q12" s="100">
        <f t="shared" si="4"/>
        <v>0.58</v>
      </c>
      <c r="R12" s="86">
        <v>0.28</v>
      </c>
      <c r="S12" s="86">
        <v>2.0</v>
      </c>
      <c r="T12" s="100">
        <f t="shared" si="5"/>
        <v>0.56</v>
      </c>
      <c r="U12" s="86">
        <v>0.0</v>
      </c>
      <c r="V12" s="86">
        <v>0.484</v>
      </c>
      <c r="W12" s="86">
        <v>1.495</v>
      </c>
      <c r="X12" s="86">
        <v>544.0</v>
      </c>
      <c r="Y12" s="86">
        <v>220.0</v>
      </c>
      <c r="Z12" s="86">
        <v>1.0</v>
      </c>
      <c r="AA12" s="86">
        <v>7000.0</v>
      </c>
      <c r="AB12" s="86">
        <v>6500.0</v>
      </c>
      <c r="AC12" s="86">
        <v>1.0</v>
      </c>
      <c r="AD12" s="86">
        <v>0.0</v>
      </c>
      <c r="AE12" s="86">
        <v>0.18</v>
      </c>
      <c r="AF12" s="86">
        <v>0.52</v>
      </c>
    </row>
    <row r="13">
      <c r="A13" s="131" t="s">
        <v>212</v>
      </c>
      <c r="B13" s="130">
        <f t="shared" ref="B13:D13" si="6">B57</f>
        <v>0.255</v>
      </c>
      <c r="C13" s="130">
        <f t="shared" si="6"/>
        <v>1.275</v>
      </c>
      <c r="D13" s="130">
        <f t="shared" si="6"/>
        <v>-1.23</v>
      </c>
      <c r="E13" s="130">
        <f t="shared" si="1"/>
        <v>2.505</v>
      </c>
      <c r="F13" s="130">
        <f t="shared" ref="F13:G13" si="7">F57</f>
        <v>1.46</v>
      </c>
      <c r="G13" s="130">
        <f t="shared" si="7"/>
        <v>1.46</v>
      </c>
      <c r="H13" s="130">
        <f t="shared" si="2"/>
        <v>1.46</v>
      </c>
      <c r="I13" s="86">
        <f t="shared" ref="I13:J13" si="8">I57</f>
        <v>6</v>
      </c>
      <c r="J13" s="86">
        <f t="shared" si="8"/>
        <v>0.5</v>
      </c>
      <c r="K13" s="86">
        <v>50.0</v>
      </c>
      <c r="L13" s="86">
        <v>0.3</v>
      </c>
      <c r="M13" s="86">
        <v>2.0</v>
      </c>
      <c r="N13" s="100">
        <f t="shared" si="3"/>
        <v>0.6</v>
      </c>
      <c r="O13" s="86">
        <v>0.29</v>
      </c>
      <c r="P13" s="86">
        <v>2.0</v>
      </c>
      <c r="Q13" s="100">
        <f t="shared" si="4"/>
        <v>0.58</v>
      </c>
      <c r="R13" s="86">
        <v>0.28</v>
      </c>
      <c r="S13" s="86">
        <v>2.0</v>
      </c>
      <c r="T13" s="100">
        <f t="shared" si="5"/>
        <v>0.56</v>
      </c>
      <c r="U13" s="86">
        <v>0.0</v>
      </c>
      <c r="V13" s="100">
        <f t="shared" ref="V13:AC13" si="9">V57</f>
        <v>0.376</v>
      </c>
      <c r="W13" s="100">
        <f t="shared" si="9"/>
        <v>1.328</v>
      </c>
      <c r="X13" s="100">
        <f t="shared" si="9"/>
        <v>229</v>
      </c>
      <c r="Y13" s="100">
        <f t="shared" si="9"/>
        <v>180</v>
      </c>
      <c r="Z13" s="100">
        <f t="shared" si="9"/>
        <v>0.6</v>
      </c>
      <c r="AA13" s="100">
        <f t="shared" si="9"/>
        <v>7000</v>
      </c>
      <c r="AB13" s="100">
        <f t="shared" si="9"/>
        <v>7500</v>
      </c>
      <c r="AC13" s="100">
        <f t="shared" si="9"/>
        <v>1</v>
      </c>
      <c r="AD13" s="100">
        <v>0.0</v>
      </c>
      <c r="AE13" s="100">
        <v>-0.04</v>
      </c>
      <c r="AF13" s="100">
        <v>0.1</v>
      </c>
    </row>
    <row r="14">
      <c r="A14" s="131" t="s">
        <v>213</v>
      </c>
      <c r="B14" s="130">
        <f t="shared" ref="B14:D14" si="10">B29</f>
        <v>0.36</v>
      </c>
      <c r="C14" s="130">
        <f t="shared" si="10"/>
        <v>1.24</v>
      </c>
      <c r="D14" s="130">
        <f t="shared" si="10"/>
        <v>-1.43</v>
      </c>
      <c r="E14" s="130">
        <f t="shared" si="1"/>
        <v>2.67</v>
      </c>
      <c r="F14" s="130">
        <f t="shared" ref="F14:G14" si="11">F29</f>
        <v>1.42</v>
      </c>
      <c r="G14" s="130">
        <f t="shared" si="11"/>
        <v>1.42</v>
      </c>
      <c r="H14" s="130">
        <f t="shared" si="2"/>
        <v>1.42</v>
      </c>
      <c r="I14" s="86">
        <f t="shared" ref="I14:J14" si="12">I29</f>
        <v>4</v>
      </c>
      <c r="J14" s="86">
        <f t="shared" si="12"/>
        <v>0.3</v>
      </c>
      <c r="K14" s="86">
        <v>50.0</v>
      </c>
      <c r="L14" s="86">
        <v>0.3</v>
      </c>
      <c r="M14" s="86">
        <v>2.0</v>
      </c>
      <c r="N14" s="100">
        <f t="shared" si="3"/>
        <v>0.6</v>
      </c>
      <c r="O14" s="86">
        <v>0.29</v>
      </c>
      <c r="P14" s="86">
        <v>2.0</v>
      </c>
      <c r="Q14" s="100">
        <f t="shared" si="4"/>
        <v>0.58</v>
      </c>
      <c r="R14" s="86">
        <v>0.28</v>
      </c>
      <c r="S14" s="86">
        <v>2.0</v>
      </c>
      <c r="T14" s="100">
        <f t="shared" si="5"/>
        <v>0.56</v>
      </c>
      <c r="U14" s="86">
        <v>0.0</v>
      </c>
      <c r="V14" s="100">
        <f t="shared" ref="V14:Y14" si="13">V29</f>
        <v>0.46</v>
      </c>
      <c r="W14" s="100">
        <f t="shared" si="13"/>
        <v>1.255</v>
      </c>
      <c r="X14" s="100">
        <f t="shared" si="13"/>
        <v>165</v>
      </c>
      <c r="Y14" s="100">
        <f t="shared" si="13"/>
        <v>170</v>
      </c>
      <c r="Z14" s="86" t="s">
        <v>204</v>
      </c>
      <c r="AA14" s="100">
        <f t="shared" ref="AA14:AC14" si="14">AA29</f>
        <v>7000</v>
      </c>
      <c r="AB14" s="100">
        <f t="shared" si="14"/>
        <v>6600</v>
      </c>
      <c r="AC14" s="100">
        <f t="shared" si="14"/>
        <v>1</v>
      </c>
      <c r="AD14" s="100">
        <v>0.0</v>
      </c>
      <c r="AE14" s="100">
        <v>-0.03</v>
      </c>
      <c r="AF14" s="100">
        <v>0.15</v>
      </c>
    </row>
    <row r="15">
      <c r="A15" s="131" t="s">
        <v>214</v>
      </c>
      <c r="B15" s="130">
        <v>0.46</v>
      </c>
      <c r="C15" s="130">
        <v>1.5</v>
      </c>
      <c r="D15" s="130">
        <v>-1.45</v>
      </c>
      <c r="E15" s="130">
        <f t="shared" si="1"/>
        <v>2.95</v>
      </c>
      <c r="F15" s="130">
        <v>1.26</v>
      </c>
      <c r="G15" s="130">
        <v>1.28</v>
      </c>
      <c r="H15" s="130">
        <f t="shared" si="2"/>
        <v>1.27</v>
      </c>
      <c r="I15" s="86">
        <v>2.0</v>
      </c>
      <c r="J15" s="86">
        <v>0.0</v>
      </c>
      <c r="K15" s="86">
        <v>50.0</v>
      </c>
      <c r="L15" s="86">
        <v>0.3</v>
      </c>
      <c r="M15" s="86">
        <v>2.0</v>
      </c>
      <c r="N15" s="100">
        <f t="shared" si="3"/>
        <v>0.6</v>
      </c>
      <c r="O15" s="86">
        <v>0.29</v>
      </c>
      <c r="P15" s="86">
        <v>2.0</v>
      </c>
      <c r="Q15" s="100">
        <f t="shared" si="4"/>
        <v>0.58</v>
      </c>
      <c r="R15" s="86">
        <v>0.28</v>
      </c>
      <c r="S15" s="86">
        <v>2.0</v>
      </c>
      <c r="T15" s="100">
        <f t="shared" si="5"/>
        <v>0.56</v>
      </c>
      <c r="U15" s="86">
        <v>0.0</v>
      </c>
      <c r="V15" s="86">
        <v>0.352</v>
      </c>
      <c r="W15" s="86">
        <v>-0.414</v>
      </c>
      <c r="X15" s="86">
        <v>666.0</v>
      </c>
      <c r="Y15" s="86">
        <v>300.0</v>
      </c>
      <c r="Z15" s="86" t="s">
        <v>204</v>
      </c>
      <c r="AA15" s="86">
        <v>7000.0</v>
      </c>
      <c r="AB15" s="86">
        <v>10000.0</v>
      </c>
      <c r="AC15" s="86">
        <v>0.5</v>
      </c>
      <c r="AD15" s="86">
        <v>0.0</v>
      </c>
      <c r="AE15" s="86">
        <v>0.0</v>
      </c>
      <c r="AF15" s="86">
        <v>0.0</v>
      </c>
    </row>
    <row r="16">
      <c r="A16" s="131" t="s">
        <v>215</v>
      </c>
      <c r="B16" s="130">
        <v>0.5</v>
      </c>
      <c r="C16" s="130">
        <v>1.295</v>
      </c>
      <c r="D16" s="130">
        <v>-1.156</v>
      </c>
      <c r="E16" s="130">
        <f t="shared" si="1"/>
        <v>2.451</v>
      </c>
      <c r="F16" s="130">
        <v>1.27</v>
      </c>
      <c r="G16" s="130">
        <v>1.35</v>
      </c>
      <c r="H16" s="130">
        <f t="shared" si="2"/>
        <v>1.31</v>
      </c>
      <c r="I16" s="86">
        <v>6.0</v>
      </c>
      <c r="J16" s="86">
        <v>0.3</v>
      </c>
      <c r="K16" s="86">
        <v>50.0</v>
      </c>
      <c r="L16" s="86">
        <v>0.300000000000001</v>
      </c>
      <c r="M16" s="86">
        <v>2.0</v>
      </c>
      <c r="N16" s="100">
        <f t="shared" si="3"/>
        <v>0.6</v>
      </c>
      <c r="O16" s="86">
        <v>0.29</v>
      </c>
      <c r="P16" s="86">
        <v>2.0</v>
      </c>
      <c r="Q16" s="100">
        <f t="shared" si="4"/>
        <v>0.58</v>
      </c>
      <c r="R16" s="86">
        <v>0.28</v>
      </c>
      <c r="S16" s="86">
        <v>2.0</v>
      </c>
      <c r="T16" s="100">
        <f t="shared" si="5"/>
        <v>0.56</v>
      </c>
      <c r="U16" s="86">
        <v>0.0</v>
      </c>
      <c r="V16" s="86">
        <v>0.62</v>
      </c>
      <c r="W16" s="86">
        <v>-1.338</v>
      </c>
      <c r="X16" s="86">
        <v>419.0</v>
      </c>
      <c r="Y16" s="86">
        <v>230.0</v>
      </c>
      <c r="Z16" s="86">
        <v>1.0</v>
      </c>
      <c r="AA16" s="86">
        <v>7000.0</v>
      </c>
      <c r="AB16" s="86">
        <v>9000.0</v>
      </c>
      <c r="AC16" s="86">
        <v>1.0</v>
      </c>
      <c r="AD16" s="86">
        <v>0.0</v>
      </c>
      <c r="AE16" s="86">
        <v>0.13</v>
      </c>
      <c r="AF16" s="86">
        <v>0.3</v>
      </c>
    </row>
    <row r="17">
      <c r="A17" s="131" t="s">
        <v>216</v>
      </c>
      <c r="B17" s="130">
        <v>0.43</v>
      </c>
      <c r="C17" s="130">
        <v>1.3</v>
      </c>
      <c r="D17" s="130">
        <v>-1.435</v>
      </c>
      <c r="E17" s="130">
        <f t="shared" si="1"/>
        <v>2.735</v>
      </c>
      <c r="F17" s="130">
        <v>1.22</v>
      </c>
      <c r="G17" s="130">
        <v>1.24</v>
      </c>
      <c r="H17" s="130">
        <f t="shared" si="2"/>
        <v>1.23</v>
      </c>
      <c r="I17" s="86">
        <v>7.0</v>
      </c>
      <c r="J17" s="86">
        <v>0.3</v>
      </c>
      <c r="K17" s="86">
        <v>50.0</v>
      </c>
      <c r="L17" s="86">
        <v>0.300000000000001</v>
      </c>
      <c r="M17" s="86">
        <v>2.0</v>
      </c>
      <c r="N17" s="100">
        <f t="shared" si="3"/>
        <v>0.6</v>
      </c>
      <c r="O17" s="86">
        <v>0.29</v>
      </c>
      <c r="P17" s="86">
        <v>2.0</v>
      </c>
      <c r="Q17" s="100">
        <f t="shared" si="4"/>
        <v>0.58</v>
      </c>
      <c r="R17" s="86">
        <v>0.28</v>
      </c>
      <c r="S17" s="86">
        <v>2.0</v>
      </c>
      <c r="T17" s="100">
        <f t="shared" si="5"/>
        <v>0.56</v>
      </c>
      <c r="U17" s="86">
        <v>0.0</v>
      </c>
      <c r="V17" s="86">
        <v>0.576</v>
      </c>
      <c r="W17" s="86">
        <v>-1.133</v>
      </c>
      <c r="X17" s="86">
        <v>442.0</v>
      </c>
      <c r="Y17" s="86">
        <v>170.0</v>
      </c>
      <c r="Z17" s="86">
        <v>1.3</v>
      </c>
      <c r="AA17" s="86">
        <v>7000.0</v>
      </c>
      <c r="AB17" s="86">
        <v>8500.0</v>
      </c>
      <c r="AC17" s="86">
        <v>1.0</v>
      </c>
      <c r="AD17" s="86">
        <v>0.0</v>
      </c>
      <c r="AE17" s="86">
        <v>0.13</v>
      </c>
      <c r="AF17" s="86">
        <v>0.3</v>
      </c>
    </row>
    <row r="18">
      <c r="A18" s="131" t="s">
        <v>217</v>
      </c>
      <c r="B18" s="130">
        <v>0.46</v>
      </c>
      <c r="C18" s="130">
        <v>1.235</v>
      </c>
      <c r="D18" s="130">
        <v>-1.435</v>
      </c>
      <c r="E18" s="130">
        <f t="shared" si="1"/>
        <v>2.67</v>
      </c>
      <c r="F18" s="130">
        <v>1.22</v>
      </c>
      <c r="G18" s="130">
        <v>1.2</v>
      </c>
      <c r="H18" s="130">
        <f t="shared" si="2"/>
        <v>1.21</v>
      </c>
      <c r="I18" s="86">
        <v>7.0</v>
      </c>
      <c r="J18" s="86">
        <v>0.3</v>
      </c>
      <c r="K18" s="86">
        <v>50.0</v>
      </c>
      <c r="L18" s="86">
        <v>0.300000000000001</v>
      </c>
      <c r="M18" s="86">
        <v>2.0</v>
      </c>
      <c r="N18" s="100">
        <f t="shared" si="3"/>
        <v>0.6</v>
      </c>
      <c r="O18" s="86">
        <v>0.29</v>
      </c>
      <c r="P18" s="86">
        <v>2.0</v>
      </c>
      <c r="Q18" s="100">
        <f t="shared" si="4"/>
        <v>0.58</v>
      </c>
      <c r="R18" s="86">
        <v>0.28</v>
      </c>
      <c r="S18" s="86">
        <v>2.0</v>
      </c>
      <c r="T18" s="100">
        <f t="shared" si="5"/>
        <v>0.56</v>
      </c>
      <c r="U18" s="86">
        <v>0.0</v>
      </c>
      <c r="V18" s="86">
        <v>0.568</v>
      </c>
      <c r="W18" s="86">
        <v>-1.047</v>
      </c>
      <c r="X18" s="86">
        <v>514.0</v>
      </c>
      <c r="Y18" s="86">
        <v>235.0</v>
      </c>
      <c r="Z18" s="86" t="s">
        <v>204</v>
      </c>
      <c r="AA18" s="86">
        <v>7000.0</v>
      </c>
      <c r="AB18" s="86">
        <v>8500.0</v>
      </c>
      <c r="AC18" s="86">
        <v>1.0</v>
      </c>
      <c r="AD18" s="86">
        <v>0.0</v>
      </c>
      <c r="AE18" s="86">
        <v>0.18</v>
      </c>
      <c r="AF18" s="86">
        <v>0.52</v>
      </c>
    </row>
    <row r="19">
      <c r="A19" s="131" t="s">
        <v>218</v>
      </c>
      <c r="B19" s="130">
        <f t="shared" ref="B19:D19" si="15">B34</f>
        <v>0.319</v>
      </c>
      <c r="C19" s="130">
        <f t="shared" si="15"/>
        <v>1.285</v>
      </c>
      <c r="D19" s="130">
        <f t="shared" si="15"/>
        <v>-1.2</v>
      </c>
      <c r="E19" s="130">
        <f t="shared" si="1"/>
        <v>2.485</v>
      </c>
      <c r="F19" s="130">
        <f t="shared" ref="F19:G19" si="16">F34</f>
        <v>1.46</v>
      </c>
      <c r="G19" s="130">
        <f t="shared" si="16"/>
        <v>1.46</v>
      </c>
      <c r="H19" s="130">
        <f t="shared" si="2"/>
        <v>1.46</v>
      </c>
      <c r="I19" s="86">
        <f t="shared" ref="I19:J19" si="17">I34</f>
        <v>5</v>
      </c>
      <c r="J19" s="86">
        <f t="shared" si="17"/>
        <v>0.5</v>
      </c>
      <c r="K19" s="86">
        <v>50.0</v>
      </c>
      <c r="L19" s="86">
        <v>0.300000000000001</v>
      </c>
      <c r="M19" s="86">
        <v>2.0</v>
      </c>
      <c r="N19" s="100">
        <f t="shared" si="3"/>
        <v>0.6</v>
      </c>
      <c r="O19" s="86">
        <v>0.29</v>
      </c>
      <c r="P19" s="86">
        <v>2.0</v>
      </c>
      <c r="Q19" s="100">
        <f t="shared" si="4"/>
        <v>0.58</v>
      </c>
      <c r="R19" s="86">
        <v>0.28</v>
      </c>
      <c r="S19" s="86">
        <v>2.0</v>
      </c>
      <c r="T19" s="100">
        <f t="shared" si="5"/>
        <v>0.56</v>
      </c>
      <c r="U19" s="86">
        <v>0.0</v>
      </c>
      <c r="V19" s="100">
        <f t="shared" ref="V19:AC19" si="18">V34</f>
        <v>0.427</v>
      </c>
      <c r="W19" s="100">
        <f t="shared" si="18"/>
        <v>1.35</v>
      </c>
      <c r="X19" s="100">
        <f t="shared" si="18"/>
        <v>185</v>
      </c>
      <c r="Y19" s="100">
        <f t="shared" si="18"/>
        <v>268</v>
      </c>
      <c r="Z19" s="100">
        <f t="shared" si="18"/>
        <v>0.6</v>
      </c>
      <c r="AA19" s="100">
        <f t="shared" si="18"/>
        <v>7000</v>
      </c>
      <c r="AB19" s="100">
        <f t="shared" si="18"/>
        <v>7200</v>
      </c>
      <c r="AC19" s="100">
        <f t="shared" si="18"/>
        <v>1</v>
      </c>
      <c r="AD19" s="100">
        <v>0.0</v>
      </c>
      <c r="AE19" s="100">
        <v>-0.04</v>
      </c>
      <c r="AF19" s="100">
        <v>0.08</v>
      </c>
    </row>
    <row r="20">
      <c r="A20" s="131" t="s">
        <v>219</v>
      </c>
      <c r="B20" s="130">
        <f t="shared" ref="B20:D20" si="19">B84</f>
        <v>0.43</v>
      </c>
      <c r="C20" s="130">
        <f t="shared" si="19"/>
        <v>1.305</v>
      </c>
      <c r="D20" s="130">
        <f t="shared" si="19"/>
        <v>-1.114</v>
      </c>
      <c r="E20" s="130">
        <f t="shared" si="1"/>
        <v>2.419</v>
      </c>
      <c r="F20" s="130">
        <f t="shared" ref="F20:G20" si="20">F84</f>
        <v>1.45</v>
      </c>
      <c r="G20" s="130">
        <f t="shared" si="20"/>
        <v>1.45</v>
      </c>
      <c r="H20" s="130">
        <f t="shared" si="2"/>
        <v>1.45</v>
      </c>
      <c r="I20" s="86">
        <f t="shared" ref="I20:J20" si="21">I84</f>
        <v>5</v>
      </c>
      <c r="J20" s="86">
        <f t="shared" si="21"/>
        <v>0.5</v>
      </c>
      <c r="K20" s="86">
        <v>50.0</v>
      </c>
      <c r="L20" s="86">
        <v>0.300000000000001</v>
      </c>
      <c r="M20" s="86">
        <v>2.0</v>
      </c>
      <c r="N20" s="100">
        <f t="shared" si="3"/>
        <v>0.6</v>
      </c>
      <c r="O20" s="86">
        <v>0.29</v>
      </c>
      <c r="P20" s="86">
        <v>2.0</v>
      </c>
      <c r="Q20" s="100">
        <f t="shared" si="4"/>
        <v>0.58</v>
      </c>
      <c r="R20" s="86">
        <v>0.28</v>
      </c>
      <c r="S20" s="86">
        <v>2.0</v>
      </c>
      <c r="T20" s="100">
        <f t="shared" si="5"/>
        <v>0.56</v>
      </c>
      <c r="U20" s="86">
        <v>0.0</v>
      </c>
      <c r="V20" s="100">
        <f t="shared" ref="V20:AC20" si="22">V84</f>
        <v>0.46</v>
      </c>
      <c r="W20" s="100">
        <f t="shared" si="22"/>
        <v>1.286</v>
      </c>
      <c r="X20" s="100">
        <f t="shared" si="22"/>
        <v>280</v>
      </c>
      <c r="Y20" s="100">
        <f t="shared" si="22"/>
        <v>120</v>
      </c>
      <c r="Z20" s="100">
        <f t="shared" si="22"/>
        <v>0.41</v>
      </c>
      <c r="AA20" s="100">
        <f t="shared" si="22"/>
        <v>7000</v>
      </c>
      <c r="AB20" s="100">
        <f t="shared" si="22"/>
        <v>8300</v>
      </c>
      <c r="AC20" s="100">
        <f t="shared" si="22"/>
        <v>1</v>
      </c>
      <c r="AD20" s="100">
        <v>0.0</v>
      </c>
      <c r="AE20" s="100">
        <v>-0.06</v>
      </c>
      <c r="AF20" s="100">
        <v>0.03</v>
      </c>
    </row>
    <row r="21">
      <c r="A21" s="86" t="s">
        <v>220</v>
      </c>
      <c r="B21" s="130">
        <v>0.35</v>
      </c>
      <c r="C21" s="130">
        <v>1.217</v>
      </c>
      <c r="D21" s="130">
        <v>-1.38</v>
      </c>
      <c r="E21" s="130">
        <f t="shared" si="1"/>
        <v>2.597</v>
      </c>
      <c r="F21" s="130">
        <v>1.48</v>
      </c>
      <c r="G21" s="130">
        <v>1.47</v>
      </c>
      <c r="H21" s="130">
        <f t="shared" si="2"/>
        <v>1.475</v>
      </c>
      <c r="I21" s="86">
        <v>5.0</v>
      </c>
      <c r="J21" s="86">
        <v>0.5</v>
      </c>
      <c r="K21" s="86">
        <v>50.0</v>
      </c>
      <c r="L21" s="86">
        <v>0.300000000000001</v>
      </c>
      <c r="M21" s="86">
        <v>2.0</v>
      </c>
      <c r="N21" s="100">
        <f t="shared" si="3"/>
        <v>0.6</v>
      </c>
      <c r="O21" s="86">
        <v>0.29</v>
      </c>
      <c r="P21" s="86">
        <v>2.0</v>
      </c>
      <c r="Q21" s="100">
        <f t="shared" si="4"/>
        <v>0.58</v>
      </c>
      <c r="R21" s="86">
        <v>0.28</v>
      </c>
      <c r="S21" s="86">
        <v>2.0</v>
      </c>
      <c r="T21" s="100">
        <f t="shared" si="5"/>
        <v>0.56</v>
      </c>
      <c r="U21" s="86">
        <v>0.0</v>
      </c>
      <c r="V21" s="86">
        <v>0.34</v>
      </c>
      <c r="W21" s="107">
        <v>2.1</v>
      </c>
      <c r="X21" s="86">
        <v>122.0</v>
      </c>
      <c r="Y21" s="86">
        <v>140.0</v>
      </c>
      <c r="Z21" s="86" t="s">
        <v>204</v>
      </c>
      <c r="AA21" s="86">
        <v>7300.0</v>
      </c>
      <c r="AB21" s="86">
        <v>7800.0</v>
      </c>
      <c r="AC21" s="86">
        <v>1.0</v>
      </c>
      <c r="AD21" s="86">
        <v>0.0</v>
      </c>
      <c r="AE21" s="86">
        <v>-0.05</v>
      </c>
      <c r="AF21" s="86">
        <v>0.05</v>
      </c>
    </row>
    <row r="22">
      <c r="A22" s="86" t="s">
        <v>221</v>
      </c>
      <c r="B22" s="130">
        <v>0.445</v>
      </c>
      <c r="C22" s="130">
        <v>1.178</v>
      </c>
      <c r="D22" s="130">
        <v>-1.095</v>
      </c>
      <c r="E22" s="130">
        <f t="shared" si="1"/>
        <v>2.273</v>
      </c>
      <c r="F22" s="130">
        <v>1.416</v>
      </c>
      <c r="G22" s="130">
        <v>1.432</v>
      </c>
      <c r="H22" s="130">
        <f t="shared" si="2"/>
        <v>1.424</v>
      </c>
      <c r="I22" s="86">
        <v>5.0</v>
      </c>
      <c r="J22" s="86">
        <v>0.5</v>
      </c>
      <c r="K22" s="86">
        <v>50.0</v>
      </c>
      <c r="L22" s="86">
        <v>0.300000000000001</v>
      </c>
      <c r="M22" s="86">
        <v>2.0</v>
      </c>
      <c r="N22" s="100">
        <f t="shared" si="3"/>
        <v>0.6</v>
      </c>
      <c r="O22" s="86">
        <v>0.29</v>
      </c>
      <c r="P22" s="86">
        <v>2.0</v>
      </c>
      <c r="Q22" s="100">
        <f t="shared" si="4"/>
        <v>0.58</v>
      </c>
      <c r="R22" s="86">
        <v>0.28</v>
      </c>
      <c r="S22" s="86">
        <v>2.0</v>
      </c>
      <c r="T22" s="100">
        <f t="shared" si="5"/>
        <v>0.56</v>
      </c>
      <c r="U22" s="86">
        <v>0.0</v>
      </c>
      <c r="V22" s="86">
        <v>0.41</v>
      </c>
      <c r="W22" s="86">
        <v>1.115</v>
      </c>
      <c r="X22" s="86">
        <v>127.0</v>
      </c>
      <c r="Y22" s="86">
        <v>155.0</v>
      </c>
      <c r="Z22" s="86" t="s">
        <v>204</v>
      </c>
      <c r="AA22" s="86">
        <v>7000.0</v>
      </c>
      <c r="AB22" s="86">
        <v>7200.0</v>
      </c>
      <c r="AC22" s="86">
        <v>1.0</v>
      </c>
      <c r="AD22" s="86">
        <v>0.0</v>
      </c>
      <c r="AE22" s="86">
        <v>-0.045</v>
      </c>
      <c r="AF22" s="86">
        <v>0.08</v>
      </c>
    </row>
    <row r="23">
      <c r="A23" s="86" t="s">
        <v>222</v>
      </c>
      <c r="B23" s="130">
        <v>0.39</v>
      </c>
      <c r="C23" s="130">
        <v>1.29</v>
      </c>
      <c r="D23" s="130">
        <v>-1.27</v>
      </c>
      <c r="E23" s="130">
        <f t="shared" si="1"/>
        <v>2.56</v>
      </c>
      <c r="F23" s="130">
        <v>1.38</v>
      </c>
      <c r="G23" s="130">
        <v>1.38</v>
      </c>
      <c r="H23" s="130">
        <f t="shared" si="2"/>
        <v>1.38</v>
      </c>
      <c r="I23" s="86">
        <v>5.0</v>
      </c>
      <c r="J23" s="86">
        <v>0.5</v>
      </c>
      <c r="K23" s="86">
        <v>50.0</v>
      </c>
      <c r="L23" s="86">
        <v>0.300000000000001</v>
      </c>
      <c r="M23" s="86">
        <v>2.0</v>
      </c>
      <c r="N23" s="100">
        <f t="shared" si="3"/>
        <v>0.6</v>
      </c>
      <c r="O23" s="86">
        <v>0.29</v>
      </c>
      <c r="P23" s="86">
        <v>2.0</v>
      </c>
      <c r="Q23" s="100">
        <f t="shared" si="4"/>
        <v>0.58</v>
      </c>
      <c r="R23" s="86">
        <v>0.28</v>
      </c>
      <c r="S23" s="86">
        <v>2.0</v>
      </c>
      <c r="T23" s="100">
        <f t="shared" si="5"/>
        <v>0.56</v>
      </c>
      <c r="U23" s="86">
        <v>0.0</v>
      </c>
      <c r="V23" s="86">
        <v>0.45</v>
      </c>
      <c r="W23" s="86">
        <v>1.262</v>
      </c>
      <c r="X23" s="86">
        <v>138.0</v>
      </c>
      <c r="Y23" s="86">
        <v>160.0</v>
      </c>
      <c r="Z23" s="86">
        <v>0.45</v>
      </c>
      <c r="AA23" s="86">
        <v>7000.0</v>
      </c>
      <c r="AB23" s="86">
        <v>6200.0</v>
      </c>
      <c r="AC23" s="86">
        <v>1.0</v>
      </c>
      <c r="AD23" s="86">
        <v>0.0</v>
      </c>
      <c r="AE23" s="86">
        <v>-0.04</v>
      </c>
      <c r="AF23" s="86">
        <v>0.1</v>
      </c>
    </row>
    <row r="24">
      <c r="A24" s="86" t="s">
        <v>223</v>
      </c>
      <c r="B24" s="130">
        <v>0.445</v>
      </c>
      <c r="C24" s="130">
        <v>1.178</v>
      </c>
      <c r="D24" s="130">
        <v>-1.095</v>
      </c>
      <c r="E24" s="130">
        <f t="shared" si="1"/>
        <v>2.273</v>
      </c>
      <c r="F24" s="130">
        <v>1.416</v>
      </c>
      <c r="G24" s="130">
        <v>1.432</v>
      </c>
      <c r="H24" s="130">
        <f t="shared" si="2"/>
        <v>1.424</v>
      </c>
      <c r="I24" s="86">
        <v>5.0</v>
      </c>
      <c r="J24" s="86">
        <v>0.5</v>
      </c>
      <c r="K24" s="86">
        <v>50.0</v>
      </c>
      <c r="L24" s="86">
        <v>0.300000000000001</v>
      </c>
      <c r="M24" s="86">
        <v>2.0</v>
      </c>
      <c r="N24" s="100">
        <f t="shared" si="3"/>
        <v>0.6</v>
      </c>
      <c r="O24" s="86">
        <v>0.29</v>
      </c>
      <c r="P24" s="86">
        <v>2.0</v>
      </c>
      <c r="Q24" s="100">
        <f t="shared" si="4"/>
        <v>0.58</v>
      </c>
      <c r="R24" s="86">
        <v>0.28</v>
      </c>
      <c r="S24" s="86">
        <v>2.0</v>
      </c>
      <c r="T24" s="100">
        <f t="shared" si="5"/>
        <v>0.56</v>
      </c>
      <c r="U24" s="86">
        <v>0.0</v>
      </c>
      <c r="V24" s="86">
        <v>0.38</v>
      </c>
      <c r="W24" s="86">
        <v>1.115</v>
      </c>
      <c r="X24" s="86">
        <v>131.0</v>
      </c>
      <c r="Y24" s="86">
        <v>155.0</v>
      </c>
      <c r="Z24" s="86" t="s">
        <v>204</v>
      </c>
      <c r="AA24" s="86">
        <v>7000.0</v>
      </c>
      <c r="AB24" s="86">
        <v>7200.0</v>
      </c>
      <c r="AC24" s="86">
        <v>1.0</v>
      </c>
      <c r="AD24" s="86">
        <v>0.0</v>
      </c>
      <c r="AE24" s="86">
        <v>-0.045</v>
      </c>
      <c r="AF24" s="86">
        <v>0.08</v>
      </c>
    </row>
    <row r="25">
      <c r="A25" s="86" t="s">
        <v>224</v>
      </c>
      <c r="B25" s="130">
        <v>0.4</v>
      </c>
      <c r="C25" s="130">
        <v>1.58</v>
      </c>
      <c r="D25" s="130">
        <v>-1.18</v>
      </c>
      <c r="E25" s="130">
        <f t="shared" si="1"/>
        <v>2.76</v>
      </c>
      <c r="F25" s="130">
        <v>1.53</v>
      </c>
      <c r="G25" s="130">
        <v>1.53</v>
      </c>
      <c r="H25" s="130">
        <f t="shared" si="2"/>
        <v>1.53</v>
      </c>
      <c r="I25" s="86">
        <v>4.0</v>
      </c>
      <c r="J25" s="86">
        <v>0.5</v>
      </c>
      <c r="K25" s="86">
        <v>50.0</v>
      </c>
      <c r="L25" s="86">
        <v>0.300000000000001</v>
      </c>
      <c r="M25" s="86">
        <v>2.0</v>
      </c>
      <c r="N25" s="100">
        <f t="shared" si="3"/>
        <v>0.6</v>
      </c>
      <c r="O25" s="86">
        <v>0.29</v>
      </c>
      <c r="P25" s="86">
        <v>2.0</v>
      </c>
      <c r="Q25" s="100">
        <f t="shared" si="4"/>
        <v>0.58</v>
      </c>
      <c r="R25" s="86">
        <v>0.28</v>
      </c>
      <c r="S25" s="86">
        <v>2.0</v>
      </c>
      <c r="T25" s="100">
        <f t="shared" si="5"/>
        <v>0.56</v>
      </c>
      <c r="U25" s="86">
        <v>0.0</v>
      </c>
      <c r="V25" s="86">
        <v>0.532</v>
      </c>
      <c r="W25" s="86">
        <v>1.532</v>
      </c>
      <c r="X25" s="86">
        <v>203.0</v>
      </c>
      <c r="Y25" s="86">
        <v>270.0</v>
      </c>
      <c r="Z25" s="86" t="s">
        <v>204</v>
      </c>
      <c r="AA25" s="86">
        <v>7000.0</v>
      </c>
      <c r="AB25" s="86">
        <v>5000.0</v>
      </c>
      <c r="AC25" s="86">
        <v>1.0</v>
      </c>
      <c r="AD25" s="86">
        <v>0.0</v>
      </c>
      <c r="AE25" s="86">
        <v>0.14</v>
      </c>
      <c r="AF25" s="86">
        <v>0.43</v>
      </c>
    </row>
    <row r="26">
      <c r="A26" s="86" t="s">
        <v>225</v>
      </c>
      <c r="B26" s="130">
        <v>0.45</v>
      </c>
      <c r="C26" s="130">
        <v>1.25</v>
      </c>
      <c r="D26" s="130">
        <v>-1.28</v>
      </c>
      <c r="E26" s="130">
        <f t="shared" si="1"/>
        <v>2.53</v>
      </c>
      <c r="F26" s="130">
        <v>1.515</v>
      </c>
      <c r="G26" s="130">
        <v>1.508</v>
      </c>
      <c r="H26" s="130">
        <f t="shared" si="2"/>
        <v>1.5115</v>
      </c>
      <c r="I26" s="86">
        <v>5.0</v>
      </c>
      <c r="J26" s="86">
        <v>0.5</v>
      </c>
      <c r="K26" s="86">
        <v>50.0</v>
      </c>
      <c r="L26" s="86">
        <v>0.300000000000001</v>
      </c>
      <c r="M26" s="86">
        <v>2.0</v>
      </c>
      <c r="N26" s="100">
        <f t="shared" si="3"/>
        <v>0.6</v>
      </c>
      <c r="O26" s="86">
        <v>0.29</v>
      </c>
      <c r="P26" s="86">
        <v>2.0</v>
      </c>
      <c r="Q26" s="100">
        <f t="shared" si="4"/>
        <v>0.58</v>
      </c>
      <c r="R26" s="86">
        <v>0.28</v>
      </c>
      <c r="S26" s="86">
        <v>2.0</v>
      </c>
      <c r="T26" s="100">
        <f t="shared" si="5"/>
        <v>0.56</v>
      </c>
      <c r="U26" s="86">
        <v>0.0</v>
      </c>
      <c r="V26" s="86">
        <v>0.512</v>
      </c>
      <c r="W26" s="86">
        <v>1.341</v>
      </c>
      <c r="X26" s="86">
        <v>174.0</v>
      </c>
      <c r="Y26" s="86">
        <v>185.0</v>
      </c>
      <c r="Z26" s="86" t="s">
        <v>204</v>
      </c>
      <c r="AA26" s="86">
        <v>7000.0</v>
      </c>
      <c r="AB26" s="86">
        <v>6500.0</v>
      </c>
      <c r="AC26" s="86">
        <v>1.0</v>
      </c>
      <c r="AD26" s="86">
        <v>0.0</v>
      </c>
      <c r="AE26" s="86">
        <v>-0.03</v>
      </c>
      <c r="AF26" s="86">
        <v>0.14</v>
      </c>
    </row>
    <row r="27">
      <c r="A27" s="86" t="s">
        <v>226</v>
      </c>
      <c r="B27" s="130">
        <v>0.46</v>
      </c>
      <c r="C27" s="130">
        <v>1.279</v>
      </c>
      <c r="D27" s="130">
        <v>-1.118</v>
      </c>
      <c r="E27" s="130">
        <f t="shared" si="1"/>
        <v>2.397</v>
      </c>
      <c r="F27" s="130">
        <v>1.38</v>
      </c>
      <c r="G27" s="130">
        <v>1.37</v>
      </c>
      <c r="H27" s="130">
        <f t="shared" si="2"/>
        <v>1.375</v>
      </c>
      <c r="I27" s="86">
        <v>5.0</v>
      </c>
      <c r="J27" s="86">
        <v>0.5</v>
      </c>
      <c r="K27" s="86">
        <v>50.0</v>
      </c>
      <c r="L27" s="86">
        <v>0.300000000000001</v>
      </c>
      <c r="M27" s="86">
        <v>2.0</v>
      </c>
      <c r="N27" s="100">
        <f t="shared" si="3"/>
        <v>0.6</v>
      </c>
      <c r="O27" s="86">
        <v>0.29</v>
      </c>
      <c r="P27" s="86">
        <v>2.0</v>
      </c>
      <c r="Q27" s="100">
        <f t="shared" si="4"/>
        <v>0.58</v>
      </c>
      <c r="R27" s="86">
        <v>0.28</v>
      </c>
      <c r="S27" s="86">
        <v>2.0</v>
      </c>
      <c r="T27" s="100">
        <f t="shared" si="5"/>
        <v>0.56</v>
      </c>
      <c r="U27" s="86">
        <v>0.0</v>
      </c>
      <c r="V27" s="86">
        <v>0.445</v>
      </c>
      <c r="W27" s="86">
        <v>1.252</v>
      </c>
      <c r="X27" s="86">
        <v>132.0</v>
      </c>
      <c r="Y27" s="86">
        <v>154.0</v>
      </c>
      <c r="Z27" s="86" t="s">
        <v>204</v>
      </c>
      <c r="AA27" s="86">
        <v>7000.0</v>
      </c>
      <c r="AB27" s="86">
        <v>7400.0</v>
      </c>
      <c r="AC27" s="86">
        <v>1.0</v>
      </c>
      <c r="AD27" s="86">
        <v>0.0</v>
      </c>
      <c r="AE27" s="86">
        <v>-0.05</v>
      </c>
      <c r="AF27" s="86">
        <v>0.06</v>
      </c>
    </row>
    <row r="28">
      <c r="A28" s="86" t="s">
        <v>227</v>
      </c>
      <c r="B28" s="130">
        <v>0.35</v>
      </c>
      <c r="C28" s="130">
        <v>1.23</v>
      </c>
      <c r="D28" s="130">
        <v>-1.22</v>
      </c>
      <c r="E28" s="130">
        <f t="shared" si="1"/>
        <v>2.45</v>
      </c>
      <c r="F28" s="130">
        <v>1.48</v>
      </c>
      <c r="G28" s="130">
        <v>1.47</v>
      </c>
      <c r="H28" s="130">
        <f t="shared" si="2"/>
        <v>1.475</v>
      </c>
      <c r="I28" s="86">
        <v>5.0</v>
      </c>
      <c r="J28" s="86">
        <v>0.5</v>
      </c>
      <c r="K28" s="86">
        <v>50.0</v>
      </c>
      <c r="L28" s="86">
        <v>0.300000000000001</v>
      </c>
      <c r="M28" s="86">
        <v>2.0</v>
      </c>
      <c r="N28" s="100">
        <f t="shared" si="3"/>
        <v>0.6</v>
      </c>
      <c r="O28" s="86">
        <v>0.29</v>
      </c>
      <c r="P28" s="86">
        <v>2.0</v>
      </c>
      <c r="Q28" s="100">
        <f t="shared" si="4"/>
        <v>0.58</v>
      </c>
      <c r="R28" s="86">
        <v>0.28</v>
      </c>
      <c r="S28" s="86">
        <v>2.0</v>
      </c>
      <c r="T28" s="100">
        <f t="shared" si="5"/>
        <v>0.56</v>
      </c>
      <c r="U28" s="86">
        <v>0.0</v>
      </c>
      <c r="V28" s="86">
        <v>0.42</v>
      </c>
      <c r="W28" s="86">
        <v>-1.253</v>
      </c>
      <c r="X28" s="86">
        <v>163.0</v>
      </c>
      <c r="Y28" s="86">
        <v>143.0</v>
      </c>
      <c r="Z28" s="86" t="s">
        <v>204</v>
      </c>
      <c r="AA28" s="86">
        <v>7000.0</v>
      </c>
      <c r="AB28" s="86">
        <v>7000.0</v>
      </c>
      <c r="AC28" s="86">
        <v>1.0</v>
      </c>
      <c r="AD28" s="86">
        <v>0.0</v>
      </c>
      <c r="AE28" s="86">
        <v>-0.04</v>
      </c>
      <c r="AF28" s="86">
        <v>0.1</v>
      </c>
    </row>
    <row r="29">
      <c r="A29" s="86" t="s">
        <v>228</v>
      </c>
      <c r="B29" s="130">
        <v>0.36</v>
      </c>
      <c r="C29" s="130">
        <v>1.24</v>
      </c>
      <c r="D29" s="130">
        <v>-1.43</v>
      </c>
      <c r="E29" s="130">
        <f t="shared" si="1"/>
        <v>2.67</v>
      </c>
      <c r="F29" s="130">
        <v>1.42</v>
      </c>
      <c r="G29" s="130">
        <v>1.42</v>
      </c>
      <c r="H29" s="130">
        <f t="shared" si="2"/>
        <v>1.42</v>
      </c>
      <c r="I29" s="86">
        <v>4.0</v>
      </c>
      <c r="J29" s="86">
        <v>0.3</v>
      </c>
      <c r="K29" s="86">
        <v>50.0</v>
      </c>
      <c r="L29" s="86">
        <v>0.300000000000001</v>
      </c>
      <c r="M29" s="86">
        <v>2.0</v>
      </c>
      <c r="N29" s="100">
        <f t="shared" si="3"/>
        <v>0.6</v>
      </c>
      <c r="O29" s="86">
        <v>0.29</v>
      </c>
      <c r="P29" s="86">
        <v>2.0</v>
      </c>
      <c r="Q29" s="100">
        <f t="shared" si="4"/>
        <v>0.58</v>
      </c>
      <c r="R29" s="86">
        <v>0.28</v>
      </c>
      <c r="S29" s="86">
        <v>2.0</v>
      </c>
      <c r="T29" s="100">
        <f t="shared" si="5"/>
        <v>0.56</v>
      </c>
      <c r="U29" s="86">
        <v>0.0</v>
      </c>
      <c r="V29" s="86">
        <v>0.46</v>
      </c>
      <c r="W29" s="86">
        <v>1.255</v>
      </c>
      <c r="X29" s="86">
        <v>165.0</v>
      </c>
      <c r="Y29" s="86">
        <v>170.0</v>
      </c>
      <c r="Z29" s="86" t="s">
        <v>204</v>
      </c>
      <c r="AA29" s="86">
        <v>7000.0</v>
      </c>
      <c r="AB29" s="86">
        <v>6600.0</v>
      </c>
      <c r="AC29" s="86">
        <v>1.0</v>
      </c>
      <c r="AD29" s="86">
        <v>0.0</v>
      </c>
      <c r="AE29" s="86">
        <v>-0.03</v>
      </c>
      <c r="AF29" s="86">
        <v>0.15</v>
      </c>
    </row>
    <row r="30">
      <c r="A30" s="86" t="s">
        <v>229</v>
      </c>
      <c r="B30" s="130">
        <v>0.26</v>
      </c>
      <c r="C30" s="130">
        <v>1.25</v>
      </c>
      <c r="D30" s="130">
        <v>-1.12</v>
      </c>
      <c r="E30" s="130">
        <f t="shared" si="1"/>
        <v>2.37</v>
      </c>
      <c r="F30" s="130">
        <v>1.39</v>
      </c>
      <c r="G30" s="130">
        <v>1.38</v>
      </c>
      <c r="H30" s="130">
        <f t="shared" si="2"/>
        <v>1.385</v>
      </c>
      <c r="I30" s="86">
        <v>5.0</v>
      </c>
      <c r="J30" s="86">
        <v>0.5</v>
      </c>
      <c r="K30" s="86">
        <v>50.0</v>
      </c>
      <c r="L30" s="86">
        <v>0.300000000000001</v>
      </c>
      <c r="M30" s="86">
        <v>2.0</v>
      </c>
      <c r="N30" s="100">
        <f t="shared" si="3"/>
        <v>0.6</v>
      </c>
      <c r="O30" s="86">
        <v>0.29</v>
      </c>
      <c r="P30" s="86">
        <v>2.0</v>
      </c>
      <c r="Q30" s="100">
        <f t="shared" si="4"/>
        <v>0.58</v>
      </c>
      <c r="R30" s="86">
        <v>0.28</v>
      </c>
      <c r="S30" s="86">
        <v>2.0</v>
      </c>
      <c r="T30" s="100">
        <f t="shared" si="5"/>
        <v>0.56</v>
      </c>
      <c r="U30" s="86">
        <v>0.0</v>
      </c>
      <c r="V30" s="86">
        <v>0.351</v>
      </c>
      <c r="W30" s="86">
        <v>1.291</v>
      </c>
      <c r="X30" s="86">
        <v>151.0</v>
      </c>
      <c r="Y30" s="86">
        <v>249.0</v>
      </c>
      <c r="Z30" s="86">
        <v>0.49</v>
      </c>
      <c r="AA30" s="86">
        <v>7000.0</v>
      </c>
      <c r="AB30" s="86">
        <v>7000.0</v>
      </c>
      <c r="AC30" s="86">
        <v>1.0</v>
      </c>
      <c r="AD30" s="86">
        <v>0.0</v>
      </c>
      <c r="AE30" s="86">
        <v>0.09</v>
      </c>
      <c r="AF30" s="86">
        <v>0.14</v>
      </c>
    </row>
    <row r="31">
      <c r="A31" s="86" t="s">
        <v>230</v>
      </c>
      <c r="B31" s="130">
        <v>0.28</v>
      </c>
      <c r="C31" s="130">
        <v>1.461</v>
      </c>
      <c r="D31" s="130">
        <v>-1.233</v>
      </c>
      <c r="E31" s="130">
        <f t="shared" si="1"/>
        <v>2.694</v>
      </c>
      <c r="F31" s="130">
        <v>1.42</v>
      </c>
      <c r="G31" s="130">
        <v>1.439</v>
      </c>
      <c r="H31" s="130">
        <f t="shared" si="2"/>
        <v>1.4295</v>
      </c>
      <c r="I31" s="86">
        <v>5.0</v>
      </c>
      <c r="J31" s="86">
        <v>0.5</v>
      </c>
      <c r="K31" s="86">
        <v>50.0</v>
      </c>
      <c r="L31" s="86">
        <v>0.300000000000001</v>
      </c>
      <c r="M31" s="86">
        <v>2.0</v>
      </c>
      <c r="N31" s="100">
        <f t="shared" si="3"/>
        <v>0.6</v>
      </c>
      <c r="O31" s="86">
        <v>0.29</v>
      </c>
      <c r="P31" s="86">
        <v>2.0</v>
      </c>
      <c r="Q31" s="100">
        <f t="shared" si="4"/>
        <v>0.58</v>
      </c>
      <c r="R31" s="86">
        <v>0.28</v>
      </c>
      <c r="S31" s="86">
        <v>2.0</v>
      </c>
      <c r="T31" s="100">
        <f t="shared" si="5"/>
        <v>0.56</v>
      </c>
      <c r="U31" s="86">
        <v>0.0</v>
      </c>
      <c r="V31" s="86">
        <v>0.337</v>
      </c>
      <c r="W31" s="86">
        <v>1.361</v>
      </c>
      <c r="X31" s="86">
        <v>193.0</v>
      </c>
      <c r="Y31" s="86">
        <v>180.0</v>
      </c>
      <c r="Z31" s="86" t="s">
        <v>204</v>
      </c>
      <c r="AA31" s="86">
        <v>7000.0</v>
      </c>
      <c r="AB31" s="86">
        <v>6600.0</v>
      </c>
      <c r="AC31" s="86">
        <v>1.0</v>
      </c>
      <c r="AD31" s="86">
        <v>0.0</v>
      </c>
      <c r="AE31" s="86">
        <v>0.07</v>
      </c>
      <c r="AF31" s="86">
        <v>0.18</v>
      </c>
    </row>
    <row r="32">
      <c r="A32" s="86" t="s">
        <v>231</v>
      </c>
      <c r="B32" s="130">
        <v>0.43</v>
      </c>
      <c r="C32" s="130">
        <v>1.47</v>
      </c>
      <c r="D32" s="130">
        <v>-1.13</v>
      </c>
      <c r="E32" s="130">
        <f t="shared" si="1"/>
        <v>2.6</v>
      </c>
      <c r="F32" s="130">
        <v>1.5</v>
      </c>
      <c r="G32" s="130">
        <v>1.5</v>
      </c>
      <c r="H32" s="130">
        <f t="shared" si="2"/>
        <v>1.5</v>
      </c>
      <c r="I32" s="86">
        <v>5.0</v>
      </c>
      <c r="J32" s="86">
        <v>0.3</v>
      </c>
      <c r="K32" s="86">
        <v>50.0</v>
      </c>
      <c r="L32" s="86">
        <v>0.300000000000001</v>
      </c>
      <c r="M32" s="86">
        <v>2.0</v>
      </c>
      <c r="N32" s="100">
        <f t="shared" si="3"/>
        <v>0.6</v>
      </c>
      <c r="O32" s="86">
        <v>0.29</v>
      </c>
      <c r="P32" s="86">
        <v>2.0</v>
      </c>
      <c r="Q32" s="100">
        <f t="shared" si="4"/>
        <v>0.58</v>
      </c>
      <c r="R32" s="86">
        <v>0.28</v>
      </c>
      <c r="S32" s="86">
        <v>2.0</v>
      </c>
      <c r="T32" s="100">
        <f t="shared" si="5"/>
        <v>0.56</v>
      </c>
      <c r="U32" s="86">
        <v>0.0</v>
      </c>
      <c r="V32" s="86">
        <v>0.566</v>
      </c>
      <c r="W32" s="86">
        <v>1.439</v>
      </c>
      <c r="X32" s="86">
        <v>160.0</v>
      </c>
      <c r="Y32" s="86">
        <v>199.0</v>
      </c>
      <c r="Z32" s="86" t="s">
        <v>204</v>
      </c>
      <c r="AA32" s="86">
        <v>7000.0</v>
      </c>
      <c r="AB32" s="86">
        <v>7300.0</v>
      </c>
      <c r="AC32" s="86">
        <v>1.0</v>
      </c>
      <c r="AD32" s="86">
        <v>0.0</v>
      </c>
      <c r="AE32" s="86">
        <v>0.06</v>
      </c>
      <c r="AF32" s="86">
        <v>0.1</v>
      </c>
    </row>
    <row r="33">
      <c r="A33" s="86" t="s">
        <v>232</v>
      </c>
      <c r="B33" s="130">
        <v>0.44</v>
      </c>
      <c r="C33" s="130">
        <v>1.28</v>
      </c>
      <c r="D33" s="130">
        <v>-1.19</v>
      </c>
      <c r="E33" s="130">
        <f t="shared" si="1"/>
        <v>2.47</v>
      </c>
      <c r="F33" s="130">
        <v>1.495</v>
      </c>
      <c r="G33" s="130">
        <v>1.535</v>
      </c>
      <c r="H33" s="130">
        <f t="shared" si="2"/>
        <v>1.515</v>
      </c>
      <c r="I33" s="86">
        <v>5.0</v>
      </c>
      <c r="J33" s="86">
        <v>0.5</v>
      </c>
      <c r="K33" s="86">
        <v>50.0</v>
      </c>
      <c r="L33" s="86">
        <v>0.300000000000001</v>
      </c>
      <c r="M33" s="86">
        <v>2.0</v>
      </c>
      <c r="N33" s="100">
        <f t="shared" si="3"/>
        <v>0.6</v>
      </c>
      <c r="O33" s="86">
        <v>0.29</v>
      </c>
      <c r="P33" s="86">
        <v>2.0</v>
      </c>
      <c r="Q33" s="100">
        <f t="shared" si="4"/>
        <v>0.58</v>
      </c>
      <c r="R33" s="86">
        <v>0.28</v>
      </c>
      <c r="S33" s="86">
        <v>2.0</v>
      </c>
      <c r="T33" s="100">
        <f t="shared" si="5"/>
        <v>0.56</v>
      </c>
      <c r="U33" s="86">
        <v>0.0</v>
      </c>
      <c r="V33" s="86">
        <v>0.385</v>
      </c>
      <c r="W33" s="86">
        <v>1.4</v>
      </c>
      <c r="X33" s="86">
        <v>221.0</v>
      </c>
      <c r="Y33" s="86">
        <v>220.0</v>
      </c>
      <c r="Z33" s="86">
        <v>0.62</v>
      </c>
      <c r="AA33" s="86">
        <v>7000.0</v>
      </c>
      <c r="AB33" s="86">
        <v>6800.0</v>
      </c>
      <c r="AC33" s="86">
        <v>1.0</v>
      </c>
      <c r="AD33" s="86">
        <v>0.0</v>
      </c>
      <c r="AE33" s="86">
        <v>0.1</v>
      </c>
      <c r="AF33" s="86">
        <v>0.2</v>
      </c>
    </row>
    <row r="34">
      <c r="A34" s="86" t="s">
        <v>233</v>
      </c>
      <c r="B34" s="130">
        <v>0.319</v>
      </c>
      <c r="C34" s="130">
        <v>1.285</v>
      </c>
      <c r="D34" s="130">
        <v>-1.2</v>
      </c>
      <c r="E34" s="130">
        <f t="shared" si="1"/>
        <v>2.485</v>
      </c>
      <c r="F34" s="130">
        <v>1.46</v>
      </c>
      <c r="G34" s="130">
        <v>1.46</v>
      </c>
      <c r="H34" s="130">
        <f t="shared" si="2"/>
        <v>1.46</v>
      </c>
      <c r="I34" s="86">
        <v>5.0</v>
      </c>
      <c r="J34" s="86">
        <v>0.5</v>
      </c>
      <c r="K34" s="86">
        <v>50.0</v>
      </c>
      <c r="L34" s="86">
        <v>0.300000000000002</v>
      </c>
      <c r="M34" s="86">
        <v>2.0</v>
      </c>
      <c r="N34" s="100">
        <f t="shared" si="3"/>
        <v>0.6</v>
      </c>
      <c r="O34" s="86">
        <v>0.29</v>
      </c>
      <c r="P34" s="86">
        <v>2.0</v>
      </c>
      <c r="Q34" s="100">
        <f t="shared" si="4"/>
        <v>0.58</v>
      </c>
      <c r="R34" s="86">
        <v>0.28</v>
      </c>
      <c r="S34" s="86">
        <v>2.0</v>
      </c>
      <c r="T34" s="100">
        <f t="shared" si="5"/>
        <v>0.56</v>
      </c>
      <c r="U34" s="86">
        <v>0.0</v>
      </c>
      <c r="V34" s="86">
        <v>0.427</v>
      </c>
      <c r="W34" s="86">
        <v>1.35</v>
      </c>
      <c r="X34" s="86">
        <v>185.0</v>
      </c>
      <c r="Y34" s="86">
        <v>268.0</v>
      </c>
      <c r="Z34" s="86">
        <v>0.6</v>
      </c>
      <c r="AA34" s="86">
        <v>7000.0</v>
      </c>
      <c r="AB34" s="86">
        <v>7200.0</v>
      </c>
      <c r="AC34" s="86">
        <v>1.0</v>
      </c>
      <c r="AD34" s="86">
        <v>0.0</v>
      </c>
      <c r="AE34" s="86">
        <v>-0.04</v>
      </c>
      <c r="AF34" s="86">
        <v>0.08</v>
      </c>
    </row>
    <row r="35">
      <c r="A35" s="86" t="s">
        <v>234</v>
      </c>
      <c r="B35" s="130">
        <v>0.43</v>
      </c>
      <c r="C35" s="130">
        <v>1.4</v>
      </c>
      <c r="D35" s="130">
        <v>-1.3</v>
      </c>
      <c r="E35" s="130">
        <f t="shared" si="1"/>
        <v>2.7</v>
      </c>
      <c r="F35" s="130">
        <v>1.55</v>
      </c>
      <c r="G35" s="130">
        <v>1.54</v>
      </c>
      <c r="H35" s="130">
        <f t="shared" si="2"/>
        <v>1.545</v>
      </c>
      <c r="I35" s="86">
        <v>6.0</v>
      </c>
      <c r="J35" s="86">
        <v>0.5</v>
      </c>
      <c r="K35" s="86">
        <v>50.0</v>
      </c>
      <c r="L35" s="86">
        <v>0.300000000000002</v>
      </c>
      <c r="M35" s="86">
        <v>2.0</v>
      </c>
      <c r="N35" s="100">
        <f t="shared" si="3"/>
        <v>0.6</v>
      </c>
      <c r="O35" s="86">
        <v>0.29</v>
      </c>
      <c r="P35" s="86">
        <v>2.0</v>
      </c>
      <c r="Q35" s="100">
        <f t="shared" si="4"/>
        <v>0.58</v>
      </c>
      <c r="R35" s="86">
        <v>0.28</v>
      </c>
      <c r="S35" s="86">
        <v>2.0</v>
      </c>
      <c r="T35" s="100">
        <f t="shared" si="5"/>
        <v>0.56</v>
      </c>
      <c r="U35" s="86">
        <v>0.0</v>
      </c>
      <c r="V35" s="86">
        <v>0.597</v>
      </c>
      <c r="W35" s="86">
        <v>1.621</v>
      </c>
      <c r="X35" s="86">
        <v>201.0</v>
      </c>
      <c r="Y35" s="100">
        <v>140.0</v>
      </c>
      <c r="Z35" s="100">
        <v>0.55</v>
      </c>
      <c r="AA35" s="100">
        <v>7000.0</v>
      </c>
      <c r="AB35" s="100">
        <v>6000.0</v>
      </c>
      <c r="AC35" s="100">
        <v>1.0</v>
      </c>
      <c r="AD35" s="100">
        <v>0.0</v>
      </c>
      <c r="AE35" s="100">
        <v>-0.04</v>
      </c>
      <c r="AF35" s="100">
        <v>0.1</v>
      </c>
    </row>
    <row r="36">
      <c r="A36" s="86" t="s">
        <v>235</v>
      </c>
      <c r="B36" s="130">
        <v>0.51</v>
      </c>
      <c r="C36" s="130">
        <v>1.099</v>
      </c>
      <c r="D36" s="130">
        <v>-1.482</v>
      </c>
      <c r="E36" s="130">
        <f t="shared" si="1"/>
        <v>2.581</v>
      </c>
      <c r="F36" s="130">
        <v>1.52</v>
      </c>
      <c r="G36" s="130">
        <v>1.54</v>
      </c>
      <c r="H36" s="130">
        <f t="shared" si="2"/>
        <v>1.53</v>
      </c>
      <c r="I36" s="86">
        <v>6.0</v>
      </c>
      <c r="J36" s="86">
        <v>0.5</v>
      </c>
      <c r="K36" s="86">
        <v>50.0</v>
      </c>
      <c r="L36" s="86">
        <v>0.300000000000002</v>
      </c>
      <c r="M36" s="86">
        <v>2.0</v>
      </c>
      <c r="N36" s="100">
        <f t="shared" si="3"/>
        <v>0.6</v>
      </c>
      <c r="O36" s="86">
        <v>0.29</v>
      </c>
      <c r="P36" s="86">
        <v>2.0</v>
      </c>
      <c r="Q36" s="100">
        <f t="shared" si="4"/>
        <v>0.58</v>
      </c>
      <c r="R36" s="86">
        <v>0.28</v>
      </c>
      <c r="S36" s="86">
        <v>2.0</v>
      </c>
      <c r="T36" s="100">
        <f t="shared" si="5"/>
        <v>0.56</v>
      </c>
      <c r="U36" s="86">
        <v>0.0</v>
      </c>
      <c r="V36" s="86">
        <v>0.548</v>
      </c>
      <c r="W36" s="86">
        <v>1.05</v>
      </c>
      <c r="X36" s="86">
        <v>198.0</v>
      </c>
      <c r="Y36" s="86">
        <v>200.0</v>
      </c>
      <c r="Z36" s="86" t="s">
        <v>204</v>
      </c>
      <c r="AA36" s="86">
        <v>7000.0</v>
      </c>
      <c r="AB36" s="86">
        <v>7400.0</v>
      </c>
      <c r="AC36" s="86">
        <v>1.0</v>
      </c>
      <c r="AD36" s="86">
        <v>0.0</v>
      </c>
      <c r="AE36" s="86">
        <v>0.1</v>
      </c>
      <c r="AF36" s="86">
        <v>0.1</v>
      </c>
    </row>
    <row r="37">
      <c r="A37" s="86" t="s">
        <v>236</v>
      </c>
      <c r="B37" s="130">
        <v>0.42</v>
      </c>
      <c r="C37" s="130">
        <v>1.1</v>
      </c>
      <c r="D37" s="130">
        <v>-1.34</v>
      </c>
      <c r="E37" s="130">
        <f t="shared" si="1"/>
        <v>2.44</v>
      </c>
      <c r="F37" s="130">
        <v>1.46</v>
      </c>
      <c r="G37" s="130">
        <v>1.45</v>
      </c>
      <c r="H37" s="130">
        <f t="shared" si="2"/>
        <v>1.455</v>
      </c>
      <c r="I37" s="86">
        <v>6.0</v>
      </c>
      <c r="J37" s="86">
        <v>0.5</v>
      </c>
      <c r="K37" s="86">
        <v>50.0</v>
      </c>
      <c r="L37" s="86">
        <v>0.300000000000002</v>
      </c>
      <c r="M37" s="86">
        <v>2.0</v>
      </c>
      <c r="N37" s="100">
        <f t="shared" si="3"/>
        <v>0.6</v>
      </c>
      <c r="O37" s="86">
        <v>0.29</v>
      </c>
      <c r="P37" s="86">
        <v>2.0</v>
      </c>
      <c r="Q37" s="100">
        <f t="shared" si="4"/>
        <v>0.58</v>
      </c>
      <c r="R37" s="86">
        <v>0.28</v>
      </c>
      <c r="S37" s="86">
        <v>2.0</v>
      </c>
      <c r="T37" s="100">
        <f t="shared" si="5"/>
        <v>0.56</v>
      </c>
      <c r="U37" s="86">
        <v>0.0</v>
      </c>
      <c r="V37" s="86">
        <v>0.434</v>
      </c>
      <c r="W37" s="86">
        <v>1.097</v>
      </c>
      <c r="X37" s="86">
        <v>172.0</v>
      </c>
      <c r="Y37" s="86">
        <v>130.0</v>
      </c>
      <c r="Z37" s="86">
        <v>0.55</v>
      </c>
      <c r="AA37" s="86">
        <v>7000.0</v>
      </c>
      <c r="AB37" s="86">
        <v>6500.0</v>
      </c>
      <c r="AC37" s="86">
        <v>1.0</v>
      </c>
      <c r="AD37" s="86">
        <v>0.0</v>
      </c>
      <c r="AE37" s="86">
        <v>-0.05</v>
      </c>
      <c r="AF37" s="86">
        <v>0.06</v>
      </c>
    </row>
    <row r="38">
      <c r="A38" s="86" t="s">
        <v>237</v>
      </c>
      <c r="B38" s="130">
        <v>0.46</v>
      </c>
      <c r="C38" s="130">
        <v>1.28</v>
      </c>
      <c r="D38" s="130">
        <v>-1.255</v>
      </c>
      <c r="E38" s="130">
        <f t="shared" si="1"/>
        <v>2.535</v>
      </c>
      <c r="F38" s="130">
        <v>1.48</v>
      </c>
      <c r="G38" s="130">
        <v>1.48</v>
      </c>
      <c r="H38" s="130">
        <f t="shared" si="2"/>
        <v>1.48</v>
      </c>
      <c r="I38" s="86">
        <v>5.0</v>
      </c>
      <c r="J38" s="86">
        <v>0.5</v>
      </c>
      <c r="K38" s="86">
        <v>50.0</v>
      </c>
      <c r="L38" s="86">
        <v>0.300000000000002</v>
      </c>
      <c r="M38" s="86">
        <v>2.0</v>
      </c>
      <c r="N38" s="100">
        <f t="shared" si="3"/>
        <v>0.6</v>
      </c>
      <c r="O38" s="86">
        <v>0.29</v>
      </c>
      <c r="P38" s="86">
        <v>2.0</v>
      </c>
      <c r="Q38" s="100">
        <f t="shared" si="4"/>
        <v>0.58</v>
      </c>
      <c r="R38" s="86">
        <v>0.28</v>
      </c>
      <c r="S38" s="86">
        <v>2.0</v>
      </c>
      <c r="T38" s="100">
        <f t="shared" si="5"/>
        <v>0.56</v>
      </c>
      <c r="U38" s="86">
        <v>0.0</v>
      </c>
      <c r="V38" s="86">
        <v>0.611</v>
      </c>
      <c r="W38" s="86">
        <v>1.412</v>
      </c>
      <c r="X38" s="86">
        <v>225.0</v>
      </c>
      <c r="Y38" s="86">
        <v>120.0</v>
      </c>
      <c r="Z38" s="86">
        <v>0.79</v>
      </c>
      <c r="AA38" s="86">
        <v>7000.0</v>
      </c>
      <c r="AB38" s="86">
        <v>6500.0</v>
      </c>
      <c r="AC38" s="86">
        <v>1.0</v>
      </c>
      <c r="AD38" s="86">
        <v>0.0</v>
      </c>
      <c r="AE38" s="86">
        <v>0.12</v>
      </c>
      <c r="AF38" s="86">
        <v>0.15</v>
      </c>
    </row>
    <row r="39">
      <c r="A39" s="132" t="s">
        <v>238</v>
      </c>
      <c r="B39" s="130">
        <v>0.37</v>
      </c>
      <c r="C39" s="130">
        <v>1.24</v>
      </c>
      <c r="D39" s="130">
        <v>-1.21</v>
      </c>
      <c r="E39" s="130">
        <f t="shared" si="1"/>
        <v>2.45</v>
      </c>
      <c r="F39" s="130">
        <v>1.39</v>
      </c>
      <c r="G39" s="130">
        <v>1.39</v>
      </c>
      <c r="H39" s="130">
        <f t="shared" si="2"/>
        <v>1.39</v>
      </c>
      <c r="I39" s="86">
        <v>4.0</v>
      </c>
      <c r="J39" s="86">
        <v>0.5</v>
      </c>
      <c r="K39" s="86">
        <v>50.0</v>
      </c>
      <c r="L39" s="86">
        <v>0.300000000000002</v>
      </c>
      <c r="M39" s="86">
        <v>2.0</v>
      </c>
      <c r="N39" s="100">
        <f t="shared" si="3"/>
        <v>0.6</v>
      </c>
      <c r="O39" s="86">
        <v>0.29</v>
      </c>
      <c r="P39" s="86">
        <v>2.0</v>
      </c>
      <c r="Q39" s="100">
        <f t="shared" si="4"/>
        <v>0.58</v>
      </c>
      <c r="R39" s="86">
        <v>0.28</v>
      </c>
      <c r="S39" s="86">
        <v>2.0</v>
      </c>
      <c r="T39" s="100">
        <f t="shared" si="5"/>
        <v>0.56</v>
      </c>
      <c r="U39" s="86">
        <v>0.0</v>
      </c>
      <c r="V39" s="86">
        <v>0.504</v>
      </c>
      <c r="W39" s="86">
        <v>1.315</v>
      </c>
      <c r="X39" s="86">
        <v>93.0</v>
      </c>
      <c r="Y39" s="86">
        <v>127.0</v>
      </c>
      <c r="Z39" s="86" t="s">
        <v>204</v>
      </c>
      <c r="AA39" s="86">
        <v>7000.0</v>
      </c>
      <c r="AB39" s="86">
        <v>6000.0</v>
      </c>
      <c r="AC39" s="86">
        <v>1.0</v>
      </c>
      <c r="AD39" s="86">
        <v>0.0</v>
      </c>
      <c r="AE39" s="86">
        <v>-0.05</v>
      </c>
      <c r="AF39" s="86">
        <v>0.05</v>
      </c>
    </row>
    <row r="40">
      <c r="A40" s="132" t="s">
        <v>239</v>
      </c>
      <c r="B40" s="130">
        <v>0.48</v>
      </c>
      <c r="C40" s="130">
        <v>1.546</v>
      </c>
      <c r="D40" s="130">
        <v>-1.17</v>
      </c>
      <c r="E40" s="130">
        <f t="shared" si="1"/>
        <v>2.716</v>
      </c>
      <c r="F40" s="130">
        <v>1.35</v>
      </c>
      <c r="G40" s="130">
        <v>1.35</v>
      </c>
      <c r="H40" s="130">
        <f t="shared" si="2"/>
        <v>1.35</v>
      </c>
      <c r="I40" s="86">
        <v>5.0</v>
      </c>
      <c r="J40" s="86">
        <v>0.3</v>
      </c>
      <c r="K40" s="86">
        <v>50.0</v>
      </c>
      <c r="L40" s="86">
        <v>0.300000000000002</v>
      </c>
      <c r="M40" s="86">
        <v>2.0</v>
      </c>
      <c r="N40" s="100">
        <f t="shared" si="3"/>
        <v>0.6</v>
      </c>
      <c r="O40" s="86">
        <v>0.29</v>
      </c>
      <c r="P40" s="86">
        <v>2.0</v>
      </c>
      <c r="Q40" s="100">
        <f t="shared" si="4"/>
        <v>0.58</v>
      </c>
      <c r="R40" s="86">
        <v>0.28</v>
      </c>
      <c r="S40" s="86">
        <v>2.0</v>
      </c>
      <c r="T40" s="100">
        <f t="shared" si="5"/>
        <v>0.56</v>
      </c>
      <c r="U40" s="86">
        <v>0.0</v>
      </c>
      <c r="V40" s="86">
        <v>0.558</v>
      </c>
      <c r="W40" s="86">
        <v>1.573</v>
      </c>
      <c r="X40" s="86">
        <v>119.0</v>
      </c>
      <c r="Y40" s="86">
        <v>140.0</v>
      </c>
      <c r="Z40" s="86" t="s">
        <v>204</v>
      </c>
      <c r="AA40" s="86">
        <v>7000.0</v>
      </c>
      <c r="AB40" s="86">
        <v>6500.0</v>
      </c>
      <c r="AC40" s="86">
        <v>1.0</v>
      </c>
      <c r="AD40" s="86">
        <v>0.0</v>
      </c>
      <c r="AE40" s="86">
        <v>-0.04</v>
      </c>
      <c r="AF40" s="86">
        <v>0.11</v>
      </c>
    </row>
    <row r="41">
      <c r="A41" s="132" t="s">
        <v>240</v>
      </c>
      <c r="B41" s="130">
        <v>0.5</v>
      </c>
      <c r="C41" s="130">
        <v>1.49</v>
      </c>
      <c r="D41" s="130">
        <v>-1.33</v>
      </c>
      <c r="E41" s="130">
        <f t="shared" si="1"/>
        <v>2.82</v>
      </c>
      <c r="F41" s="130">
        <v>1.7</v>
      </c>
      <c r="G41" s="130">
        <v>1.7</v>
      </c>
      <c r="H41" s="130">
        <f t="shared" si="2"/>
        <v>1.7</v>
      </c>
      <c r="I41" s="86">
        <v>4.0</v>
      </c>
      <c r="J41" s="86">
        <v>0.3</v>
      </c>
      <c r="K41" s="86">
        <v>50.0</v>
      </c>
      <c r="L41" s="86">
        <v>0.300000000000002</v>
      </c>
      <c r="M41" s="86">
        <v>2.0</v>
      </c>
      <c r="N41" s="100">
        <f t="shared" si="3"/>
        <v>0.6</v>
      </c>
      <c r="O41" s="86">
        <v>0.29</v>
      </c>
      <c r="P41" s="86">
        <v>2.0</v>
      </c>
      <c r="Q41" s="100">
        <f t="shared" si="4"/>
        <v>0.58</v>
      </c>
      <c r="R41" s="86">
        <v>0.28</v>
      </c>
      <c r="S41" s="86">
        <v>2.0</v>
      </c>
      <c r="T41" s="100">
        <f t="shared" si="5"/>
        <v>0.56</v>
      </c>
      <c r="U41" s="86">
        <v>0.0</v>
      </c>
      <c r="V41" s="86">
        <v>0.726</v>
      </c>
      <c r="W41" s="86">
        <v>1.754</v>
      </c>
      <c r="X41" s="86">
        <v>245.0</v>
      </c>
      <c r="Y41" s="86">
        <v>199.0</v>
      </c>
      <c r="Z41" s="86" t="s">
        <v>204</v>
      </c>
      <c r="AA41" s="86">
        <v>7000.0</v>
      </c>
      <c r="AB41" s="86">
        <v>4800.0</v>
      </c>
      <c r="AC41" s="86">
        <v>1.0</v>
      </c>
      <c r="AD41" s="86">
        <v>0.0</v>
      </c>
      <c r="AE41" s="86">
        <v>0.15</v>
      </c>
      <c r="AF41" s="86">
        <v>0.49</v>
      </c>
    </row>
    <row r="42">
      <c r="A42" s="86" t="s">
        <v>241</v>
      </c>
      <c r="B42" s="130">
        <v>0.27</v>
      </c>
      <c r="C42" s="130">
        <v>1.236</v>
      </c>
      <c r="D42" s="130">
        <v>-1.22</v>
      </c>
      <c r="E42" s="130">
        <f t="shared" si="1"/>
        <v>2.456</v>
      </c>
      <c r="F42" s="130">
        <v>1.46</v>
      </c>
      <c r="G42" s="130">
        <v>1.46</v>
      </c>
      <c r="H42" s="130">
        <f t="shared" si="2"/>
        <v>1.46</v>
      </c>
      <c r="I42" s="86">
        <v>5.0</v>
      </c>
      <c r="J42" s="86">
        <v>0.3</v>
      </c>
      <c r="K42" s="86">
        <v>50.0</v>
      </c>
      <c r="L42" s="86">
        <v>0.300000000000002</v>
      </c>
      <c r="M42" s="86">
        <v>2.0</v>
      </c>
      <c r="N42" s="100">
        <f t="shared" si="3"/>
        <v>0.6</v>
      </c>
      <c r="O42" s="86">
        <v>0.29</v>
      </c>
      <c r="P42" s="86">
        <v>2.0</v>
      </c>
      <c r="Q42" s="100">
        <f t="shared" si="4"/>
        <v>0.58</v>
      </c>
      <c r="R42" s="86">
        <v>0.28</v>
      </c>
      <c r="S42" s="86">
        <v>2.0</v>
      </c>
      <c r="T42" s="100">
        <f t="shared" si="5"/>
        <v>0.56</v>
      </c>
      <c r="U42" s="86">
        <v>0.0</v>
      </c>
      <c r="V42" s="86">
        <v>0.329</v>
      </c>
      <c r="W42" s="86">
        <v>1.318</v>
      </c>
      <c r="X42" s="86">
        <v>197.0</v>
      </c>
      <c r="Y42" s="86">
        <v>157.0</v>
      </c>
      <c r="Z42" s="86">
        <v>0.75</v>
      </c>
      <c r="AA42" s="86">
        <v>7000.0</v>
      </c>
      <c r="AB42" s="86">
        <v>8500.0</v>
      </c>
      <c r="AC42" s="86">
        <v>1.0</v>
      </c>
      <c r="AD42" s="86">
        <v>0.0</v>
      </c>
      <c r="AE42" s="86">
        <v>-0.06</v>
      </c>
      <c r="AF42" s="86">
        <v>0.03</v>
      </c>
    </row>
    <row r="43">
      <c r="A43" s="86" t="s">
        <v>242</v>
      </c>
      <c r="B43" s="130">
        <v>0.33</v>
      </c>
      <c r="C43" s="130">
        <v>1.2</v>
      </c>
      <c r="D43" s="130">
        <v>-1.118</v>
      </c>
      <c r="E43" s="130">
        <f t="shared" si="1"/>
        <v>2.318</v>
      </c>
      <c r="F43" s="130">
        <v>1.3</v>
      </c>
      <c r="G43" s="130">
        <v>1.33</v>
      </c>
      <c r="H43" s="130">
        <f t="shared" si="2"/>
        <v>1.315</v>
      </c>
      <c r="I43" s="86">
        <v>5.0</v>
      </c>
      <c r="J43" s="86">
        <v>0.5</v>
      </c>
      <c r="K43" s="86">
        <v>50.0</v>
      </c>
      <c r="L43" s="86">
        <v>0.300000000000002</v>
      </c>
      <c r="M43" s="86">
        <v>2.0</v>
      </c>
      <c r="N43" s="100">
        <f t="shared" si="3"/>
        <v>0.6</v>
      </c>
      <c r="O43" s="86">
        <v>0.29</v>
      </c>
      <c r="P43" s="86">
        <v>2.0</v>
      </c>
      <c r="Q43" s="100">
        <f t="shared" si="4"/>
        <v>0.58</v>
      </c>
      <c r="R43" s="86">
        <v>0.28</v>
      </c>
      <c r="S43" s="86">
        <v>2.0</v>
      </c>
      <c r="T43" s="100">
        <f t="shared" si="5"/>
        <v>0.56</v>
      </c>
      <c r="U43" s="86">
        <v>0.0</v>
      </c>
      <c r="V43" s="86">
        <v>0.401</v>
      </c>
      <c r="W43" s="86">
        <v>1.156</v>
      </c>
      <c r="X43" s="86">
        <v>228.0</v>
      </c>
      <c r="Y43" s="86">
        <v>178.0</v>
      </c>
      <c r="Z43" s="86">
        <v>0.34</v>
      </c>
      <c r="AA43" s="86">
        <v>7000.0</v>
      </c>
      <c r="AB43" s="86">
        <v>6000.0</v>
      </c>
      <c r="AC43" s="86">
        <v>1.0</v>
      </c>
      <c r="AD43" s="86">
        <v>0.0</v>
      </c>
      <c r="AE43" s="86">
        <v>0.1</v>
      </c>
      <c r="AF43" s="86">
        <v>0.2</v>
      </c>
    </row>
    <row r="44">
      <c r="A44" s="86" t="s">
        <v>243</v>
      </c>
      <c r="B44" s="130">
        <v>0.42</v>
      </c>
      <c r="C44" s="130">
        <v>1.481</v>
      </c>
      <c r="D44" s="130">
        <v>-1.26</v>
      </c>
      <c r="E44" s="130">
        <f t="shared" si="1"/>
        <v>2.741</v>
      </c>
      <c r="F44" s="130">
        <v>1.5</v>
      </c>
      <c r="G44" s="130">
        <v>1.51</v>
      </c>
      <c r="H44" s="130">
        <f t="shared" si="2"/>
        <v>1.505</v>
      </c>
      <c r="I44" s="86">
        <v>6.0</v>
      </c>
      <c r="J44" s="86">
        <v>0.5</v>
      </c>
      <c r="K44" s="86">
        <v>50.0</v>
      </c>
      <c r="L44" s="86">
        <v>0.300000000000002</v>
      </c>
      <c r="M44" s="86">
        <v>2.0</v>
      </c>
      <c r="N44" s="100">
        <f t="shared" si="3"/>
        <v>0.6</v>
      </c>
      <c r="O44" s="86">
        <v>0.29</v>
      </c>
      <c r="P44" s="86">
        <v>2.0</v>
      </c>
      <c r="Q44" s="100">
        <f t="shared" si="4"/>
        <v>0.58</v>
      </c>
      <c r="R44" s="86">
        <v>0.28</v>
      </c>
      <c r="S44" s="86">
        <v>2.0</v>
      </c>
      <c r="T44" s="100">
        <f t="shared" si="5"/>
        <v>0.56</v>
      </c>
      <c r="U44" s="86">
        <v>0.0</v>
      </c>
      <c r="V44" s="86">
        <v>0.471</v>
      </c>
      <c r="W44" s="86">
        <v>1.493</v>
      </c>
      <c r="X44" s="86">
        <v>244.0</v>
      </c>
      <c r="Y44" s="86">
        <v>149.0</v>
      </c>
      <c r="Z44" s="86" t="s">
        <v>204</v>
      </c>
      <c r="AA44" s="86">
        <v>7000.0</v>
      </c>
      <c r="AB44" s="86">
        <v>7000.0</v>
      </c>
      <c r="AC44" s="86">
        <v>1.0</v>
      </c>
      <c r="AD44" s="86">
        <v>0.0</v>
      </c>
      <c r="AE44" s="86">
        <v>0.09</v>
      </c>
      <c r="AF44" s="86">
        <v>0.3</v>
      </c>
    </row>
    <row r="45">
      <c r="A45" s="86" t="s">
        <v>244</v>
      </c>
      <c r="B45" s="130">
        <v>0.258</v>
      </c>
      <c r="C45" s="130">
        <v>1.68</v>
      </c>
      <c r="D45" s="130">
        <v>-1.301</v>
      </c>
      <c r="E45" s="130">
        <f t="shared" si="1"/>
        <v>2.981</v>
      </c>
      <c r="F45" s="130">
        <v>1.51</v>
      </c>
      <c r="G45" s="130">
        <v>1.5</v>
      </c>
      <c r="H45" s="130">
        <f t="shared" si="2"/>
        <v>1.505</v>
      </c>
      <c r="I45" s="86">
        <v>4.0</v>
      </c>
      <c r="J45" s="86">
        <v>0.5</v>
      </c>
      <c r="K45" s="86">
        <v>50.0</v>
      </c>
      <c r="L45" s="86">
        <v>0.300000000000002</v>
      </c>
      <c r="M45" s="86">
        <v>2.0</v>
      </c>
      <c r="N45" s="100">
        <f t="shared" si="3"/>
        <v>0.6</v>
      </c>
      <c r="O45" s="86">
        <v>0.29</v>
      </c>
      <c r="P45" s="86">
        <v>2.0</v>
      </c>
      <c r="Q45" s="100">
        <f t="shared" si="4"/>
        <v>0.58</v>
      </c>
      <c r="R45" s="86">
        <v>0.28</v>
      </c>
      <c r="S45" s="86">
        <v>2.0</v>
      </c>
      <c r="T45" s="100">
        <f t="shared" si="5"/>
        <v>0.56</v>
      </c>
      <c r="U45" s="86">
        <v>0.0</v>
      </c>
      <c r="V45" s="86">
        <v>0.371</v>
      </c>
      <c r="W45" s="86">
        <v>1.616</v>
      </c>
      <c r="X45" s="86">
        <v>293.0</v>
      </c>
      <c r="Y45" s="86">
        <v>281.0</v>
      </c>
      <c r="Z45" s="86" t="s">
        <v>204</v>
      </c>
      <c r="AA45" s="86">
        <v>7000.0</v>
      </c>
      <c r="AB45" s="86">
        <v>6400.0</v>
      </c>
      <c r="AC45" s="86">
        <v>1.0</v>
      </c>
      <c r="AD45" s="86">
        <v>0.0</v>
      </c>
      <c r="AE45" s="86">
        <v>0.16</v>
      </c>
      <c r="AF45" s="86">
        <v>0.52</v>
      </c>
    </row>
    <row r="46">
      <c r="A46" s="86" t="s">
        <v>245</v>
      </c>
      <c r="B46" s="130">
        <v>0.37</v>
      </c>
      <c r="C46" s="130">
        <v>0.96</v>
      </c>
      <c r="D46" s="130">
        <v>-1.63</v>
      </c>
      <c r="E46" s="130">
        <f t="shared" si="1"/>
        <v>2.59</v>
      </c>
      <c r="F46" s="130">
        <v>1.48</v>
      </c>
      <c r="G46" s="130">
        <v>1.49</v>
      </c>
      <c r="H46" s="130">
        <f t="shared" si="2"/>
        <v>1.485</v>
      </c>
      <c r="I46" s="86">
        <v>5.0</v>
      </c>
      <c r="J46" s="86">
        <v>0.5</v>
      </c>
      <c r="K46" s="86">
        <v>50.0</v>
      </c>
      <c r="L46" s="86">
        <v>0.300000000000002</v>
      </c>
      <c r="M46" s="86">
        <v>2.0</v>
      </c>
      <c r="N46" s="100">
        <f t="shared" si="3"/>
        <v>0.6</v>
      </c>
      <c r="O46" s="86">
        <v>0.29</v>
      </c>
      <c r="P46" s="86">
        <v>2.0</v>
      </c>
      <c r="Q46" s="100">
        <f t="shared" si="4"/>
        <v>0.58</v>
      </c>
      <c r="R46" s="86">
        <v>0.28</v>
      </c>
      <c r="S46" s="86">
        <v>2.0</v>
      </c>
      <c r="T46" s="100">
        <f t="shared" si="5"/>
        <v>0.56</v>
      </c>
      <c r="U46" s="86">
        <v>0.0</v>
      </c>
      <c r="V46" s="86">
        <v>0.509</v>
      </c>
      <c r="W46" s="86">
        <v>0.983</v>
      </c>
      <c r="X46" s="86">
        <v>233.0</v>
      </c>
      <c r="Y46" s="86">
        <v>230.0</v>
      </c>
      <c r="Z46" s="86">
        <v>0.7</v>
      </c>
      <c r="AA46" s="86">
        <v>7000.0</v>
      </c>
      <c r="AB46" s="86">
        <v>7400.0</v>
      </c>
      <c r="AC46" s="86">
        <v>1.0</v>
      </c>
      <c r="AD46" s="86">
        <v>0.0</v>
      </c>
      <c r="AE46" s="86">
        <v>-0.04</v>
      </c>
      <c r="AF46" s="86">
        <v>0.1</v>
      </c>
    </row>
    <row r="47">
      <c r="A47" s="86" t="s">
        <v>246</v>
      </c>
      <c r="B47" s="130">
        <v>0.46</v>
      </c>
      <c r="C47" s="130">
        <v>1.22</v>
      </c>
      <c r="D47" s="130">
        <v>-1.36</v>
      </c>
      <c r="E47" s="130">
        <f t="shared" si="1"/>
        <v>2.58</v>
      </c>
      <c r="F47" s="130">
        <v>1.52</v>
      </c>
      <c r="G47" s="130">
        <v>1.55</v>
      </c>
      <c r="H47" s="130">
        <f t="shared" si="2"/>
        <v>1.535</v>
      </c>
      <c r="I47" s="86">
        <v>6.0</v>
      </c>
      <c r="J47" s="86">
        <v>0.5</v>
      </c>
      <c r="K47" s="86">
        <v>50.0</v>
      </c>
      <c r="L47" s="86">
        <v>0.300000000000002</v>
      </c>
      <c r="M47" s="86">
        <v>2.0</v>
      </c>
      <c r="N47" s="100">
        <f t="shared" si="3"/>
        <v>0.6</v>
      </c>
      <c r="O47" s="86">
        <v>0.29</v>
      </c>
      <c r="P47" s="86">
        <v>2.0</v>
      </c>
      <c r="Q47" s="100">
        <f t="shared" si="4"/>
        <v>0.58</v>
      </c>
      <c r="R47" s="86">
        <v>0.28</v>
      </c>
      <c r="S47" s="86">
        <v>2.0</v>
      </c>
      <c r="T47" s="100">
        <f t="shared" si="5"/>
        <v>0.56</v>
      </c>
      <c r="U47" s="86">
        <v>0.0</v>
      </c>
      <c r="V47" s="86">
        <v>0.474</v>
      </c>
      <c r="W47" s="86">
        <v>1.216</v>
      </c>
      <c r="X47" s="86">
        <v>235.0</v>
      </c>
      <c r="Y47" s="86">
        <v>171.0</v>
      </c>
      <c r="Z47" s="86" t="s">
        <v>204</v>
      </c>
      <c r="AA47" s="86">
        <v>7000.0</v>
      </c>
      <c r="AB47" s="86">
        <v>7200.0</v>
      </c>
      <c r="AC47" s="86">
        <v>1.0</v>
      </c>
      <c r="AD47" s="86">
        <v>0.0</v>
      </c>
      <c r="AE47" s="86">
        <v>0.1</v>
      </c>
      <c r="AF47" s="86">
        <v>0.14</v>
      </c>
    </row>
    <row r="48">
      <c r="A48" s="86" t="s">
        <v>247</v>
      </c>
      <c r="B48" s="130">
        <v>0.4</v>
      </c>
      <c r="C48" s="130">
        <v>1.29</v>
      </c>
      <c r="D48" s="130">
        <v>-1.4</v>
      </c>
      <c r="E48" s="130">
        <f t="shared" si="1"/>
        <v>2.69</v>
      </c>
      <c r="F48" s="130">
        <v>1.62</v>
      </c>
      <c r="G48" s="130">
        <v>1.58</v>
      </c>
      <c r="H48" s="130">
        <f t="shared" si="2"/>
        <v>1.6</v>
      </c>
      <c r="I48" s="86">
        <v>6.0</v>
      </c>
      <c r="J48" s="86">
        <v>0.5</v>
      </c>
      <c r="K48" s="86">
        <v>50.0</v>
      </c>
      <c r="L48" s="86">
        <v>0.300000000000002</v>
      </c>
      <c r="M48" s="86">
        <v>2.0</v>
      </c>
      <c r="N48" s="100">
        <f t="shared" si="3"/>
        <v>0.6</v>
      </c>
      <c r="O48" s="86">
        <v>0.29</v>
      </c>
      <c r="P48" s="86">
        <v>2.0</v>
      </c>
      <c r="Q48" s="100">
        <f t="shared" si="4"/>
        <v>0.58</v>
      </c>
      <c r="R48" s="86">
        <v>0.28</v>
      </c>
      <c r="S48" s="86">
        <v>2.0</v>
      </c>
      <c r="T48" s="100">
        <f t="shared" si="5"/>
        <v>0.56</v>
      </c>
      <c r="U48" s="86">
        <v>0.0</v>
      </c>
      <c r="V48" s="86">
        <v>0.356</v>
      </c>
      <c r="W48" s="86">
        <v>1.425</v>
      </c>
      <c r="X48" s="86">
        <v>249.0</v>
      </c>
      <c r="Y48" s="86">
        <v>109.0</v>
      </c>
      <c r="Z48" s="86">
        <v>0.6</v>
      </c>
      <c r="AA48" s="86">
        <v>7000.0</v>
      </c>
      <c r="AB48" s="86">
        <v>6500.0</v>
      </c>
      <c r="AC48" s="86">
        <v>1.0</v>
      </c>
      <c r="AD48" s="86">
        <v>0.0</v>
      </c>
      <c r="AE48" s="86">
        <v>-0.04</v>
      </c>
      <c r="AF48" s="86">
        <v>0.1</v>
      </c>
    </row>
    <row r="49">
      <c r="A49" s="86" t="s">
        <v>248</v>
      </c>
      <c r="B49" s="130">
        <v>0.45</v>
      </c>
      <c r="C49" s="130">
        <v>1.62</v>
      </c>
      <c r="D49" s="130">
        <v>-1.18</v>
      </c>
      <c r="E49" s="130">
        <f t="shared" si="1"/>
        <v>2.8</v>
      </c>
      <c r="F49" s="130">
        <v>1.535</v>
      </c>
      <c r="G49" s="130">
        <v>1.535</v>
      </c>
      <c r="H49" s="130">
        <f t="shared" si="2"/>
        <v>1.535</v>
      </c>
      <c r="I49" s="86">
        <v>5.0</v>
      </c>
      <c r="J49" s="86">
        <v>0.3</v>
      </c>
      <c r="K49" s="86">
        <v>50.0</v>
      </c>
      <c r="L49" s="86">
        <v>0.300000000000002</v>
      </c>
      <c r="M49" s="86">
        <v>2.0</v>
      </c>
      <c r="N49" s="100">
        <f t="shared" si="3"/>
        <v>0.6</v>
      </c>
      <c r="O49" s="86">
        <v>0.29</v>
      </c>
      <c r="P49" s="86">
        <v>2.0</v>
      </c>
      <c r="Q49" s="100">
        <f t="shared" si="4"/>
        <v>0.58</v>
      </c>
      <c r="R49" s="86">
        <v>0.28</v>
      </c>
      <c r="S49" s="86">
        <v>2.0</v>
      </c>
      <c r="T49" s="100">
        <f t="shared" si="5"/>
        <v>0.56</v>
      </c>
      <c r="U49" s="86">
        <v>0.0</v>
      </c>
      <c r="V49" s="86">
        <v>0.611</v>
      </c>
      <c r="W49" s="86">
        <v>1.701</v>
      </c>
      <c r="X49" s="86">
        <v>280.0</v>
      </c>
      <c r="Y49" s="86">
        <v>195.0</v>
      </c>
      <c r="Z49" s="86" t="s">
        <v>204</v>
      </c>
      <c r="AA49" s="86">
        <v>7000.0</v>
      </c>
      <c r="AB49" s="86">
        <v>7200.0</v>
      </c>
      <c r="AC49" s="86">
        <v>1.0</v>
      </c>
      <c r="AD49" s="86">
        <v>0.0</v>
      </c>
      <c r="AE49" s="86">
        <v>0.13</v>
      </c>
      <c r="AF49" s="86">
        <v>0.3</v>
      </c>
    </row>
    <row r="50">
      <c r="A50" s="86" t="s">
        <v>249</v>
      </c>
      <c r="B50" s="130">
        <v>0.41</v>
      </c>
      <c r="C50" s="130">
        <v>1.352</v>
      </c>
      <c r="D50" s="130">
        <v>-1.161</v>
      </c>
      <c r="E50" s="130">
        <f t="shared" si="1"/>
        <v>2.513</v>
      </c>
      <c r="F50" s="130">
        <v>1.4</v>
      </c>
      <c r="G50" s="130">
        <v>1.41</v>
      </c>
      <c r="H50" s="130">
        <f t="shared" si="2"/>
        <v>1.405</v>
      </c>
      <c r="I50" s="86">
        <v>5.0</v>
      </c>
      <c r="J50" s="86">
        <v>0.3</v>
      </c>
      <c r="K50" s="86">
        <v>50.0</v>
      </c>
      <c r="L50" s="86">
        <v>0.300000000000002</v>
      </c>
      <c r="M50" s="86">
        <v>2.0</v>
      </c>
      <c r="N50" s="100">
        <f t="shared" si="3"/>
        <v>0.6</v>
      </c>
      <c r="O50" s="86">
        <v>0.29</v>
      </c>
      <c r="P50" s="86">
        <v>2.0</v>
      </c>
      <c r="Q50" s="100">
        <f t="shared" si="4"/>
        <v>0.58</v>
      </c>
      <c r="R50" s="86">
        <v>0.28</v>
      </c>
      <c r="S50" s="86">
        <v>2.0</v>
      </c>
      <c r="T50" s="100">
        <f t="shared" si="5"/>
        <v>0.56</v>
      </c>
      <c r="U50" s="86">
        <v>0.0</v>
      </c>
      <c r="V50" s="86">
        <v>0.447</v>
      </c>
      <c r="W50" s="86">
        <v>1.396</v>
      </c>
      <c r="X50" s="86">
        <v>197.0</v>
      </c>
      <c r="Y50" s="86">
        <v>136.0</v>
      </c>
      <c r="Z50" s="86" t="s">
        <v>204</v>
      </c>
      <c r="AA50" s="86">
        <v>7000.0</v>
      </c>
      <c r="AB50" s="86">
        <v>6750.0</v>
      </c>
      <c r="AC50" s="86">
        <v>1.0</v>
      </c>
      <c r="AD50" s="86">
        <v>0.0</v>
      </c>
      <c r="AE50" s="86">
        <v>-0.03</v>
      </c>
      <c r="AF50" s="86">
        <v>0.13</v>
      </c>
    </row>
    <row r="51">
      <c r="A51" s="86" t="s">
        <v>250</v>
      </c>
      <c r="B51" s="130">
        <v>0.46</v>
      </c>
      <c r="C51" s="130">
        <v>1.288</v>
      </c>
      <c r="D51" s="130">
        <v>-1.4</v>
      </c>
      <c r="E51" s="130">
        <f t="shared" si="1"/>
        <v>2.688</v>
      </c>
      <c r="F51" s="130">
        <v>1.6</v>
      </c>
      <c r="G51" s="130">
        <v>1.6</v>
      </c>
      <c r="H51" s="130">
        <f t="shared" si="2"/>
        <v>1.6</v>
      </c>
      <c r="I51" s="86">
        <v>5.0</v>
      </c>
      <c r="J51" s="86">
        <v>0.5</v>
      </c>
      <c r="K51" s="86">
        <v>50.0</v>
      </c>
      <c r="L51" s="86">
        <v>0.300000000000002</v>
      </c>
      <c r="M51" s="86">
        <v>2.0</v>
      </c>
      <c r="N51" s="100">
        <f t="shared" si="3"/>
        <v>0.6</v>
      </c>
      <c r="O51" s="86">
        <v>0.29</v>
      </c>
      <c r="P51" s="86">
        <v>2.0</v>
      </c>
      <c r="Q51" s="100">
        <f t="shared" si="4"/>
        <v>0.58</v>
      </c>
      <c r="R51" s="86">
        <v>0.28</v>
      </c>
      <c r="S51" s="86">
        <v>2.0</v>
      </c>
      <c r="T51" s="100">
        <f t="shared" si="5"/>
        <v>0.56</v>
      </c>
      <c r="U51" s="86">
        <v>0.0</v>
      </c>
      <c r="V51" s="86">
        <v>0.538</v>
      </c>
      <c r="W51" s="86">
        <v>1.282</v>
      </c>
      <c r="X51" s="86">
        <v>272.0</v>
      </c>
      <c r="Y51" s="86">
        <v>125.0</v>
      </c>
      <c r="Z51" s="86">
        <v>0.7</v>
      </c>
      <c r="AA51" s="86">
        <v>7000.0</v>
      </c>
      <c r="AB51" s="86">
        <v>7400.0</v>
      </c>
      <c r="AC51" s="86">
        <v>1.0</v>
      </c>
      <c r="AD51" s="86">
        <v>0.0</v>
      </c>
      <c r="AE51" s="86">
        <v>0.11</v>
      </c>
      <c r="AF51" s="86">
        <v>0.15</v>
      </c>
    </row>
    <row r="52">
      <c r="A52" s="86" t="s">
        <v>251</v>
      </c>
      <c r="B52" s="130">
        <v>0.3</v>
      </c>
      <c r="C52" s="130">
        <v>1.301</v>
      </c>
      <c r="D52" s="130">
        <v>-1.285</v>
      </c>
      <c r="E52" s="130">
        <f t="shared" si="1"/>
        <v>2.586</v>
      </c>
      <c r="F52" s="130">
        <v>1.54</v>
      </c>
      <c r="G52" s="130">
        <v>1.53</v>
      </c>
      <c r="H52" s="130">
        <f t="shared" si="2"/>
        <v>1.535</v>
      </c>
      <c r="I52" s="86">
        <v>5.0</v>
      </c>
      <c r="J52" s="86">
        <v>0.3</v>
      </c>
      <c r="K52" s="86">
        <v>50.0</v>
      </c>
      <c r="L52" s="86">
        <v>0.300000000000002</v>
      </c>
      <c r="M52" s="86">
        <v>2.0</v>
      </c>
      <c r="N52" s="100">
        <f t="shared" si="3"/>
        <v>0.6</v>
      </c>
      <c r="O52" s="86">
        <v>0.29</v>
      </c>
      <c r="P52" s="86">
        <v>2.0</v>
      </c>
      <c r="Q52" s="100">
        <f t="shared" si="4"/>
        <v>0.58</v>
      </c>
      <c r="R52" s="86">
        <v>0.28</v>
      </c>
      <c r="S52" s="86">
        <v>2.0</v>
      </c>
      <c r="T52" s="100">
        <f t="shared" si="5"/>
        <v>0.56</v>
      </c>
      <c r="U52" s="86">
        <v>0.0</v>
      </c>
      <c r="V52" s="86">
        <v>0.398</v>
      </c>
      <c r="W52" s="86">
        <v>1.37</v>
      </c>
      <c r="X52" s="86">
        <v>220.0</v>
      </c>
      <c r="Y52" s="86">
        <v>180.0</v>
      </c>
      <c r="Z52" s="86">
        <v>0.65</v>
      </c>
      <c r="AA52" s="86">
        <v>7000.0</v>
      </c>
      <c r="AB52" s="86">
        <v>7500.0</v>
      </c>
      <c r="AC52" s="86">
        <v>1.0</v>
      </c>
      <c r="AD52" s="86">
        <v>0.0</v>
      </c>
      <c r="AE52" s="86">
        <v>-0.05</v>
      </c>
      <c r="AF52" s="86">
        <v>0.1</v>
      </c>
    </row>
    <row r="53">
      <c r="A53" s="86" t="s">
        <v>252</v>
      </c>
      <c r="B53" s="130">
        <v>0.44</v>
      </c>
      <c r="C53" s="130">
        <v>1.23</v>
      </c>
      <c r="D53" s="130">
        <v>-1.392</v>
      </c>
      <c r="E53" s="130">
        <f t="shared" si="1"/>
        <v>2.622</v>
      </c>
      <c r="F53" s="130">
        <v>1.48</v>
      </c>
      <c r="G53" s="130">
        <v>1.48</v>
      </c>
      <c r="H53" s="130">
        <f t="shared" si="2"/>
        <v>1.48</v>
      </c>
      <c r="I53" s="86">
        <v>5.0</v>
      </c>
      <c r="J53" s="86">
        <v>0.3</v>
      </c>
      <c r="K53" s="86">
        <v>50.0</v>
      </c>
      <c r="L53" s="86">
        <v>0.300000000000002</v>
      </c>
      <c r="M53" s="86">
        <v>2.0</v>
      </c>
      <c r="N53" s="100">
        <f t="shared" si="3"/>
        <v>0.6</v>
      </c>
      <c r="O53" s="86">
        <v>0.29</v>
      </c>
      <c r="P53" s="86">
        <v>2.0</v>
      </c>
      <c r="Q53" s="100">
        <f t="shared" si="4"/>
        <v>0.58</v>
      </c>
      <c r="R53" s="86">
        <v>0.28</v>
      </c>
      <c r="S53" s="86">
        <v>2.0</v>
      </c>
      <c r="T53" s="100">
        <f t="shared" si="5"/>
        <v>0.56</v>
      </c>
      <c r="U53" s="86">
        <v>0.0</v>
      </c>
      <c r="V53" s="86">
        <v>0.552</v>
      </c>
      <c r="W53" s="86">
        <v>1.195</v>
      </c>
      <c r="X53" s="86">
        <v>185.0</v>
      </c>
      <c r="Y53" s="86">
        <v>184.0</v>
      </c>
      <c r="Z53" s="86" t="s">
        <v>204</v>
      </c>
      <c r="AA53" s="86">
        <v>7000.0</v>
      </c>
      <c r="AB53" s="86">
        <v>8500.0</v>
      </c>
      <c r="AC53" s="86">
        <v>1.0</v>
      </c>
      <c r="AD53" s="86">
        <v>0.0</v>
      </c>
      <c r="AE53" s="86">
        <v>-0.05</v>
      </c>
      <c r="AF53" s="86">
        <v>0.06</v>
      </c>
    </row>
    <row r="54">
      <c r="A54" s="86" t="s">
        <v>253</v>
      </c>
      <c r="B54" s="130">
        <v>0.425</v>
      </c>
      <c r="C54" s="130">
        <v>1.42</v>
      </c>
      <c r="D54" s="130">
        <v>-1.28</v>
      </c>
      <c r="E54" s="130">
        <f t="shared" si="1"/>
        <v>2.7</v>
      </c>
      <c r="F54" s="107">
        <v>1.6</v>
      </c>
      <c r="G54" s="130">
        <v>1.59</v>
      </c>
      <c r="H54" s="130">
        <f t="shared" si="2"/>
        <v>1.595</v>
      </c>
      <c r="I54" s="86">
        <v>6.0</v>
      </c>
      <c r="J54" s="86">
        <v>0.5</v>
      </c>
      <c r="K54" s="86">
        <v>50.0</v>
      </c>
      <c r="L54" s="86">
        <v>0.300000000000003</v>
      </c>
      <c r="M54" s="86">
        <v>2.0</v>
      </c>
      <c r="N54" s="100">
        <f t="shared" si="3"/>
        <v>0.6</v>
      </c>
      <c r="O54" s="86">
        <v>0.29</v>
      </c>
      <c r="P54" s="86">
        <v>2.0</v>
      </c>
      <c r="Q54" s="100">
        <f t="shared" si="4"/>
        <v>0.58</v>
      </c>
      <c r="R54" s="86">
        <v>0.28</v>
      </c>
      <c r="S54" s="86">
        <v>2.0</v>
      </c>
      <c r="T54" s="100">
        <f t="shared" si="5"/>
        <v>0.56</v>
      </c>
      <c r="U54" s="86">
        <v>0.0</v>
      </c>
      <c r="V54" s="86">
        <v>0.456</v>
      </c>
      <c r="W54" s="86">
        <v>1.49</v>
      </c>
      <c r="X54" s="86">
        <v>260.0</v>
      </c>
      <c r="Y54" s="86">
        <v>145.0</v>
      </c>
      <c r="Z54" s="86" t="s">
        <v>204</v>
      </c>
      <c r="AA54" s="86">
        <v>7000.0</v>
      </c>
      <c r="AB54" s="86">
        <v>8100.0</v>
      </c>
      <c r="AC54" s="86">
        <v>1.0</v>
      </c>
      <c r="AD54" s="86">
        <v>0.0</v>
      </c>
      <c r="AE54" s="86">
        <v>-0.04</v>
      </c>
      <c r="AF54" s="86">
        <v>0.1</v>
      </c>
    </row>
    <row r="55">
      <c r="A55" s="86" t="s">
        <v>254</v>
      </c>
      <c r="B55" s="130">
        <v>0.41</v>
      </c>
      <c r="C55" s="130">
        <v>1.22</v>
      </c>
      <c r="D55" s="130">
        <v>-1.3</v>
      </c>
      <c r="E55" s="130">
        <f t="shared" si="1"/>
        <v>2.52</v>
      </c>
      <c r="F55" s="130">
        <v>1.55</v>
      </c>
      <c r="G55" s="130">
        <v>1.54</v>
      </c>
      <c r="H55" s="130">
        <f t="shared" si="2"/>
        <v>1.545</v>
      </c>
      <c r="I55" s="86">
        <v>7.0</v>
      </c>
      <c r="J55" s="86">
        <v>0.5</v>
      </c>
      <c r="K55" s="86">
        <v>50.0</v>
      </c>
      <c r="L55" s="86">
        <v>0.300000000000003</v>
      </c>
      <c r="M55" s="86">
        <v>2.0</v>
      </c>
      <c r="N55" s="100">
        <f t="shared" si="3"/>
        <v>0.6</v>
      </c>
      <c r="O55" s="86">
        <v>0.29</v>
      </c>
      <c r="P55" s="86">
        <v>2.0</v>
      </c>
      <c r="Q55" s="100">
        <f t="shared" si="4"/>
        <v>0.58</v>
      </c>
      <c r="R55" s="86">
        <v>0.28</v>
      </c>
      <c r="S55" s="86">
        <v>2.0</v>
      </c>
      <c r="T55" s="100">
        <f t="shared" si="5"/>
        <v>0.56</v>
      </c>
      <c r="U55" s="86">
        <v>0.0</v>
      </c>
      <c r="V55" s="86">
        <v>0.484</v>
      </c>
      <c r="W55" s="86">
        <v>1.492</v>
      </c>
      <c r="X55" s="86">
        <v>280.0</v>
      </c>
      <c r="Y55" s="86">
        <v>160.0</v>
      </c>
      <c r="Z55" s="86">
        <v>1.35</v>
      </c>
      <c r="AA55" s="86">
        <v>7000.0</v>
      </c>
      <c r="AB55" s="86">
        <v>6800.0</v>
      </c>
      <c r="AC55" s="86">
        <v>1.0</v>
      </c>
      <c r="AD55" s="86">
        <v>0.0</v>
      </c>
      <c r="AE55" s="86">
        <v>0.12</v>
      </c>
      <c r="AF55" s="86">
        <v>0.17</v>
      </c>
    </row>
    <row r="56">
      <c r="A56" s="86" t="s">
        <v>255</v>
      </c>
      <c r="B56" s="130">
        <v>0.49</v>
      </c>
      <c r="C56" s="130">
        <v>1.3</v>
      </c>
      <c r="D56" s="130">
        <v>-1.19</v>
      </c>
      <c r="E56" s="130">
        <f t="shared" si="1"/>
        <v>2.49</v>
      </c>
      <c r="F56" s="130">
        <v>1.45</v>
      </c>
      <c r="G56" s="130">
        <v>1.44</v>
      </c>
      <c r="H56" s="130">
        <f t="shared" si="2"/>
        <v>1.445</v>
      </c>
      <c r="I56" s="86">
        <v>5.0</v>
      </c>
      <c r="J56" s="86">
        <v>0.3</v>
      </c>
      <c r="K56" s="86">
        <v>50.0</v>
      </c>
      <c r="L56" s="86">
        <v>0.300000000000003</v>
      </c>
      <c r="M56" s="86">
        <v>2.0</v>
      </c>
      <c r="N56" s="100">
        <f t="shared" si="3"/>
        <v>0.6</v>
      </c>
      <c r="O56" s="86">
        <v>0.29</v>
      </c>
      <c r="P56" s="86">
        <v>2.0</v>
      </c>
      <c r="Q56" s="100">
        <f t="shared" si="4"/>
        <v>0.58</v>
      </c>
      <c r="R56" s="86">
        <v>0.28</v>
      </c>
      <c r="S56" s="86">
        <v>2.0</v>
      </c>
      <c r="T56" s="100">
        <f t="shared" si="5"/>
        <v>0.56</v>
      </c>
      <c r="U56" s="86">
        <v>0.0</v>
      </c>
      <c r="V56" s="86">
        <v>0.503</v>
      </c>
      <c r="W56" s="86">
        <v>1.396</v>
      </c>
      <c r="X56" s="86">
        <v>205.0</v>
      </c>
      <c r="Y56" s="86">
        <v>180.0</v>
      </c>
      <c r="Z56" s="86">
        <v>0.48</v>
      </c>
      <c r="AA56" s="86">
        <v>7000.0</v>
      </c>
      <c r="AB56" s="86">
        <v>7500.0</v>
      </c>
      <c r="AC56" s="86">
        <v>1.0</v>
      </c>
      <c r="AD56" s="86">
        <v>0.0</v>
      </c>
      <c r="AE56" s="86">
        <v>-0.04</v>
      </c>
      <c r="AF56" s="86">
        <v>0.1</v>
      </c>
    </row>
    <row r="57">
      <c r="A57" s="86" t="s">
        <v>256</v>
      </c>
      <c r="B57" s="130">
        <v>0.255</v>
      </c>
      <c r="C57" s="130">
        <v>1.275</v>
      </c>
      <c r="D57" s="130">
        <v>-1.23</v>
      </c>
      <c r="E57" s="130">
        <f t="shared" si="1"/>
        <v>2.505</v>
      </c>
      <c r="F57" s="130">
        <v>1.46</v>
      </c>
      <c r="G57" s="130">
        <v>1.46</v>
      </c>
      <c r="H57" s="130">
        <f t="shared" si="2"/>
        <v>1.46</v>
      </c>
      <c r="I57" s="86">
        <v>6.0</v>
      </c>
      <c r="J57" s="86">
        <v>0.5</v>
      </c>
      <c r="K57" s="86">
        <v>50.0</v>
      </c>
      <c r="L57" s="86">
        <v>0.300000000000003</v>
      </c>
      <c r="M57" s="86">
        <v>2.0</v>
      </c>
      <c r="N57" s="100">
        <f t="shared" si="3"/>
        <v>0.6</v>
      </c>
      <c r="O57" s="86">
        <v>0.29</v>
      </c>
      <c r="P57" s="86">
        <v>2.0</v>
      </c>
      <c r="Q57" s="100">
        <f t="shared" si="4"/>
        <v>0.58</v>
      </c>
      <c r="R57" s="86">
        <v>0.28</v>
      </c>
      <c r="S57" s="86">
        <v>2.0</v>
      </c>
      <c r="T57" s="100">
        <f t="shared" si="5"/>
        <v>0.56</v>
      </c>
      <c r="U57" s="86">
        <v>0.0</v>
      </c>
      <c r="V57" s="86">
        <v>0.376</v>
      </c>
      <c r="W57" s="86">
        <v>1.328</v>
      </c>
      <c r="X57" s="86">
        <v>229.0</v>
      </c>
      <c r="Y57" s="86">
        <v>180.0</v>
      </c>
      <c r="Z57" s="86">
        <v>0.6</v>
      </c>
      <c r="AA57" s="86">
        <v>7000.0</v>
      </c>
      <c r="AB57" s="86">
        <v>7500.0</v>
      </c>
      <c r="AC57" s="86">
        <v>1.0</v>
      </c>
      <c r="AD57" s="86">
        <v>0.0</v>
      </c>
      <c r="AE57" s="86">
        <v>-0.04</v>
      </c>
      <c r="AF57" s="86">
        <v>0.1</v>
      </c>
    </row>
    <row r="58">
      <c r="A58" s="86" t="s">
        <v>257</v>
      </c>
      <c r="B58" s="130">
        <v>0.34</v>
      </c>
      <c r="C58" s="130">
        <v>1.268</v>
      </c>
      <c r="D58" s="130">
        <v>-1.198</v>
      </c>
      <c r="E58" s="130">
        <f t="shared" si="1"/>
        <v>2.466</v>
      </c>
      <c r="F58" s="130">
        <v>1.556</v>
      </c>
      <c r="G58" s="130">
        <v>1.544</v>
      </c>
      <c r="H58" s="130">
        <f t="shared" si="2"/>
        <v>1.55</v>
      </c>
      <c r="I58" s="86">
        <v>6.0</v>
      </c>
      <c r="J58" s="86">
        <v>0.5</v>
      </c>
      <c r="K58" s="86">
        <v>50.0</v>
      </c>
      <c r="L58" s="86">
        <v>0.300000000000003</v>
      </c>
      <c r="M58" s="86">
        <v>2.0</v>
      </c>
      <c r="N58" s="100">
        <f t="shared" si="3"/>
        <v>0.6</v>
      </c>
      <c r="O58" s="86">
        <v>0.29</v>
      </c>
      <c r="P58" s="86">
        <v>2.0</v>
      </c>
      <c r="Q58" s="100">
        <f t="shared" si="4"/>
        <v>0.58</v>
      </c>
      <c r="R58" s="86">
        <v>0.28</v>
      </c>
      <c r="S58" s="86">
        <v>2.0</v>
      </c>
      <c r="T58" s="100">
        <f t="shared" si="5"/>
        <v>0.56</v>
      </c>
      <c r="U58" s="86">
        <v>0.0</v>
      </c>
      <c r="V58" s="86">
        <v>0.365</v>
      </c>
      <c r="W58" s="86">
        <v>1.228</v>
      </c>
      <c r="X58" s="86">
        <v>276.0</v>
      </c>
      <c r="Y58" s="86">
        <v>230.0</v>
      </c>
      <c r="Z58" s="86">
        <v>0.6</v>
      </c>
      <c r="AA58" s="86">
        <v>7000.0</v>
      </c>
      <c r="AB58" s="86">
        <v>7000.0</v>
      </c>
      <c r="AC58" s="86">
        <v>1.0</v>
      </c>
      <c r="AD58" s="86">
        <v>0.0</v>
      </c>
      <c r="AE58" s="86">
        <v>0.08</v>
      </c>
      <c r="AF58" s="86">
        <v>0.18</v>
      </c>
    </row>
    <row r="59">
      <c r="A59" s="86" t="s">
        <v>258</v>
      </c>
      <c r="B59" s="130">
        <v>0.41</v>
      </c>
      <c r="C59" s="130">
        <v>1.21</v>
      </c>
      <c r="D59" s="130">
        <v>-1.06</v>
      </c>
      <c r="E59" s="130">
        <f t="shared" si="1"/>
        <v>2.27</v>
      </c>
      <c r="F59" s="130">
        <v>1.54</v>
      </c>
      <c r="G59" s="130">
        <v>1.56</v>
      </c>
      <c r="H59" s="130">
        <f t="shared" si="2"/>
        <v>1.55</v>
      </c>
      <c r="I59" s="86">
        <v>5.0</v>
      </c>
      <c r="J59" s="86">
        <v>0.5</v>
      </c>
      <c r="K59" s="86">
        <v>50.0</v>
      </c>
      <c r="L59" s="86">
        <v>0.300000000000003</v>
      </c>
      <c r="M59" s="86">
        <v>2.0</v>
      </c>
      <c r="N59" s="100">
        <f t="shared" si="3"/>
        <v>0.6</v>
      </c>
      <c r="O59" s="86">
        <v>0.29</v>
      </c>
      <c r="P59" s="86">
        <v>2.0</v>
      </c>
      <c r="Q59" s="100">
        <f t="shared" si="4"/>
        <v>0.58</v>
      </c>
      <c r="R59" s="86">
        <v>0.28</v>
      </c>
      <c r="S59" s="86">
        <v>2.0</v>
      </c>
      <c r="T59" s="100">
        <f t="shared" si="5"/>
        <v>0.56</v>
      </c>
      <c r="U59" s="86">
        <v>0.0</v>
      </c>
      <c r="V59" s="86">
        <v>0.58</v>
      </c>
      <c r="W59" s="86">
        <v>-1.277</v>
      </c>
      <c r="X59" s="86">
        <v>272.0</v>
      </c>
      <c r="Y59" s="86">
        <v>150.0</v>
      </c>
      <c r="Z59" s="86">
        <v>0.8</v>
      </c>
      <c r="AA59" s="86">
        <v>7000.0</v>
      </c>
      <c r="AB59" s="86">
        <v>7100.0</v>
      </c>
      <c r="AC59" s="86">
        <v>1.0</v>
      </c>
      <c r="AD59" s="86">
        <v>0.0</v>
      </c>
      <c r="AE59" s="86">
        <v>0.12</v>
      </c>
      <c r="AF59" s="86">
        <v>0.27</v>
      </c>
    </row>
    <row r="60">
      <c r="A60" s="86" t="s">
        <v>259</v>
      </c>
      <c r="B60" s="130">
        <v>0.45</v>
      </c>
      <c r="C60" s="130">
        <v>1.58</v>
      </c>
      <c r="D60" s="130">
        <v>-1.48</v>
      </c>
      <c r="E60" s="130">
        <f t="shared" si="1"/>
        <v>3.06</v>
      </c>
      <c r="F60" s="130">
        <v>1.57</v>
      </c>
      <c r="G60" s="130">
        <v>1.6</v>
      </c>
      <c r="H60" s="130">
        <f t="shared" si="2"/>
        <v>1.585</v>
      </c>
      <c r="I60" s="86">
        <v>8.0</v>
      </c>
      <c r="J60" s="86">
        <v>0.5</v>
      </c>
      <c r="K60" s="86">
        <v>50.0</v>
      </c>
      <c r="L60" s="86">
        <v>0.300000000000003</v>
      </c>
      <c r="M60" s="86">
        <v>2.0</v>
      </c>
      <c r="N60" s="100">
        <f t="shared" si="3"/>
        <v>0.6</v>
      </c>
      <c r="O60" s="86">
        <v>0.29</v>
      </c>
      <c r="P60" s="86">
        <v>2.0</v>
      </c>
      <c r="Q60" s="100">
        <f t="shared" si="4"/>
        <v>0.58</v>
      </c>
      <c r="R60" s="86">
        <v>0.28</v>
      </c>
      <c r="S60" s="86">
        <v>2.0</v>
      </c>
      <c r="T60" s="100">
        <f t="shared" si="5"/>
        <v>0.56</v>
      </c>
      <c r="U60" s="86">
        <v>0.0</v>
      </c>
      <c r="V60" s="86">
        <v>0.567</v>
      </c>
      <c r="W60" s="86">
        <v>1.635</v>
      </c>
      <c r="X60" s="86">
        <v>370.0</v>
      </c>
      <c r="Y60" s="86">
        <v>254.0</v>
      </c>
      <c r="Z60" s="86" t="s">
        <v>204</v>
      </c>
      <c r="AA60" s="86">
        <v>7000.0</v>
      </c>
      <c r="AB60" s="86">
        <v>5800.0</v>
      </c>
      <c r="AC60" s="86">
        <v>1.0</v>
      </c>
      <c r="AD60" s="86">
        <v>0.0</v>
      </c>
      <c r="AE60" s="86">
        <v>0.14</v>
      </c>
      <c r="AF60" s="86">
        <v>0.47</v>
      </c>
    </row>
    <row r="61">
      <c r="A61" s="86" t="s">
        <v>260</v>
      </c>
      <c r="B61" s="130">
        <v>0.42</v>
      </c>
      <c r="C61" s="130">
        <v>1.285</v>
      </c>
      <c r="D61" s="130">
        <v>-1.28</v>
      </c>
      <c r="E61" s="130">
        <f t="shared" si="1"/>
        <v>2.565</v>
      </c>
      <c r="F61" s="130">
        <v>1.49</v>
      </c>
      <c r="G61" s="130">
        <v>1.49</v>
      </c>
      <c r="H61" s="130">
        <f t="shared" si="2"/>
        <v>1.49</v>
      </c>
      <c r="I61" s="86">
        <v>6.0</v>
      </c>
      <c r="J61" s="86">
        <v>0.3</v>
      </c>
      <c r="K61" s="86">
        <v>50.0</v>
      </c>
      <c r="L61" s="86">
        <v>0.300000000000003</v>
      </c>
      <c r="M61" s="86">
        <v>2.0</v>
      </c>
      <c r="N61" s="100">
        <f t="shared" si="3"/>
        <v>0.6</v>
      </c>
      <c r="O61" s="86">
        <v>0.29</v>
      </c>
      <c r="P61" s="86">
        <v>2.0</v>
      </c>
      <c r="Q61" s="100">
        <f t="shared" si="4"/>
        <v>0.58</v>
      </c>
      <c r="R61" s="86">
        <v>0.28</v>
      </c>
      <c r="S61" s="86">
        <v>2.0</v>
      </c>
      <c r="T61" s="100">
        <f t="shared" si="5"/>
        <v>0.56</v>
      </c>
      <c r="U61" s="86">
        <v>0.0</v>
      </c>
      <c r="V61" s="86">
        <v>0.521</v>
      </c>
      <c r="W61" s="86">
        <v>1.417</v>
      </c>
      <c r="X61" s="86">
        <v>220.0</v>
      </c>
      <c r="Y61" s="86">
        <v>180.0</v>
      </c>
      <c r="Z61" s="86" t="s">
        <v>204</v>
      </c>
      <c r="AA61" s="86">
        <v>7000.0</v>
      </c>
      <c r="AB61" s="86">
        <v>8000.0</v>
      </c>
      <c r="AC61" s="86">
        <v>1.0</v>
      </c>
      <c r="AD61" s="86">
        <v>0.0</v>
      </c>
      <c r="AE61" s="86">
        <v>-0.05</v>
      </c>
      <c r="AF61" s="86">
        <v>0.1</v>
      </c>
    </row>
    <row r="62">
      <c r="A62" s="86" t="s">
        <v>261</v>
      </c>
      <c r="B62" s="130">
        <v>0.48</v>
      </c>
      <c r="C62" s="130">
        <v>1.347</v>
      </c>
      <c r="D62" s="130">
        <v>-1.287</v>
      </c>
      <c r="E62" s="130">
        <f t="shared" si="1"/>
        <v>2.634</v>
      </c>
      <c r="F62" s="130">
        <v>1.56</v>
      </c>
      <c r="G62" s="130">
        <v>1.6</v>
      </c>
      <c r="H62" s="130">
        <f t="shared" si="2"/>
        <v>1.58</v>
      </c>
      <c r="I62" s="86">
        <v>6.0</v>
      </c>
      <c r="J62" s="86">
        <v>0.3</v>
      </c>
      <c r="K62" s="86">
        <v>50.0</v>
      </c>
      <c r="L62" s="86">
        <v>0.300000000000003</v>
      </c>
      <c r="M62" s="86">
        <v>2.0</v>
      </c>
      <c r="N62" s="100">
        <f t="shared" si="3"/>
        <v>0.6</v>
      </c>
      <c r="O62" s="86">
        <v>0.29</v>
      </c>
      <c r="P62" s="86">
        <v>2.0</v>
      </c>
      <c r="Q62" s="100">
        <f t="shared" si="4"/>
        <v>0.58</v>
      </c>
      <c r="R62" s="86">
        <v>0.28</v>
      </c>
      <c r="S62" s="86">
        <v>2.0</v>
      </c>
      <c r="T62" s="100">
        <f t="shared" si="5"/>
        <v>0.56</v>
      </c>
      <c r="U62" s="86">
        <v>0.0</v>
      </c>
      <c r="V62" s="86">
        <v>0.56</v>
      </c>
      <c r="W62" s="86">
        <v>1.34</v>
      </c>
      <c r="X62" s="86">
        <v>288.0</v>
      </c>
      <c r="Y62" s="86">
        <v>205.0</v>
      </c>
      <c r="Z62" s="86" t="s">
        <v>204</v>
      </c>
      <c r="AA62" s="86">
        <v>7000.0</v>
      </c>
      <c r="AB62" s="86">
        <v>6800.0</v>
      </c>
      <c r="AC62" s="86">
        <v>1.0</v>
      </c>
      <c r="AD62" s="86">
        <v>0.0</v>
      </c>
      <c r="AE62" s="86">
        <v>0.1</v>
      </c>
      <c r="AF62" s="86">
        <v>0.2</v>
      </c>
    </row>
    <row r="63">
      <c r="A63" s="86" t="s">
        <v>262</v>
      </c>
      <c r="B63" s="130">
        <v>0.46</v>
      </c>
      <c r="C63" s="130">
        <v>1.39</v>
      </c>
      <c r="D63" s="130">
        <v>-1.19</v>
      </c>
      <c r="E63" s="130">
        <f t="shared" si="1"/>
        <v>2.58</v>
      </c>
      <c r="F63" s="130">
        <v>1.57</v>
      </c>
      <c r="G63" s="130">
        <v>1.6</v>
      </c>
      <c r="H63" s="130">
        <f t="shared" si="2"/>
        <v>1.585</v>
      </c>
      <c r="I63" s="86">
        <v>6.0</v>
      </c>
      <c r="J63" s="86">
        <v>0.5</v>
      </c>
      <c r="K63" s="86">
        <v>50.0</v>
      </c>
      <c r="L63" s="86">
        <v>0.300000000000003</v>
      </c>
      <c r="M63" s="86">
        <v>2.0</v>
      </c>
      <c r="N63" s="100">
        <f t="shared" si="3"/>
        <v>0.6</v>
      </c>
      <c r="O63" s="86">
        <v>0.29</v>
      </c>
      <c r="P63" s="86">
        <v>2.0</v>
      </c>
      <c r="Q63" s="100">
        <f t="shared" si="4"/>
        <v>0.58</v>
      </c>
      <c r="R63" s="86">
        <v>0.28</v>
      </c>
      <c r="S63" s="86">
        <v>2.0</v>
      </c>
      <c r="T63" s="100">
        <f t="shared" si="5"/>
        <v>0.56</v>
      </c>
      <c r="U63" s="86">
        <v>0.0</v>
      </c>
      <c r="V63" s="86">
        <v>0.577</v>
      </c>
      <c r="W63" s="86">
        <v>1.367</v>
      </c>
      <c r="X63" s="86">
        <v>293.0</v>
      </c>
      <c r="Y63" s="86">
        <v>174.0</v>
      </c>
      <c r="Z63" s="86" t="s">
        <v>204</v>
      </c>
      <c r="AA63" s="86">
        <v>7000.0</v>
      </c>
      <c r="AB63" s="86">
        <v>6800.0</v>
      </c>
      <c r="AC63" s="86">
        <v>1.0</v>
      </c>
      <c r="AD63" s="86">
        <v>0.0</v>
      </c>
      <c r="AE63" s="86">
        <v>0.12</v>
      </c>
      <c r="AF63" s="86">
        <v>0.27</v>
      </c>
    </row>
    <row r="64">
      <c r="A64" s="86" t="s">
        <v>263</v>
      </c>
      <c r="B64" s="130">
        <v>0.45</v>
      </c>
      <c r="C64" s="130">
        <v>1.62</v>
      </c>
      <c r="D64" s="130">
        <v>-1.07</v>
      </c>
      <c r="E64" s="130">
        <f t="shared" si="1"/>
        <v>2.69</v>
      </c>
      <c r="F64" s="130">
        <v>1.51</v>
      </c>
      <c r="G64" s="130">
        <v>1.51</v>
      </c>
      <c r="H64" s="130">
        <f t="shared" si="2"/>
        <v>1.51</v>
      </c>
      <c r="I64" s="86">
        <v>6.0</v>
      </c>
      <c r="J64" s="86">
        <v>0.3</v>
      </c>
      <c r="K64" s="86">
        <v>50.0</v>
      </c>
      <c r="L64" s="86">
        <v>0.300000000000003</v>
      </c>
      <c r="M64" s="86">
        <v>2.0</v>
      </c>
      <c r="N64" s="100">
        <f t="shared" si="3"/>
        <v>0.6</v>
      </c>
      <c r="O64" s="86">
        <v>0.29</v>
      </c>
      <c r="P64" s="86">
        <v>2.0</v>
      </c>
      <c r="Q64" s="100">
        <f t="shared" si="4"/>
        <v>0.58</v>
      </c>
      <c r="R64" s="86">
        <v>0.28</v>
      </c>
      <c r="S64" s="86">
        <v>2.0</v>
      </c>
      <c r="T64" s="100">
        <f t="shared" si="5"/>
        <v>0.56</v>
      </c>
      <c r="U64" s="86">
        <v>0.0</v>
      </c>
      <c r="V64" s="86">
        <v>0.53</v>
      </c>
      <c r="W64" s="86">
        <v>1.657</v>
      </c>
      <c r="X64" s="86">
        <v>247.0</v>
      </c>
      <c r="Y64" s="86">
        <v>120.0</v>
      </c>
      <c r="Z64" s="86" t="s">
        <v>204</v>
      </c>
      <c r="AA64" s="86">
        <v>7000.0</v>
      </c>
      <c r="AB64" s="86">
        <v>8300.0</v>
      </c>
      <c r="AC64" s="86">
        <v>1.0</v>
      </c>
      <c r="AD64" s="86">
        <v>0.0</v>
      </c>
      <c r="AE64" s="86">
        <v>-0.06</v>
      </c>
      <c r="AF64" s="86">
        <v>0.03</v>
      </c>
    </row>
    <row r="65">
      <c r="A65" s="86" t="s">
        <v>264</v>
      </c>
      <c r="B65" s="130">
        <v>0.34</v>
      </c>
      <c r="C65" s="130">
        <v>1.495</v>
      </c>
      <c r="D65" s="130">
        <v>-1.23</v>
      </c>
      <c r="E65" s="130">
        <f t="shared" si="1"/>
        <v>2.725</v>
      </c>
      <c r="F65" s="130">
        <v>1.6</v>
      </c>
      <c r="G65" s="130">
        <v>1.58</v>
      </c>
      <c r="H65" s="130">
        <f t="shared" si="2"/>
        <v>1.59</v>
      </c>
      <c r="I65" s="86">
        <v>5.0</v>
      </c>
      <c r="J65" s="86">
        <v>0.3</v>
      </c>
      <c r="K65" s="86">
        <v>50.0</v>
      </c>
      <c r="L65" s="86">
        <v>0.300000000000003</v>
      </c>
      <c r="M65" s="86">
        <v>2.0</v>
      </c>
      <c r="N65" s="100">
        <f t="shared" si="3"/>
        <v>0.6</v>
      </c>
      <c r="O65" s="86">
        <v>0.29</v>
      </c>
      <c r="P65" s="86">
        <v>2.0</v>
      </c>
      <c r="Q65" s="100">
        <f t="shared" si="4"/>
        <v>0.58</v>
      </c>
      <c r="R65" s="86">
        <v>0.28</v>
      </c>
      <c r="S65" s="86">
        <v>2.0</v>
      </c>
      <c r="T65" s="100">
        <f t="shared" si="5"/>
        <v>0.56</v>
      </c>
      <c r="U65" s="86">
        <v>0.0</v>
      </c>
      <c r="V65" s="86">
        <v>0.394</v>
      </c>
      <c r="W65" s="86">
        <v>1.563</v>
      </c>
      <c r="X65" s="86">
        <v>286.0</v>
      </c>
      <c r="Y65" s="86">
        <v>210.0</v>
      </c>
      <c r="Z65" s="86">
        <v>0.82</v>
      </c>
      <c r="AA65" s="86">
        <v>7000.0</v>
      </c>
      <c r="AB65" s="86">
        <v>7000.0</v>
      </c>
      <c r="AC65" s="86">
        <v>1.0</v>
      </c>
      <c r="AD65" s="86">
        <v>0.0</v>
      </c>
      <c r="AE65" s="86">
        <v>0.09</v>
      </c>
      <c r="AF65" s="86">
        <v>0.18</v>
      </c>
    </row>
    <row r="66">
      <c r="A66" s="86" t="s">
        <v>265</v>
      </c>
      <c r="B66" s="130">
        <v>0.38</v>
      </c>
      <c r="C66" s="130">
        <v>1.5</v>
      </c>
      <c r="D66" s="130">
        <v>-1.23</v>
      </c>
      <c r="E66" s="130">
        <f t="shared" si="1"/>
        <v>2.73</v>
      </c>
      <c r="F66" s="130">
        <v>1.56</v>
      </c>
      <c r="G66" s="130">
        <v>1.53</v>
      </c>
      <c r="H66" s="130">
        <f t="shared" si="2"/>
        <v>1.545</v>
      </c>
      <c r="I66" s="86">
        <v>5.0</v>
      </c>
      <c r="J66" s="86">
        <v>0.3</v>
      </c>
      <c r="K66" s="86">
        <v>50.0</v>
      </c>
      <c r="L66" s="86">
        <v>0.300000000000003</v>
      </c>
      <c r="M66" s="86">
        <v>2.0</v>
      </c>
      <c r="N66" s="100">
        <f t="shared" si="3"/>
        <v>0.6</v>
      </c>
      <c r="O66" s="86">
        <v>0.29</v>
      </c>
      <c r="P66" s="86">
        <v>2.0</v>
      </c>
      <c r="Q66" s="100">
        <f t="shared" si="4"/>
        <v>0.58</v>
      </c>
      <c r="R66" s="86">
        <v>0.28</v>
      </c>
      <c r="S66" s="86">
        <v>2.0</v>
      </c>
      <c r="T66" s="100">
        <f t="shared" si="5"/>
        <v>0.56</v>
      </c>
      <c r="U66" s="86">
        <v>0.0</v>
      </c>
      <c r="V66" s="86">
        <v>0.591</v>
      </c>
      <c r="W66" s="86">
        <v>1.501</v>
      </c>
      <c r="X66" s="86">
        <v>286.0</v>
      </c>
      <c r="Y66" s="86">
        <v>210.0</v>
      </c>
      <c r="Z66" s="86">
        <v>0.82</v>
      </c>
      <c r="AA66" s="86">
        <v>7000.0</v>
      </c>
      <c r="AB66" s="86">
        <v>7000.0</v>
      </c>
      <c r="AC66" s="86">
        <v>1.0</v>
      </c>
      <c r="AD66" s="86">
        <v>0.0</v>
      </c>
      <c r="AE66" s="86">
        <v>0.09</v>
      </c>
      <c r="AF66" s="86">
        <v>0.18</v>
      </c>
    </row>
    <row r="67">
      <c r="A67" s="86" t="s">
        <v>266</v>
      </c>
      <c r="B67" s="130">
        <v>0.43</v>
      </c>
      <c r="C67" s="130">
        <v>1.2215</v>
      </c>
      <c r="D67" s="130">
        <v>-1.215</v>
      </c>
      <c r="E67" s="130">
        <f t="shared" si="1"/>
        <v>2.4365</v>
      </c>
      <c r="F67" s="130">
        <v>1.52</v>
      </c>
      <c r="G67" s="130">
        <v>1.59</v>
      </c>
      <c r="H67" s="130">
        <f t="shared" si="2"/>
        <v>1.555</v>
      </c>
      <c r="I67" s="86">
        <v>6.0</v>
      </c>
      <c r="J67" s="86">
        <v>0.3</v>
      </c>
      <c r="K67" s="86">
        <v>50.0</v>
      </c>
      <c r="L67" s="86">
        <v>0.300000000000003</v>
      </c>
      <c r="M67" s="86">
        <v>2.0</v>
      </c>
      <c r="N67" s="100">
        <f t="shared" si="3"/>
        <v>0.6</v>
      </c>
      <c r="O67" s="86">
        <v>0.29</v>
      </c>
      <c r="P67" s="86">
        <v>2.0</v>
      </c>
      <c r="Q67" s="100">
        <f t="shared" si="4"/>
        <v>0.58</v>
      </c>
      <c r="R67" s="86">
        <v>0.28</v>
      </c>
      <c r="S67" s="86">
        <v>2.0</v>
      </c>
      <c r="T67" s="100">
        <f t="shared" si="5"/>
        <v>0.56</v>
      </c>
      <c r="U67" s="86">
        <v>0.0</v>
      </c>
      <c r="V67" s="86">
        <v>0.549</v>
      </c>
      <c r="W67" s="86">
        <v>1.203</v>
      </c>
      <c r="X67" s="86">
        <v>230.0</v>
      </c>
      <c r="Y67" s="86">
        <v>147.0</v>
      </c>
      <c r="Z67" s="86" t="s">
        <v>204</v>
      </c>
      <c r="AA67" s="86">
        <v>7000.0</v>
      </c>
      <c r="AB67" s="86">
        <v>8300.0</v>
      </c>
      <c r="AC67" s="86">
        <v>1.0</v>
      </c>
      <c r="AD67" s="86">
        <v>0.0</v>
      </c>
      <c r="AE67" s="86">
        <v>-0.04</v>
      </c>
      <c r="AF67" s="86">
        <v>0.1</v>
      </c>
    </row>
    <row r="68">
      <c r="A68" s="86" t="s">
        <v>267</v>
      </c>
      <c r="B68" s="130">
        <v>0.45</v>
      </c>
      <c r="C68" s="130">
        <v>1.33</v>
      </c>
      <c r="D68" s="130">
        <v>-1.38</v>
      </c>
      <c r="E68" s="130">
        <f t="shared" si="1"/>
        <v>2.71</v>
      </c>
      <c r="F68" s="130">
        <v>1.49</v>
      </c>
      <c r="G68" s="130">
        <v>1.49</v>
      </c>
      <c r="H68" s="130">
        <f t="shared" si="2"/>
        <v>1.49</v>
      </c>
      <c r="I68" s="86">
        <v>5.0</v>
      </c>
      <c r="J68" s="86">
        <v>0.5</v>
      </c>
      <c r="K68" s="86">
        <v>50.0</v>
      </c>
      <c r="L68" s="86">
        <v>0.300000000000003</v>
      </c>
      <c r="M68" s="86">
        <v>2.0</v>
      </c>
      <c r="N68" s="100">
        <f t="shared" si="3"/>
        <v>0.6</v>
      </c>
      <c r="O68" s="86">
        <v>0.29</v>
      </c>
      <c r="P68" s="86">
        <v>2.0</v>
      </c>
      <c r="Q68" s="100">
        <f t="shared" si="4"/>
        <v>0.58</v>
      </c>
      <c r="R68" s="86">
        <v>0.28</v>
      </c>
      <c r="S68" s="86">
        <v>2.0</v>
      </c>
      <c r="T68" s="100">
        <f t="shared" si="5"/>
        <v>0.56</v>
      </c>
      <c r="U68" s="86">
        <v>0.0</v>
      </c>
      <c r="V68" s="86">
        <v>0.49</v>
      </c>
      <c r="W68" s="86">
        <v>1.337</v>
      </c>
      <c r="X68" s="86">
        <v>317.0</v>
      </c>
      <c r="Y68" s="86">
        <v>290.0</v>
      </c>
      <c r="Z68" s="86" t="s">
        <v>204</v>
      </c>
      <c r="AA68" s="86">
        <v>7000.0</v>
      </c>
      <c r="AB68" s="86">
        <v>6200.0</v>
      </c>
      <c r="AC68" s="86">
        <v>1.0</v>
      </c>
      <c r="AD68" s="86">
        <v>0.0</v>
      </c>
      <c r="AE68" s="86">
        <v>0.14</v>
      </c>
      <c r="AF68" s="86">
        <v>0.48</v>
      </c>
    </row>
    <row r="69">
      <c r="A69" s="86" t="s">
        <v>268</v>
      </c>
      <c r="B69" s="130">
        <v>0.4</v>
      </c>
      <c r="C69" s="130">
        <v>1.38</v>
      </c>
      <c r="D69" s="130">
        <v>-1.346</v>
      </c>
      <c r="E69" s="130">
        <f t="shared" si="1"/>
        <v>2.726</v>
      </c>
      <c r="F69" s="130">
        <v>1.54</v>
      </c>
      <c r="G69" s="130">
        <v>1.54</v>
      </c>
      <c r="H69" s="130">
        <f t="shared" si="2"/>
        <v>1.54</v>
      </c>
      <c r="I69" s="86">
        <v>6.0</v>
      </c>
      <c r="J69" s="86">
        <v>0.5</v>
      </c>
      <c r="K69" s="86">
        <v>50.0</v>
      </c>
      <c r="L69" s="86">
        <v>0.300000000000003</v>
      </c>
      <c r="M69" s="86">
        <v>2.0</v>
      </c>
      <c r="N69" s="100">
        <f t="shared" si="3"/>
        <v>0.6</v>
      </c>
      <c r="O69" s="86">
        <v>0.29</v>
      </c>
      <c r="P69" s="86">
        <v>2.0</v>
      </c>
      <c r="Q69" s="100">
        <f t="shared" si="4"/>
        <v>0.58</v>
      </c>
      <c r="R69" s="86">
        <v>0.28</v>
      </c>
      <c r="S69" s="86">
        <v>2.0</v>
      </c>
      <c r="T69" s="100">
        <f t="shared" si="5"/>
        <v>0.56</v>
      </c>
      <c r="U69" s="86">
        <v>0.0</v>
      </c>
      <c r="V69" s="86">
        <v>0.518</v>
      </c>
      <c r="W69" s="86">
        <v>1.371</v>
      </c>
      <c r="X69" s="86">
        <v>301.0</v>
      </c>
      <c r="Y69" s="86">
        <v>250.0</v>
      </c>
      <c r="Z69" s="86">
        <v>0.7</v>
      </c>
      <c r="AA69" s="86">
        <v>7000.0</v>
      </c>
      <c r="AB69" s="86">
        <v>7000.0</v>
      </c>
      <c r="AC69" s="86">
        <v>1.0</v>
      </c>
      <c r="AD69" s="86">
        <v>0.0</v>
      </c>
      <c r="AE69" s="86">
        <v>-0.03</v>
      </c>
      <c r="AF69" s="86">
        <v>0.15</v>
      </c>
    </row>
    <row r="70">
      <c r="A70" s="86" t="s">
        <v>269</v>
      </c>
      <c r="B70" s="130">
        <v>0.4</v>
      </c>
      <c r="C70" s="130">
        <v>1.234</v>
      </c>
      <c r="D70" s="130">
        <v>-1.371</v>
      </c>
      <c r="E70" s="130">
        <f t="shared" si="1"/>
        <v>2.605</v>
      </c>
      <c r="F70" s="130">
        <v>1.462</v>
      </c>
      <c r="G70" s="130">
        <v>1.463</v>
      </c>
      <c r="H70" s="130">
        <f t="shared" si="2"/>
        <v>1.4625</v>
      </c>
      <c r="I70" s="86">
        <v>6.0</v>
      </c>
      <c r="J70" s="86">
        <v>0.5</v>
      </c>
      <c r="K70" s="86">
        <v>50.0</v>
      </c>
      <c r="L70" s="86">
        <v>0.300000000000003</v>
      </c>
      <c r="M70" s="86">
        <v>2.0</v>
      </c>
      <c r="N70" s="100">
        <f t="shared" si="3"/>
        <v>0.6</v>
      </c>
      <c r="O70" s="86">
        <v>0.29</v>
      </c>
      <c r="P70" s="86">
        <v>2.0</v>
      </c>
      <c r="Q70" s="100">
        <f t="shared" si="4"/>
        <v>0.58</v>
      </c>
      <c r="R70" s="86">
        <v>0.28</v>
      </c>
      <c r="S70" s="86">
        <v>2.0</v>
      </c>
      <c r="T70" s="100">
        <f t="shared" si="5"/>
        <v>0.56</v>
      </c>
      <c r="U70" s="86">
        <v>0.0</v>
      </c>
      <c r="V70" s="86">
        <v>0.42</v>
      </c>
      <c r="W70" s="86">
        <v>1.362</v>
      </c>
      <c r="X70" s="86">
        <v>275.0</v>
      </c>
      <c r="Y70" s="86">
        <v>195.0</v>
      </c>
      <c r="Z70" s="86">
        <v>0.6</v>
      </c>
      <c r="AA70" s="86">
        <v>7000.0</v>
      </c>
      <c r="AB70" s="86">
        <v>7500.0</v>
      </c>
      <c r="AC70" s="86">
        <v>11.0</v>
      </c>
      <c r="AD70" s="86">
        <v>0.0</v>
      </c>
      <c r="AE70" s="86">
        <v>-0.04</v>
      </c>
      <c r="AF70" s="86">
        <v>0.1</v>
      </c>
    </row>
    <row r="71">
      <c r="A71" s="86" t="s">
        <v>270</v>
      </c>
      <c r="B71" s="130">
        <v>0.4</v>
      </c>
      <c r="C71" s="130">
        <v>1.285</v>
      </c>
      <c r="D71" s="130">
        <v>-1.258</v>
      </c>
      <c r="E71" s="130">
        <f t="shared" si="1"/>
        <v>2.543</v>
      </c>
      <c r="F71" s="130">
        <v>1.48</v>
      </c>
      <c r="G71" s="130">
        <v>1.48</v>
      </c>
      <c r="H71" s="130">
        <f t="shared" si="2"/>
        <v>1.48</v>
      </c>
      <c r="I71" s="86">
        <v>6.0</v>
      </c>
      <c r="J71" s="86">
        <v>0.3</v>
      </c>
      <c r="K71" s="86">
        <v>50.0</v>
      </c>
      <c r="L71" s="86">
        <v>0.300000000000003</v>
      </c>
      <c r="M71" s="86">
        <v>2.0</v>
      </c>
      <c r="N71" s="100">
        <f t="shared" si="3"/>
        <v>0.6</v>
      </c>
      <c r="O71" s="86">
        <v>0.29</v>
      </c>
      <c r="P71" s="86">
        <v>2.0</v>
      </c>
      <c r="Q71" s="100">
        <f t="shared" si="4"/>
        <v>0.58</v>
      </c>
      <c r="R71" s="86">
        <v>0.28</v>
      </c>
      <c r="S71" s="86">
        <v>2.0</v>
      </c>
      <c r="T71" s="100">
        <f t="shared" si="5"/>
        <v>0.56</v>
      </c>
      <c r="U71" s="86">
        <v>0.0</v>
      </c>
      <c r="V71" s="86">
        <v>0.493</v>
      </c>
      <c r="W71" s="86">
        <v>1.417</v>
      </c>
      <c r="X71" s="86">
        <v>296.0</v>
      </c>
      <c r="Y71" s="86">
        <v>134.0</v>
      </c>
      <c r="Z71" s="86">
        <v>0.5</v>
      </c>
      <c r="AA71" s="86">
        <v>7000.0</v>
      </c>
      <c r="AB71" s="86">
        <v>7800.0</v>
      </c>
      <c r="AC71" s="86">
        <v>1.0</v>
      </c>
      <c r="AD71" s="86">
        <v>0.0</v>
      </c>
      <c r="AE71" s="86">
        <v>-0.03</v>
      </c>
      <c r="AF71" s="86">
        <v>0.1</v>
      </c>
    </row>
    <row r="72">
      <c r="A72" s="86" t="s">
        <v>271</v>
      </c>
      <c r="B72" s="130">
        <v>0.36</v>
      </c>
      <c r="C72" s="130">
        <v>1.22</v>
      </c>
      <c r="D72" s="130">
        <v>-1.36</v>
      </c>
      <c r="E72" s="130">
        <f t="shared" si="1"/>
        <v>2.58</v>
      </c>
      <c r="F72" s="130">
        <v>1.54</v>
      </c>
      <c r="G72" s="130">
        <v>1.54</v>
      </c>
      <c r="H72" s="130">
        <f t="shared" si="2"/>
        <v>1.54</v>
      </c>
      <c r="I72" s="86">
        <v>6.0</v>
      </c>
      <c r="J72" s="86">
        <v>0.3</v>
      </c>
      <c r="K72" s="86">
        <v>50.0</v>
      </c>
      <c r="L72" s="86">
        <v>0.300000000000003</v>
      </c>
      <c r="M72" s="86">
        <v>2.0</v>
      </c>
      <c r="N72" s="100">
        <f t="shared" si="3"/>
        <v>0.6</v>
      </c>
      <c r="O72" s="86">
        <v>0.29</v>
      </c>
      <c r="P72" s="86">
        <v>2.0</v>
      </c>
      <c r="Q72" s="100">
        <f t="shared" si="4"/>
        <v>0.58</v>
      </c>
      <c r="R72" s="86">
        <v>0.28</v>
      </c>
      <c r="S72" s="86">
        <v>2.0</v>
      </c>
      <c r="T72" s="100">
        <f t="shared" si="5"/>
        <v>0.56</v>
      </c>
      <c r="U72" s="86">
        <v>0.0</v>
      </c>
      <c r="V72" s="86">
        <v>0.529</v>
      </c>
      <c r="W72" s="86">
        <v>1.296</v>
      </c>
      <c r="X72" s="86">
        <v>276.0</v>
      </c>
      <c r="Y72" s="86">
        <v>204.0</v>
      </c>
      <c r="Z72" s="86">
        <v>0.5</v>
      </c>
      <c r="AA72" s="86">
        <v>7000.0</v>
      </c>
      <c r="AB72" s="86">
        <v>8000.0</v>
      </c>
      <c r="AC72" s="86">
        <v>1.0</v>
      </c>
      <c r="AD72" s="86">
        <v>0.0</v>
      </c>
      <c r="AE72" s="86">
        <v>-0.02</v>
      </c>
      <c r="AF72" s="86">
        <v>0.1</v>
      </c>
    </row>
    <row r="73">
      <c r="A73" s="86" t="s">
        <v>272</v>
      </c>
      <c r="B73" s="130">
        <v>0.44</v>
      </c>
      <c r="C73" s="130">
        <v>1.4</v>
      </c>
      <c r="D73" s="130">
        <v>-1.35</v>
      </c>
      <c r="E73" s="130">
        <f t="shared" si="1"/>
        <v>2.75</v>
      </c>
      <c r="F73" s="130">
        <v>1.52</v>
      </c>
      <c r="G73" s="130">
        <v>1.547</v>
      </c>
      <c r="H73" s="130">
        <f t="shared" si="2"/>
        <v>1.5335</v>
      </c>
      <c r="I73" s="86">
        <v>5.0</v>
      </c>
      <c r="J73" s="86">
        <v>0.3</v>
      </c>
      <c r="K73" s="86">
        <v>50.0</v>
      </c>
      <c r="L73" s="86">
        <v>0.300000000000003</v>
      </c>
      <c r="M73" s="86">
        <v>2.0</v>
      </c>
      <c r="N73" s="100">
        <f t="shared" si="3"/>
        <v>0.6</v>
      </c>
      <c r="O73" s="86">
        <v>0.29</v>
      </c>
      <c r="P73" s="86">
        <v>2.0</v>
      </c>
      <c r="Q73" s="100">
        <f t="shared" si="4"/>
        <v>0.58</v>
      </c>
      <c r="R73" s="86">
        <v>0.28</v>
      </c>
      <c r="S73" s="86">
        <v>2.0</v>
      </c>
      <c r="T73" s="100">
        <f t="shared" si="5"/>
        <v>0.56</v>
      </c>
      <c r="U73" s="86">
        <v>0.0</v>
      </c>
      <c r="V73" s="86">
        <v>0.542</v>
      </c>
      <c r="W73" s="86">
        <v>1.477</v>
      </c>
      <c r="X73" s="86">
        <v>296.0</v>
      </c>
      <c r="Y73" s="86">
        <v>280.0</v>
      </c>
      <c r="Z73" s="86">
        <v>0.6</v>
      </c>
      <c r="AA73" s="86">
        <v>7000.0</v>
      </c>
      <c r="AB73" s="86">
        <v>7800.0</v>
      </c>
      <c r="AC73" s="86">
        <v>1.0</v>
      </c>
      <c r="AD73" s="86">
        <v>0.0</v>
      </c>
      <c r="AE73" s="86">
        <v>0.07</v>
      </c>
      <c r="AF73" s="86">
        <v>0.16</v>
      </c>
    </row>
    <row r="74">
      <c r="A74" s="86" t="s">
        <v>273</v>
      </c>
      <c r="B74" s="130">
        <v>0.32</v>
      </c>
      <c r="C74" s="130">
        <v>1.5</v>
      </c>
      <c r="D74" s="130">
        <v>-1.253</v>
      </c>
      <c r="E74" s="130">
        <f t="shared" si="1"/>
        <v>2.753</v>
      </c>
      <c r="F74" s="130">
        <v>1.54</v>
      </c>
      <c r="G74" s="130">
        <v>1.53</v>
      </c>
      <c r="H74" s="130">
        <f t="shared" si="2"/>
        <v>1.535</v>
      </c>
      <c r="I74" s="86">
        <v>6.0</v>
      </c>
      <c r="J74" s="86">
        <v>0.5</v>
      </c>
      <c r="K74" s="86">
        <v>50.0</v>
      </c>
      <c r="L74" s="86">
        <v>0.300000000000004</v>
      </c>
      <c r="M74" s="86">
        <v>2.0</v>
      </c>
      <c r="N74" s="100">
        <f t="shared" si="3"/>
        <v>0.6</v>
      </c>
      <c r="O74" s="86">
        <v>0.29</v>
      </c>
      <c r="P74" s="86">
        <v>2.0</v>
      </c>
      <c r="Q74" s="100">
        <f t="shared" si="4"/>
        <v>0.58</v>
      </c>
      <c r="R74" s="86">
        <v>0.28</v>
      </c>
      <c r="S74" s="86">
        <v>2.0</v>
      </c>
      <c r="T74" s="100">
        <f t="shared" si="5"/>
        <v>0.56</v>
      </c>
      <c r="U74" s="86">
        <v>0.0</v>
      </c>
      <c r="V74" s="86">
        <v>0.372</v>
      </c>
      <c r="W74" s="86">
        <v>1.411</v>
      </c>
      <c r="X74" s="86">
        <v>342.0</v>
      </c>
      <c r="Y74" s="86">
        <v>135.0</v>
      </c>
      <c r="Z74" s="86">
        <v>0.65</v>
      </c>
      <c r="AA74" s="86">
        <v>7000.0</v>
      </c>
      <c r="AB74" s="86">
        <v>6800.0</v>
      </c>
      <c r="AC74" s="86">
        <v>1.0</v>
      </c>
      <c r="AD74" s="86">
        <v>0.0</v>
      </c>
      <c r="AE74" s="86">
        <v>0.08</v>
      </c>
      <c r="AF74" s="86">
        <v>0.18</v>
      </c>
    </row>
    <row r="75">
      <c r="A75" s="86" t="s">
        <v>274</v>
      </c>
      <c r="B75" s="130">
        <v>0.34</v>
      </c>
      <c r="C75" s="130">
        <v>1.59</v>
      </c>
      <c r="D75" s="130">
        <v>-1.215</v>
      </c>
      <c r="E75" s="130">
        <f t="shared" si="1"/>
        <v>2.805</v>
      </c>
      <c r="F75" s="130">
        <v>1.55</v>
      </c>
      <c r="G75" s="130">
        <v>1.55</v>
      </c>
      <c r="H75" s="130">
        <f t="shared" si="2"/>
        <v>1.55</v>
      </c>
      <c r="I75" s="86">
        <v>6.0</v>
      </c>
      <c r="J75" s="86">
        <v>0.3</v>
      </c>
      <c r="K75" s="86">
        <v>50.0</v>
      </c>
      <c r="L75" s="86">
        <v>0.300000000000004</v>
      </c>
      <c r="M75" s="86">
        <v>2.0</v>
      </c>
      <c r="N75" s="100">
        <f t="shared" si="3"/>
        <v>0.6</v>
      </c>
      <c r="O75" s="86">
        <v>0.29</v>
      </c>
      <c r="P75" s="86">
        <v>2.0</v>
      </c>
      <c r="Q75" s="100">
        <f t="shared" si="4"/>
        <v>0.58</v>
      </c>
      <c r="R75" s="86">
        <v>0.28</v>
      </c>
      <c r="S75" s="86">
        <v>2.0</v>
      </c>
      <c r="T75" s="100">
        <f t="shared" si="5"/>
        <v>0.56</v>
      </c>
      <c r="U75" s="86">
        <v>0.0</v>
      </c>
      <c r="V75" s="86">
        <v>0.446</v>
      </c>
      <c r="W75" s="86">
        <v>1.714</v>
      </c>
      <c r="X75" s="86">
        <v>354.0</v>
      </c>
      <c r="Y75" s="86">
        <v>193.0</v>
      </c>
      <c r="Z75" s="86" t="s">
        <v>204</v>
      </c>
      <c r="AA75" s="86">
        <v>7000.0</v>
      </c>
      <c r="AB75" s="86">
        <v>6400.0</v>
      </c>
      <c r="AC75" s="86">
        <v>1.0</v>
      </c>
      <c r="AD75" s="86">
        <v>0.0</v>
      </c>
      <c r="AE75" s="86">
        <v>0.16</v>
      </c>
      <c r="AF75" s="86">
        <v>0.4</v>
      </c>
    </row>
    <row r="76">
      <c r="A76" s="86" t="s">
        <v>275</v>
      </c>
      <c r="B76" s="130">
        <v>0.47</v>
      </c>
      <c r="C76" s="130">
        <v>1.61</v>
      </c>
      <c r="D76" s="130">
        <v>-1.12</v>
      </c>
      <c r="E76" s="130">
        <f t="shared" si="1"/>
        <v>2.73</v>
      </c>
      <c r="F76" s="130">
        <v>1.52</v>
      </c>
      <c r="G76" s="130">
        <v>1.5</v>
      </c>
      <c r="H76" s="130">
        <f t="shared" si="2"/>
        <v>1.51</v>
      </c>
      <c r="I76" s="86">
        <v>7.0</v>
      </c>
      <c r="J76" s="86">
        <v>0.5</v>
      </c>
      <c r="K76" s="86">
        <v>50.0</v>
      </c>
      <c r="L76" s="86">
        <v>0.300000000000004</v>
      </c>
      <c r="M76" s="86">
        <v>2.0</v>
      </c>
      <c r="N76" s="100">
        <f t="shared" si="3"/>
        <v>0.6</v>
      </c>
      <c r="O76" s="86">
        <v>0.29</v>
      </c>
      <c r="P76" s="86">
        <v>2.0</v>
      </c>
      <c r="Q76" s="100">
        <f t="shared" si="4"/>
        <v>0.58</v>
      </c>
      <c r="R76" s="86">
        <v>0.28</v>
      </c>
      <c r="S76" s="86">
        <v>2.0</v>
      </c>
      <c r="T76" s="100">
        <f t="shared" si="5"/>
        <v>0.56</v>
      </c>
      <c r="U76" s="86">
        <v>0.0</v>
      </c>
      <c r="V76" s="86">
        <v>0.479</v>
      </c>
      <c r="W76" s="107">
        <v>1.59</v>
      </c>
      <c r="X76" s="86">
        <v>421.0</v>
      </c>
      <c r="Y76" s="86">
        <v>367.0</v>
      </c>
      <c r="Z76" s="86">
        <v>0.6</v>
      </c>
      <c r="AA76" s="86">
        <v>7000.0</v>
      </c>
      <c r="AB76" s="86">
        <v>6800.0</v>
      </c>
      <c r="AC76" s="86">
        <v>1.0</v>
      </c>
      <c r="AD76" s="86">
        <v>0.0</v>
      </c>
      <c r="AE76" s="86">
        <v>0.1</v>
      </c>
      <c r="AF76" s="86">
        <v>0.2</v>
      </c>
    </row>
    <row r="77">
      <c r="A77" s="86" t="s">
        <v>276</v>
      </c>
      <c r="B77" s="130">
        <v>0.46</v>
      </c>
      <c r="C77" s="130">
        <v>1.42</v>
      </c>
      <c r="D77" s="130">
        <v>-1.08</v>
      </c>
      <c r="E77" s="130">
        <f t="shared" si="1"/>
        <v>2.5</v>
      </c>
      <c r="F77" s="130">
        <v>1.51</v>
      </c>
      <c r="G77" s="130">
        <v>1.505</v>
      </c>
      <c r="H77" s="130">
        <f t="shared" si="2"/>
        <v>1.5075</v>
      </c>
      <c r="I77" s="86">
        <v>6.0</v>
      </c>
      <c r="J77" s="86">
        <v>0.3</v>
      </c>
      <c r="K77" s="86">
        <v>50.0</v>
      </c>
      <c r="L77" s="86">
        <v>0.300000000000004</v>
      </c>
      <c r="M77" s="86">
        <v>2.0</v>
      </c>
      <c r="N77" s="100">
        <f t="shared" si="3"/>
        <v>0.6</v>
      </c>
      <c r="O77" s="86">
        <v>0.29</v>
      </c>
      <c r="P77" s="86">
        <v>2.0</v>
      </c>
      <c r="Q77" s="100">
        <f t="shared" si="4"/>
        <v>0.58</v>
      </c>
      <c r="R77" s="86">
        <v>0.28</v>
      </c>
      <c r="S77" s="86">
        <v>2.0</v>
      </c>
      <c r="T77" s="100">
        <f t="shared" si="5"/>
        <v>0.56</v>
      </c>
      <c r="U77" s="86">
        <v>0.0</v>
      </c>
      <c r="V77" s="86">
        <v>0.482</v>
      </c>
      <c r="W77" s="86">
        <v>1.558</v>
      </c>
      <c r="X77" s="86">
        <v>280.0</v>
      </c>
      <c r="Y77" s="86">
        <v>170.0</v>
      </c>
      <c r="Z77" s="86">
        <v>1.1</v>
      </c>
      <c r="AA77" s="86">
        <v>7000.0</v>
      </c>
      <c r="AB77" s="86">
        <v>7600.0</v>
      </c>
      <c r="AC77" s="86">
        <v>1.0</v>
      </c>
      <c r="AD77" s="86">
        <v>0.0</v>
      </c>
      <c r="AE77" s="86">
        <v>-0.04</v>
      </c>
      <c r="AF77" s="86">
        <v>0.1</v>
      </c>
    </row>
    <row r="78">
      <c r="A78" s="86" t="s">
        <v>277</v>
      </c>
      <c r="B78" s="130">
        <v>0.45</v>
      </c>
      <c r="C78" s="130">
        <v>1.55</v>
      </c>
      <c r="D78" s="130">
        <v>-1.26</v>
      </c>
      <c r="E78" s="130">
        <f t="shared" si="1"/>
        <v>2.81</v>
      </c>
      <c r="F78" s="130">
        <v>1.474</v>
      </c>
      <c r="G78" s="130">
        <v>1.496</v>
      </c>
      <c r="H78" s="130">
        <f t="shared" si="2"/>
        <v>1.485</v>
      </c>
      <c r="I78" s="86">
        <v>5.0</v>
      </c>
      <c r="J78" s="86">
        <v>0.3</v>
      </c>
      <c r="K78" s="86">
        <v>50.0</v>
      </c>
      <c r="L78" s="86">
        <v>0.300000000000004</v>
      </c>
      <c r="M78" s="86">
        <v>2.0</v>
      </c>
      <c r="N78" s="100">
        <f t="shared" si="3"/>
        <v>0.6</v>
      </c>
      <c r="O78" s="86">
        <v>0.29</v>
      </c>
      <c r="P78" s="86">
        <v>2.0</v>
      </c>
      <c r="Q78" s="100">
        <f t="shared" si="4"/>
        <v>0.58</v>
      </c>
      <c r="R78" s="86">
        <v>0.28</v>
      </c>
      <c r="S78" s="86">
        <v>2.0</v>
      </c>
      <c r="T78" s="100">
        <f t="shared" si="5"/>
        <v>0.56</v>
      </c>
      <c r="U78" s="86">
        <v>0.0</v>
      </c>
      <c r="V78" s="86">
        <v>0.544</v>
      </c>
      <c r="W78" s="86">
        <v>1.583</v>
      </c>
      <c r="X78" s="86">
        <v>340.0</v>
      </c>
      <c r="Y78" s="86">
        <v>151.0</v>
      </c>
      <c r="Z78" s="86" t="s">
        <v>204</v>
      </c>
      <c r="AA78" s="86">
        <v>7000.0</v>
      </c>
      <c r="AB78" s="86">
        <v>6900.0</v>
      </c>
      <c r="AC78" s="86">
        <v>1.0</v>
      </c>
      <c r="AD78" s="86">
        <v>0.0</v>
      </c>
      <c r="AE78" s="86">
        <v>0.0</v>
      </c>
      <c r="AF78" s="86">
        <v>0.0</v>
      </c>
    </row>
    <row r="79">
      <c r="A79" s="86" t="s">
        <v>278</v>
      </c>
      <c r="B79" s="130">
        <v>0.48</v>
      </c>
      <c r="C79" s="130">
        <v>1.48</v>
      </c>
      <c r="D79" s="130">
        <v>-1.38</v>
      </c>
      <c r="E79" s="130">
        <f t="shared" si="1"/>
        <v>2.86</v>
      </c>
      <c r="F79" s="130">
        <v>1.35</v>
      </c>
      <c r="G79" s="130">
        <v>1.38</v>
      </c>
      <c r="H79" s="130">
        <f t="shared" si="2"/>
        <v>1.365</v>
      </c>
      <c r="I79" s="86">
        <v>7.0</v>
      </c>
      <c r="J79" s="86">
        <v>0.3</v>
      </c>
      <c r="K79" s="86">
        <v>50.0</v>
      </c>
      <c r="L79" s="86">
        <v>0.300000000000004</v>
      </c>
      <c r="M79" s="86">
        <v>2.0</v>
      </c>
      <c r="N79" s="100">
        <f t="shared" si="3"/>
        <v>0.6</v>
      </c>
      <c r="O79" s="86">
        <v>0.29</v>
      </c>
      <c r="P79" s="86">
        <v>2.0</v>
      </c>
      <c r="Q79" s="100">
        <f t="shared" si="4"/>
        <v>0.58</v>
      </c>
      <c r="R79" s="86">
        <v>0.28</v>
      </c>
      <c r="S79" s="86">
        <v>2.0</v>
      </c>
      <c r="T79" s="100">
        <f t="shared" si="5"/>
        <v>0.56</v>
      </c>
      <c r="U79" s="86">
        <v>0.0</v>
      </c>
      <c r="V79" s="86">
        <v>0.605</v>
      </c>
      <c r="W79" s="86">
        <v>1.53</v>
      </c>
      <c r="X79" s="86">
        <v>400.0</v>
      </c>
      <c r="Y79" s="86">
        <v>195.0</v>
      </c>
      <c r="Z79" s="86">
        <v>0.5</v>
      </c>
      <c r="AA79" s="86">
        <v>7000.0</v>
      </c>
      <c r="AB79" s="86">
        <v>6800.0</v>
      </c>
      <c r="AC79" s="86">
        <v>1.0</v>
      </c>
      <c r="AD79" s="86">
        <v>0.0</v>
      </c>
      <c r="AE79" s="86">
        <v>0.1</v>
      </c>
      <c r="AF79" s="86">
        <v>0.2</v>
      </c>
    </row>
    <row r="80">
      <c r="A80" s="133" t="s">
        <v>279</v>
      </c>
      <c r="B80" s="134">
        <v>0.44</v>
      </c>
      <c r="C80" s="134">
        <v>1.27</v>
      </c>
      <c r="D80" s="134">
        <v>-1.3</v>
      </c>
      <c r="E80" s="130">
        <f t="shared" si="1"/>
        <v>2.57</v>
      </c>
      <c r="F80" s="134">
        <v>1.63</v>
      </c>
      <c r="G80" s="134">
        <v>1.7</v>
      </c>
      <c r="H80" s="130">
        <f t="shared" si="2"/>
        <v>1.665</v>
      </c>
      <c r="I80" s="135">
        <v>6.0</v>
      </c>
      <c r="J80" s="135">
        <v>0.3</v>
      </c>
      <c r="K80" s="135">
        <v>50.0</v>
      </c>
      <c r="L80" s="135">
        <v>0.300000000000005</v>
      </c>
      <c r="M80" s="135">
        <v>2.0</v>
      </c>
      <c r="N80" s="136">
        <f t="shared" si="3"/>
        <v>0.6</v>
      </c>
      <c r="O80" s="135">
        <v>0.29</v>
      </c>
      <c r="P80" s="135">
        <v>2.0</v>
      </c>
      <c r="Q80" s="136">
        <f t="shared" si="4"/>
        <v>0.58</v>
      </c>
      <c r="R80" s="135">
        <v>0.28</v>
      </c>
      <c r="S80" s="135">
        <v>2.0</v>
      </c>
      <c r="T80" s="136">
        <f t="shared" si="5"/>
        <v>0.56</v>
      </c>
      <c r="U80" s="135">
        <v>0.0</v>
      </c>
      <c r="V80" s="135">
        <v>0.604</v>
      </c>
      <c r="W80" s="135">
        <v>1.362</v>
      </c>
      <c r="X80" s="86">
        <v>270.0</v>
      </c>
      <c r="Y80" s="135">
        <v>120.0</v>
      </c>
      <c r="Z80" s="135">
        <v>1.0</v>
      </c>
      <c r="AA80" s="135">
        <v>7000.0</v>
      </c>
      <c r="AB80" s="135">
        <v>7200.0</v>
      </c>
      <c r="AC80" s="135">
        <v>1.0</v>
      </c>
      <c r="AD80" s="135">
        <v>0.0</v>
      </c>
      <c r="AE80" s="135">
        <v>-0.06</v>
      </c>
      <c r="AF80" s="135">
        <v>0.04</v>
      </c>
    </row>
    <row r="81">
      <c r="A81" s="86" t="s">
        <v>280</v>
      </c>
      <c r="B81" s="130">
        <v>0.375</v>
      </c>
      <c r="C81" s="130">
        <v>1.37</v>
      </c>
      <c r="D81" s="130">
        <v>-1.32</v>
      </c>
      <c r="E81" s="130">
        <f t="shared" si="1"/>
        <v>2.69</v>
      </c>
      <c r="F81" s="130">
        <v>1.555</v>
      </c>
      <c r="G81" s="130">
        <v>1.56</v>
      </c>
      <c r="H81" s="130">
        <f t="shared" si="2"/>
        <v>1.5575</v>
      </c>
      <c r="I81" s="86">
        <v>6.0</v>
      </c>
      <c r="J81" s="86">
        <v>0.3</v>
      </c>
      <c r="K81" s="86">
        <v>50.0</v>
      </c>
      <c r="L81" s="86">
        <v>0.300000000000004</v>
      </c>
      <c r="M81" s="86">
        <v>2.0</v>
      </c>
      <c r="N81" s="100">
        <f t="shared" si="3"/>
        <v>0.6</v>
      </c>
      <c r="O81" s="86">
        <v>0.29</v>
      </c>
      <c r="P81" s="86">
        <v>2.0</v>
      </c>
      <c r="Q81" s="100">
        <f t="shared" si="4"/>
        <v>0.58</v>
      </c>
      <c r="R81" s="86">
        <v>0.28</v>
      </c>
      <c r="S81" s="86">
        <v>2.0</v>
      </c>
      <c r="T81" s="100">
        <f t="shared" si="5"/>
        <v>0.56</v>
      </c>
      <c r="U81" s="86">
        <v>0.0</v>
      </c>
      <c r="V81" s="86">
        <v>0.411</v>
      </c>
      <c r="W81" s="86">
        <v>1.485</v>
      </c>
      <c r="X81" s="86">
        <v>381.0</v>
      </c>
      <c r="Y81" s="86">
        <v>155.0</v>
      </c>
      <c r="Z81" s="86" t="s">
        <v>204</v>
      </c>
      <c r="AA81" s="86">
        <v>7000.0</v>
      </c>
      <c r="AB81" s="86">
        <v>6400.0</v>
      </c>
      <c r="AC81" s="86">
        <v>1.0</v>
      </c>
      <c r="AD81" s="86">
        <v>0.0</v>
      </c>
      <c r="AE81" s="86">
        <v>0.18</v>
      </c>
      <c r="AF81" s="86">
        <v>0.53</v>
      </c>
    </row>
    <row r="82">
      <c r="A82" s="86" t="s">
        <v>281</v>
      </c>
      <c r="B82" s="130">
        <v>0.43</v>
      </c>
      <c r="C82" s="130">
        <v>1.23</v>
      </c>
      <c r="D82" s="130">
        <v>-1.26</v>
      </c>
      <c r="E82" s="130">
        <f t="shared" si="1"/>
        <v>2.49</v>
      </c>
      <c r="F82" s="130">
        <v>1.58</v>
      </c>
      <c r="G82" s="130">
        <v>1.56</v>
      </c>
      <c r="H82" s="130">
        <f t="shared" si="2"/>
        <v>1.57</v>
      </c>
      <c r="I82" s="86">
        <v>8.0</v>
      </c>
      <c r="J82" s="86">
        <v>0.5</v>
      </c>
      <c r="K82" s="86">
        <v>50.0</v>
      </c>
      <c r="L82" s="86">
        <v>0.300000000000004</v>
      </c>
      <c r="M82" s="86">
        <v>2.0</v>
      </c>
      <c r="N82" s="100">
        <f t="shared" si="3"/>
        <v>0.6</v>
      </c>
      <c r="O82" s="86">
        <v>0.29</v>
      </c>
      <c r="P82" s="86">
        <v>2.0</v>
      </c>
      <c r="Q82" s="100">
        <f t="shared" si="4"/>
        <v>0.58</v>
      </c>
      <c r="R82" s="86">
        <v>0.28</v>
      </c>
      <c r="S82" s="86">
        <v>2.0</v>
      </c>
      <c r="T82" s="100">
        <f t="shared" si="5"/>
        <v>0.56</v>
      </c>
      <c r="U82" s="86">
        <v>0.0</v>
      </c>
      <c r="V82" s="86">
        <v>0.458</v>
      </c>
      <c r="W82" s="86">
        <v>1.169</v>
      </c>
      <c r="X82" s="86">
        <v>333.0</v>
      </c>
      <c r="Y82" s="86">
        <v>140.0</v>
      </c>
      <c r="Z82" s="86">
        <v>0.75</v>
      </c>
      <c r="AA82" s="86">
        <v>7000.0</v>
      </c>
      <c r="AB82" s="86">
        <v>7000.0</v>
      </c>
      <c r="AC82" s="86">
        <v>1.0</v>
      </c>
      <c r="AD82" s="86">
        <v>0.0</v>
      </c>
      <c r="AE82" s="86">
        <v>0.08</v>
      </c>
      <c r="AF82" s="86">
        <v>0.18</v>
      </c>
    </row>
    <row r="83">
      <c r="A83" s="86" t="s">
        <v>282</v>
      </c>
      <c r="B83" s="130">
        <v>0.415</v>
      </c>
      <c r="C83" s="130">
        <v>1.484</v>
      </c>
      <c r="D83" s="130">
        <v>-1.278</v>
      </c>
      <c r="E83" s="130">
        <f t="shared" si="1"/>
        <v>2.762</v>
      </c>
      <c r="F83" s="130">
        <v>1.65</v>
      </c>
      <c r="G83" s="130">
        <v>1.66</v>
      </c>
      <c r="H83" s="130">
        <f t="shared" si="2"/>
        <v>1.655</v>
      </c>
      <c r="I83" s="86">
        <v>6.0</v>
      </c>
      <c r="J83" s="86">
        <v>0.5</v>
      </c>
      <c r="K83" s="86">
        <v>50.0</v>
      </c>
      <c r="L83" s="86">
        <v>0.300000000000004</v>
      </c>
      <c r="M83" s="86">
        <v>2.0</v>
      </c>
      <c r="N83" s="100">
        <f t="shared" si="3"/>
        <v>0.6</v>
      </c>
      <c r="O83" s="86">
        <v>0.29</v>
      </c>
      <c r="P83" s="86">
        <v>2.0</v>
      </c>
      <c r="Q83" s="100">
        <f t="shared" si="4"/>
        <v>0.58</v>
      </c>
      <c r="R83" s="86">
        <v>0.28</v>
      </c>
      <c r="S83" s="86">
        <v>2.0</v>
      </c>
      <c r="T83" s="100">
        <f t="shared" si="5"/>
        <v>0.56</v>
      </c>
      <c r="U83" s="86">
        <v>0.0</v>
      </c>
      <c r="V83" s="86">
        <v>0.484</v>
      </c>
      <c r="W83" s="86">
        <v>1.529</v>
      </c>
      <c r="X83" s="86">
        <v>376.0</v>
      </c>
      <c r="Y83" s="86">
        <v>195.0</v>
      </c>
      <c r="Z83" s="86" t="s">
        <v>204</v>
      </c>
      <c r="AA83" s="86">
        <v>7000.0</v>
      </c>
      <c r="AB83" s="86">
        <v>7200.0</v>
      </c>
      <c r="AC83" s="86">
        <v>1.0</v>
      </c>
      <c r="AD83" s="86">
        <v>0.0</v>
      </c>
      <c r="AE83" s="86">
        <v>0.14</v>
      </c>
      <c r="AF83" s="86">
        <v>0.42</v>
      </c>
    </row>
    <row r="84">
      <c r="A84" s="86" t="s">
        <v>283</v>
      </c>
      <c r="B84" s="130">
        <v>0.43</v>
      </c>
      <c r="C84" s="130">
        <v>1.305</v>
      </c>
      <c r="D84" s="130">
        <v>-1.114</v>
      </c>
      <c r="E84" s="130">
        <f t="shared" si="1"/>
        <v>2.419</v>
      </c>
      <c r="F84" s="130">
        <v>1.45</v>
      </c>
      <c r="G84" s="130">
        <v>1.45</v>
      </c>
      <c r="H84" s="130">
        <f t="shared" si="2"/>
        <v>1.45</v>
      </c>
      <c r="I84" s="86">
        <v>5.0</v>
      </c>
      <c r="J84" s="86">
        <v>0.5</v>
      </c>
      <c r="K84" s="86">
        <v>50.0</v>
      </c>
      <c r="L84" s="86">
        <v>0.300000000000004</v>
      </c>
      <c r="M84" s="86">
        <v>2.0</v>
      </c>
      <c r="N84" s="100">
        <f t="shared" si="3"/>
        <v>0.6</v>
      </c>
      <c r="O84" s="86">
        <v>0.29</v>
      </c>
      <c r="P84" s="86">
        <v>2.0</v>
      </c>
      <c r="Q84" s="100">
        <f t="shared" si="4"/>
        <v>0.58</v>
      </c>
      <c r="R84" s="86">
        <v>0.28</v>
      </c>
      <c r="S84" s="86">
        <v>2.0</v>
      </c>
      <c r="T84" s="100">
        <f t="shared" si="5"/>
        <v>0.56</v>
      </c>
      <c r="U84" s="86">
        <v>0.0</v>
      </c>
      <c r="V84" s="86">
        <v>0.46</v>
      </c>
      <c r="W84" s="86">
        <v>1.286</v>
      </c>
      <c r="X84" s="86">
        <v>280.0</v>
      </c>
      <c r="Y84" s="86">
        <v>120.0</v>
      </c>
      <c r="Z84" s="86">
        <v>0.41</v>
      </c>
      <c r="AA84" s="86">
        <v>7000.0</v>
      </c>
      <c r="AB84" s="86">
        <v>8300.0</v>
      </c>
      <c r="AC84" s="86">
        <v>1.0</v>
      </c>
      <c r="AD84" s="86">
        <v>0.0</v>
      </c>
      <c r="AE84" s="86">
        <v>-0.06</v>
      </c>
      <c r="AF84" s="86">
        <v>0.03</v>
      </c>
    </row>
    <row r="85">
      <c r="A85" s="86" t="s">
        <v>284</v>
      </c>
      <c r="B85" s="130">
        <v>0.45</v>
      </c>
      <c r="C85" s="130">
        <v>1.56</v>
      </c>
      <c r="D85" s="130">
        <v>-1.36</v>
      </c>
      <c r="E85" s="130">
        <f t="shared" si="1"/>
        <v>2.92</v>
      </c>
      <c r="F85" s="130">
        <v>1.64</v>
      </c>
      <c r="G85" s="130">
        <v>1.64</v>
      </c>
      <c r="H85" s="130">
        <f t="shared" si="2"/>
        <v>1.64</v>
      </c>
      <c r="I85" s="86">
        <v>8.0</v>
      </c>
      <c r="J85" s="86">
        <v>0.5</v>
      </c>
      <c r="K85" s="86">
        <v>50.0</v>
      </c>
      <c r="L85" s="86">
        <v>0.300000000000004</v>
      </c>
      <c r="M85" s="86">
        <v>2.0</v>
      </c>
      <c r="N85" s="100">
        <f t="shared" si="3"/>
        <v>0.6</v>
      </c>
      <c r="O85" s="86">
        <v>0.29</v>
      </c>
      <c r="P85" s="86">
        <v>2.0</v>
      </c>
      <c r="Q85" s="100">
        <f t="shared" si="4"/>
        <v>0.58</v>
      </c>
      <c r="R85" s="86">
        <v>0.28</v>
      </c>
      <c r="S85" s="86">
        <v>2.0</v>
      </c>
      <c r="T85" s="100">
        <f t="shared" si="5"/>
        <v>0.56</v>
      </c>
      <c r="U85" s="86">
        <v>0.0</v>
      </c>
      <c r="V85" s="86">
        <v>0.483</v>
      </c>
      <c r="W85" s="86">
        <v>1.512</v>
      </c>
      <c r="X85" s="86">
        <v>436.0</v>
      </c>
      <c r="Y85" s="86">
        <v>190.0</v>
      </c>
      <c r="Z85" s="86">
        <v>0.6</v>
      </c>
      <c r="AA85" s="86">
        <v>7000.0</v>
      </c>
      <c r="AB85" s="86">
        <v>6700.0</v>
      </c>
      <c r="AC85" s="86">
        <v>1.0</v>
      </c>
      <c r="AD85" s="86">
        <v>0.0</v>
      </c>
      <c r="AE85" s="86">
        <v>0.1</v>
      </c>
      <c r="AF85" s="86">
        <v>0.2</v>
      </c>
    </row>
    <row r="86">
      <c r="A86" s="133" t="s">
        <v>285</v>
      </c>
      <c r="B86" s="134">
        <v>0.46</v>
      </c>
      <c r="C86" s="134">
        <v>1.5</v>
      </c>
      <c r="D86" s="134">
        <v>-1.428</v>
      </c>
      <c r="E86" s="130">
        <f t="shared" si="1"/>
        <v>2.928</v>
      </c>
      <c r="F86" s="134">
        <v>1.38</v>
      </c>
      <c r="G86" s="134">
        <v>1.36</v>
      </c>
      <c r="H86" s="130">
        <f t="shared" si="2"/>
        <v>1.37</v>
      </c>
      <c r="I86" s="135">
        <v>8.0</v>
      </c>
      <c r="J86" s="135">
        <v>0.3</v>
      </c>
      <c r="K86" s="135">
        <v>50.0</v>
      </c>
      <c r="L86" s="135">
        <v>0.300000000000005</v>
      </c>
      <c r="M86" s="135">
        <v>2.0</v>
      </c>
      <c r="N86" s="136">
        <f t="shared" si="3"/>
        <v>0.6</v>
      </c>
      <c r="O86" s="135">
        <v>0.29</v>
      </c>
      <c r="P86" s="135">
        <v>2.0</v>
      </c>
      <c r="Q86" s="136">
        <f t="shared" si="4"/>
        <v>0.58</v>
      </c>
      <c r="R86" s="135">
        <v>0.28</v>
      </c>
      <c r="S86" s="135">
        <v>2.0</v>
      </c>
      <c r="T86" s="136">
        <f t="shared" si="5"/>
        <v>0.56</v>
      </c>
      <c r="U86" s="135">
        <v>0.0</v>
      </c>
      <c r="V86" s="135">
        <v>0.645</v>
      </c>
      <c r="W86" s="135">
        <v>1.603</v>
      </c>
      <c r="X86" s="86">
        <v>468.0</v>
      </c>
      <c r="Y86" s="135">
        <v>190.0</v>
      </c>
      <c r="Z86" s="135">
        <v>0.6</v>
      </c>
      <c r="AA86" s="135">
        <v>7000.0</v>
      </c>
      <c r="AB86" s="135">
        <v>6700.0</v>
      </c>
      <c r="AC86" s="135">
        <v>1.0</v>
      </c>
      <c r="AD86" s="135">
        <v>0.0</v>
      </c>
      <c r="AE86" s="135">
        <v>0.1</v>
      </c>
      <c r="AF86" s="135">
        <v>0.2</v>
      </c>
    </row>
    <row r="87">
      <c r="A87" s="86" t="s">
        <v>3</v>
      </c>
      <c r="B87" s="130">
        <v>0.36</v>
      </c>
      <c r="C87" s="130">
        <v>1.528</v>
      </c>
      <c r="D87" s="130">
        <v>-1.406</v>
      </c>
      <c r="E87" s="130">
        <f t="shared" si="1"/>
        <v>2.934</v>
      </c>
      <c r="F87" s="130">
        <v>1.63</v>
      </c>
      <c r="G87" s="130">
        <v>1.62</v>
      </c>
      <c r="H87" s="130">
        <f t="shared" si="2"/>
        <v>1.625</v>
      </c>
      <c r="I87" s="86">
        <v>6.0</v>
      </c>
      <c r="J87" s="86">
        <v>0.5</v>
      </c>
      <c r="K87" s="86">
        <v>50.0</v>
      </c>
      <c r="L87" s="86">
        <v>0.300000000000004</v>
      </c>
      <c r="M87" s="86">
        <v>2.0</v>
      </c>
      <c r="N87" s="100">
        <f t="shared" si="3"/>
        <v>0.6</v>
      </c>
      <c r="O87" s="86">
        <v>0.29</v>
      </c>
      <c r="P87" s="86">
        <v>2.0</v>
      </c>
      <c r="Q87" s="100">
        <f t="shared" si="4"/>
        <v>0.58</v>
      </c>
      <c r="R87" s="86">
        <v>0.28</v>
      </c>
      <c r="S87" s="86">
        <v>2.0</v>
      </c>
      <c r="T87" s="100">
        <f t="shared" si="5"/>
        <v>0.56</v>
      </c>
      <c r="U87" s="86">
        <v>0.0</v>
      </c>
      <c r="V87" s="86">
        <v>0.408</v>
      </c>
      <c r="W87" s="86">
        <v>1.511</v>
      </c>
      <c r="X87" s="86">
        <v>427.0</v>
      </c>
      <c r="Y87" s="86">
        <v>245.0</v>
      </c>
      <c r="Z87" s="86" t="s">
        <v>204</v>
      </c>
      <c r="AA87" s="86">
        <v>7000.0</v>
      </c>
      <c r="AB87" s="86">
        <v>7250.0</v>
      </c>
      <c r="AC87" s="86">
        <v>1.0</v>
      </c>
      <c r="AD87" s="86">
        <v>0.0</v>
      </c>
      <c r="AE87" s="86">
        <v>0.16</v>
      </c>
      <c r="AF87" s="86">
        <v>0.51</v>
      </c>
    </row>
    <row r="88">
      <c r="A88" s="86" t="s">
        <v>286</v>
      </c>
      <c r="B88" s="130">
        <v>0.435</v>
      </c>
      <c r="C88" s="130">
        <v>1.526</v>
      </c>
      <c r="D88" s="130">
        <v>-1.298</v>
      </c>
      <c r="E88" s="130">
        <f t="shared" si="1"/>
        <v>2.824</v>
      </c>
      <c r="F88" s="130">
        <v>1.57</v>
      </c>
      <c r="G88" s="130">
        <v>1.6</v>
      </c>
      <c r="H88" s="130">
        <f t="shared" si="2"/>
        <v>1.585</v>
      </c>
      <c r="I88" s="86">
        <v>6.0</v>
      </c>
      <c r="J88" s="86">
        <v>0.5</v>
      </c>
      <c r="K88" s="86">
        <v>50.0</v>
      </c>
      <c r="L88" s="86">
        <v>0.300000000000004</v>
      </c>
      <c r="M88" s="86">
        <v>2.0</v>
      </c>
      <c r="N88" s="100">
        <f t="shared" si="3"/>
        <v>0.6</v>
      </c>
      <c r="O88" s="86">
        <v>0.29</v>
      </c>
      <c r="P88" s="86">
        <v>2.0</v>
      </c>
      <c r="Q88" s="100">
        <f t="shared" si="4"/>
        <v>0.58</v>
      </c>
      <c r="R88" s="86">
        <v>0.28</v>
      </c>
      <c r="S88" s="86">
        <v>2.0</v>
      </c>
      <c r="T88" s="100">
        <f t="shared" si="5"/>
        <v>0.56</v>
      </c>
      <c r="U88" s="86">
        <v>0.0</v>
      </c>
      <c r="V88" s="86">
        <v>0.548</v>
      </c>
      <c r="W88" s="86">
        <v>1.497</v>
      </c>
      <c r="X88" s="86">
        <v>357.0</v>
      </c>
      <c r="Y88" s="86">
        <v>140.0</v>
      </c>
      <c r="Z88" s="86">
        <v>0.75</v>
      </c>
      <c r="AA88" s="86">
        <v>7000.0</v>
      </c>
      <c r="AB88" s="86">
        <v>7000.0</v>
      </c>
      <c r="AC88" s="86">
        <v>1.0</v>
      </c>
      <c r="AD88" s="86">
        <v>0.0</v>
      </c>
      <c r="AE88" s="86">
        <v>0.08</v>
      </c>
      <c r="AF88" s="86">
        <v>0.15</v>
      </c>
    </row>
    <row r="89">
      <c r="A89" s="133" t="s">
        <v>287</v>
      </c>
      <c r="B89" s="134">
        <v>0.4</v>
      </c>
      <c r="C89" s="134">
        <v>1.231</v>
      </c>
      <c r="D89" s="134">
        <v>-1.24</v>
      </c>
      <c r="E89" s="130">
        <f t="shared" si="1"/>
        <v>2.471</v>
      </c>
      <c r="F89" s="134">
        <v>1.335</v>
      </c>
      <c r="G89" s="134">
        <v>1.35</v>
      </c>
      <c r="H89" s="130">
        <f t="shared" si="2"/>
        <v>1.3425</v>
      </c>
      <c r="I89" s="135">
        <v>6.0</v>
      </c>
      <c r="J89" s="135">
        <v>0.3</v>
      </c>
      <c r="K89" s="135">
        <v>50.0</v>
      </c>
      <c r="L89" s="135">
        <v>0.300000000000005</v>
      </c>
      <c r="M89" s="135">
        <v>2.0</v>
      </c>
      <c r="N89" s="136">
        <f t="shared" si="3"/>
        <v>0.6</v>
      </c>
      <c r="O89" s="135">
        <v>0.29</v>
      </c>
      <c r="P89" s="135">
        <v>2.0</v>
      </c>
      <c r="Q89" s="136">
        <f t="shared" si="4"/>
        <v>0.58</v>
      </c>
      <c r="R89" s="135">
        <v>0.28</v>
      </c>
      <c r="S89" s="135">
        <v>2.0</v>
      </c>
      <c r="T89" s="136">
        <f t="shared" si="5"/>
        <v>0.56</v>
      </c>
      <c r="U89" s="135">
        <v>0.0</v>
      </c>
      <c r="V89" s="135">
        <v>0.524</v>
      </c>
      <c r="W89" s="135">
        <v>1.209</v>
      </c>
      <c r="X89" s="86">
        <v>344.0</v>
      </c>
      <c r="Y89" s="135">
        <v>220.0</v>
      </c>
      <c r="Z89" s="135" t="s">
        <v>204</v>
      </c>
      <c r="AA89" s="135">
        <v>700.0</v>
      </c>
      <c r="AB89" s="135">
        <v>8000.0</v>
      </c>
      <c r="AC89" s="135">
        <v>1.0</v>
      </c>
      <c r="AD89" s="135">
        <v>0.0</v>
      </c>
      <c r="AE89" s="135">
        <v>0.09</v>
      </c>
      <c r="AF89" s="135">
        <v>0.3</v>
      </c>
    </row>
    <row r="90">
      <c r="A90" s="86" t="s">
        <v>288</v>
      </c>
      <c r="B90" s="130">
        <v>0.45</v>
      </c>
      <c r="C90" s="130">
        <v>1.57</v>
      </c>
      <c r="D90" s="130">
        <v>-1.34</v>
      </c>
      <c r="E90" s="130">
        <f t="shared" si="1"/>
        <v>2.91</v>
      </c>
      <c r="F90" s="130">
        <v>1.55</v>
      </c>
      <c r="G90" s="130">
        <v>1.57</v>
      </c>
      <c r="H90" s="130">
        <f t="shared" si="2"/>
        <v>1.56</v>
      </c>
      <c r="I90" s="86">
        <v>6.0</v>
      </c>
      <c r="J90" s="86">
        <v>0.3</v>
      </c>
      <c r="K90" s="86">
        <v>50.0</v>
      </c>
      <c r="L90" s="86">
        <v>0.300000000000004</v>
      </c>
      <c r="M90" s="86">
        <v>2.0</v>
      </c>
      <c r="N90" s="100">
        <f t="shared" si="3"/>
        <v>0.6</v>
      </c>
      <c r="O90" s="86">
        <v>0.29</v>
      </c>
      <c r="P90" s="86">
        <v>2.0</v>
      </c>
      <c r="Q90" s="100">
        <f t="shared" si="4"/>
        <v>0.58</v>
      </c>
      <c r="R90" s="86">
        <v>0.28</v>
      </c>
      <c r="S90" s="86">
        <v>2.0</v>
      </c>
      <c r="T90" s="100">
        <f t="shared" si="5"/>
        <v>0.56</v>
      </c>
      <c r="U90" s="86">
        <v>0.0</v>
      </c>
      <c r="V90" s="86">
        <v>0.5</v>
      </c>
      <c r="W90" s="86">
        <v>1.64</v>
      </c>
      <c r="X90" s="86">
        <v>411.0</v>
      </c>
      <c r="Y90" s="86">
        <v>240.0</v>
      </c>
      <c r="Z90" s="86" t="s">
        <v>204</v>
      </c>
      <c r="AA90" s="86">
        <v>7000.0</v>
      </c>
      <c r="AB90" s="86">
        <v>8250.0</v>
      </c>
      <c r="AC90" s="86">
        <v>1.0</v>
      </c>
      <c r="AD90" s="86">
        <v>0.0</v>
      </c>
      <c r="AE90" s="86">
        <v>0.17</v>
      </c>
      <c r="AF90" s="86">
        <v>0.42</v>
      </c>
    </row>
    <row r="91">
      <c r="A91" s="86" t="s">
        <v>289</v>
      </c>
      <c r="B91" s="130">
        <v>0.51</v>
      </c>
      <c r="C91" s="130">
        <v>1.528</v>
      </c>
      <c r="D91" s="130">
        <v>-1.638</v>
      </c>
      <c r="E91" s="130">
        <f t="shared" si="1"/>
        <v>3.166</v>
      </c>
      <c r="F91" s="130">
        <v>1.57</v>
      </c>
      <c r="G91" s="130">
        <v>1.57</v>
      </c>
      <c r="H91" s="130">
        <f t="shared" si="2"/>
        <v>1.57</v>
      </c>
      <c r="I91" s="86">
        <v>6.0</v>
      </c>
      <c r="J91" s="86">
        <v>0.3</v>
      </c>
      <c r="K91" s="86">
        <v>50.0</v>
      </c>
      <c r="L91" s="86">
        <v>0.300000000000004</v>
      </c>
      <c r="M91" s="86">
        <v>2.0</v>
      </c>
      <c r="N91" s="100">
        <f t="shared" si="3"/>
        <v>0.6</v>
      </c>
      <c r="O91" s="86">
        <v>0.29</v>
      </c>
      <c r="P91" s="86">
        <v>2.0</v>
      </c>
      <c r="Q91" s="100">
        <f t="shared" si="4"/>
        <v>0.58</v>
      </c>
      <c r="R91" s="86">
        <v>0.28</v>
      </c>
      <c r="S91" s="86">
        <v>2.0</v>
      </c>
      <c r="T91" s="100">
        <f t="shared" si="5"/>
        <v>0.56</v>
      </c>
      <c r="U91" s="86">
        <v>0.0</v>
      </c>
      <c r="V91" s="86">
        <v>0.577</v>
      </c>
      <c r="W91" s="86">
        <v>1.378</v>
      </c>
      <c r="X91" s="86">
        <v>431.0</v>
      </c>
      <c r="Y91" s="86">
        <v>240.0</v>
      </c>
      <c r="Z91" s="86" t="s">
        <v>204</v>
      </c>
      <c r="AA91" s="86">
        <v>7000.0</v>
      </c>
      <c r="AB91" s="86">
        <v>6500.0</v>
      </c>
      <c r="AC91" s="86">
        <v>1.0</v>
      </c>
      <c r="AD91" s="86">
        <v>0.0</v>
      </c>
      <c r="AE91" s="86">
        <v>0.16</v>
      </c>
      <c r="AF91" s="86">
        <v>0.52</v>
      </c>
    </row>
    <row r="92">
      <c r="A92" s="86" t="s">
        <v>290</v>
      </c>
      <c r="B92" s="130">
        <v>0.385</v>
      </c>
      <c r="C92" s="130">
        <v>1.43</v>
      </c>
      <c r="D92" s="130">
        <v>-1.27</v>
      </c>
      <c r="E92" s="130">
        <f t="shared" si="1"/>
        <v>2.7</v>
      </c>
      <c r="F92" s="130">
        <v>1.58</v>
      </c>
      <c r="G92" s="130">
        <v>1.57</v>
      </c>
      <c r="H92" s="130">
        <f t="shared" si="2"/>
        <v>1.575</v>
      </c>
      <c r="I92" s="86">
        <v>6.0</v>
      </c>
      <c r="J92" s="86">
        <v>0.5</v>
      </c>
      <c r="K92" s="86">
        <v>50.0</v>
      </c>
      <c r="L92" s="86">
        <v>0.300000000000004</v>
      </c>
      <c r="M92" s="86">
        <v>2.0</v>
      </c>
      <c r="N92" s="100">
        <f t="shared" si="3"/>
        <v>0.6</v>
      </c>
      <c r="O92" s="86">
        <v>0.29</v>
      </c>
      <c r="P92" s="86">
        <v>2.0</v>
      </c>
      <c r="Q92" s="100">
        <f t="shared" si="4"/>
        <v>0.58</v>
      </c>
      <c r="R92" s="86">
        <v>0.28</v>
      </c>
      <c r="S92" s="86">
        <v>2.0</v>
      </c>
      <c r="T92" s="100">
        <f t="shared" si="5"/>
        <v>0.56</v>
      </c>
      <c r="U92" s="86">
        <v>0.0</v>
      </c>
      <c r="V92" s="86">
        <v>0.378</v>
      </c>
      <c r="W92" s="86">
        <v>1.491</v>
      </c>
      <c r="X92" s="86">
        <v>371.0</v>
      </c>
      <c r="Y92" s="86">
        <v>194.0</v>
      </c>
      <c r="Z92" s="86">
        <v>1.16</v>
      </c>
      <c r="AA92" s="86">
        <v>7000.0</v>
      </c>
      <c r="AB92" s="86">
        <v>7500.0</v>
      </c>
      <c r="AC92" s="86">
        <v>1.0</v>
      </c>
      <c r="AD92" s="86">
        <v>0.0</v>
      </c>
      <c r="AE92" s="86">
        <v>0.1</v>
      </c>
      <c r="AF92" s="86">
        <v>0.2</v>
      </c>
    </row>
    <row r="93">
      <c r="A93" s="86" t="s">
        <v>291</v>
      </c>
      <c r="B93" s="130">
        <v>0.47</v>
      </c>
      <c r="C93" s="130">
        <v>1.59</v>
      </c>
      <c r="D93" s="130">
        <v>-1.39</v>
      </c>
      <c r="E93" s="130">
        <f t="shared" si="1"/>
        <v>2.98</v>
      </c>
      <c r="F93" s="130">
        <v>1.26</v>
      </c>
      <c r="G93" s="130">
        <v>1.26</v>
      </c>
      <c r="H93" s="130">
        <f t="shared" si="2"/>
        <v>1.26</v>
      </c>
      <c r="I93" s="86">
        <v>8.0</v>
      </c>
      <c r="J93" s="86">
        <v>0.3</v>
      </c>
      <c r="K93" s="86">
        <v>50.0</v>
      </c>
      <c r="L93" s="86">
        <v>0.300000000000004</v>
      </c>
      <c r="M93" s="86">
        <v>2.0</v>
      </c>
      <c r="N93" s="100">
        <f t="shared" si="3"/>
        <v>0.6</v>
      </c>
      <c r="O93" s="86">
        <v>0.29</v>
      </c>
      <c r="P93" s="86">
        <v>2.0</v>
      </c>
      <c r="Q93" s="100">
        <f t="shared" si="4"/>
        <v>0.58</v>
      </c>
      <c r="R93" s="86">
        <v>0.28</v>
      </c>
      <c r="S93" s="86">
        <v>2.0</v>
      </c>
      <c r="T93" s="100">
        <f t="shared" si="5"/>
        <v>0.56</v>
      </c>
      <c r="U93" s="86">
        <v>0.0</v>
      </c>
      <c r="V93" s="86">
        <v>0.537</v>
      </c>
      <c r="W93" s="86">
        <v>1.621</v>
      </c>
      <c r="X93" s="86">
        <v>454.0</v>
      </c>
      <c r="Y93" s="86">
        <v>229.0</v>
      </c>
      <c r="Z93" s="86">
        <v>1.5</v>
      </c>
      <c r="AA93" s="86">
        <v>7000.0</v>
      </c>
      <c r="AB93" s="86">
        <v>8250.0</v>
      </c>
      <c r="AC93" s="86">
        <v>1.0</v>
      </c>
      <c r="AD93" s="86">
        <v>0.0</v>
      </c>
      <c r="AE93" s="86">
        <v>0.14</v>
      </c>
      <c r="AF93" s="86">
        <v>0.34</v>
      </c>
    </row>
    <row r="94">
      <c r="A94" s="86" t="s">
        <v>292</v>
      </c>
      <c r="B94" s="130">
        <v>0.41</v>
      </c>
      <c r="C94" s="130">
        <v>1.357</v>
      </c>
      <c r="D94" s="130">
        <v>-1.366</v>
      </c>
      <c r="E94" s="130">
        <f t="shared" si="1"/>
        <v>2.723</v>
      </c>
      <c r="F94" s="130">
        <v>1.62</v>
      </c>
      <c r="G94" s="130">
        <v>1.63</v>
      </c>
      <c r="H94" s="130">
        <f t="shared" si="2"/>
        <v>1.625</v>
      </c>
      <c r="I94" s="86">
        <v>6.0</v>
      </c>
      <c r="J94" s="86">
        <v>0.5</v>
      </c>
      <c r="K94" s="86">
        <v>50.0</v>
      </c>
      <c r="L94" s="86">
        <v>0.300000000000004</v>
      </c>
      <c r="M94" s="86">
        <v>2.0</v>
      </c>
      <c r="N94" s="100">
        <f t="shared" si="3"/>
        <v>0.6</v>
      </c>
      <c r="O94" s="86">
        <v>0.29</v>
      </c>
      <c r="P94" s="86">
        <v>2.0</v>
      </c>
      <c r="Q94" s="100">
        <f t="shared" si="4"/>
        <v>0.58</v>
      </c>
      <c r="R94" s="86">
        <v>0.28</v>
      </c>
      <c r="S94" s="86">
        <v>2.0</v>
      </c>
      <c r="T94" s="100">
        <f t="shared" si="5"/>
        <v>0.56</v>
      </c>
      <c r="U94" s="86">
        <v>0.0</v>
      </c>
      <c r="V94" s="86">
        <v>0.501</v>
      </c>
      <c r="W94" s="86">
        <v>1.273</v>
      </c>
      <c r="X94" s="86">
        <v>409.0</v>
      </c>
      <c r="Y94" s="86">
        <v>276.0</v>
      </c>
      <c r="Z94" s="86">
        <v>0.75</v>
      </c>
      <c r="AA94" s="86">
        <v>7000.0</v>
      </c>
      <c r="AB94" s="86">
        <v>7500.0</v>
      </c>
      <c r="AC94" s="86">
        <v>1.0</v>
      </c>
      <c r="AD94" s="86">
        <v>0.0</v>
      </c>
      <c r="AE94" s="86">
        <v>0.12</v>
      </c>
      <c r="AF94" s="86">
        <v>0.28</v>
      </c>
    </row>
    <row r="95">
      <c r="A95" s="86" t="s">
        <v>293</v>
      </c>
      <c r="B95" s="130">
        <v>0.43</v>
      </c>
      <c r="C95" s="130">
        <v>1.18</v>
      </c>
      <c r="D95" s="130">
        <v>-1.2</v>
      </c>
      <c r="E95" s="130">
        <f t="shared" si="1"/>
        <v>2.38</v>
      </c>
      <c r="F95" s="130">
        <v>1.26</v>
      </c>
      <c r="G95" s="130">
        <v>1.25</v>
      </c>
      <c r="H95" s="130">
        <f t="shared" si="2"/>
        <v>1.255</v>
      </c>
      <c r="I95" s="86">
        <v>6.0</v>
      </c>
      <c r="J95" s="86">
        <v>0.3</v>
      </c>
      <c r="K95" s="86">
        <v>50.0</v>
      </c>
      <c r="L95" s="86">
        <v>0.300000000000004</v>
      </c>
      <c r="M95" s="86">
        <v>2.0</v>
      </c>
      <c r="N95" s="100">
        <f t="shared" si="3"/>
        <v>0.6</v>
      </c>
      <c r="O95" s="86">
        <v>0.29</v>
      </c>
      <c r="P95" s="86">
        <v>2.0</v>
      </c>
      <c r="Q95" s="100">
        <f t="shared" si="4"/>
        <v>0.58</v>
      </c>
      <c r="R95" s="86">
        <v>0.28</v>
      </c>
      <c r="S95" s="86">
        <v>2.0</v>
      </c>
      <c r="T95" s="100">
        <f t="shared" si="5"/>
        <v>0.56</v>
      </c>
      <c r="U95" s="86">
        <v>0.0</v>
      </c>
      <c r="V95" s="86">
        <v>0.611</v>
      </c>
      <c r="W95" s="86">
        <v>-1.274</v>
      </c>
      <c r="X95" s="86">
        <v>355.0</v>
      </c>
      <c r="Y95" s="86">
        <v>230.0</v>
      </c>
      <c r="Z95" s="86">
        <v>1.0</v>
      </c>
      <c r="AA95" s="86">
        <v>7000.0</v>
      </c>
      <c r="AB95" s="86">
        <v>7300.0</v>
      </c>
      <c r="AC95" s="86">
        <v>1.0</v>
      </c>
      <c r="AD95" s="86">
        <v>0.0</v>
      </c>
      <c r="AE95" s="86">
        <v>0.11</v>
      </c>
      <c r="AF95" s="86">
        <v>0.26</v>
      </c>
    </row>
    <row r="96">
      <c r="A96" s="86" t="s">
        <v>294</v>
      </c>
      <c r="B96" s="130">
        <v>0.38</v>
      </c>
      <c r="C96" s="130">
        <v>1.344</v>
      </c>
      <c r="D96" s="130">
        <v>-1.22</v>
      </c>
      <c r="E96" s="130">
        <f t="shared" si="1"/>
        <v>2.564</v>
      </c>
      <c r="F96" s="130">
        <v>1.51</v>
      </c>
      <c r="G96" s="130">
        <v>1.53</v>
      </c>
      <c r="H96" s="130">
        <f t="shared" si="2"/>
        <v>1.52</v>
      </c>
      <c r="I96" s="86">
        <v>6.0</v>
      </c>
      <c r="J96" s="86">
        <v>0.5</v>
      </c>
      <c r="K96" s="86">
        <v>50.0</v>
      </c>
      <c r="L96" s="86">
        <v>0.300000000000004</v>
      </c>
      <c r="M96" s="86">
        <v>2.0</v>
      </c>
      <c r="N96" s="100">
        <f t="shared" si="3"/>
        <v>0.6</v>
      </c>
      <c r="O96" s="86">
        <v>0.29</v>
      </c>
      <c r="P96" s="86">
        <v>2.0</v>
      </c>
      <c r="Q96" s="100">
        <f t="shared" si="4"/>
        <v>0.58</v>
      </c>
      <c r="R96" s="86">
        <v>0.28</v>
      </c>
      <c r="S96" s="86">
        <v>2.0</v>
      </c>
      <c r="T96" s="100">
        <f t="shared" si="5"/>
        <v>0.56</v>
      </c>
      <c r="U96" s="86">
        <v>0.0</v>
      </c>
      <c r="V96" s="86">
        <v>0.519</v>
      </c>
      <c r="W96" s="86">
        <v>-1.236</v>
      </c>
      <c r="X96" s="86">
        <v>295.0</v>
      </c>
      <c r="Y96" s="86">
        <v>200.0</v>
      </c>
      <c r="Z96" s="86" t="s">
        <v>204</v>
      </c>
      <c r="AA96" s="86">
        <v>7000.0</v>
      </c>
      <c r="AB96" s="86">
        <v>8000.0</v>
      </c>
      <c r="AC96" s="86">
        <v>1.0</v>
      </c>
      <c r="AD96" s="86">
        <v>0.0</v>
      </c>
      <c r="AE96" s="86">
        <v>0.11</v>
      </c>
      <c r="AF96" s="86">
        <v>0.22</v>
      </c>
    </row>
    <row r="97">
      <c r="A97" s="133" t="s">
        <v>295</v>
      </c>
      <c r="B97" s="134">
        <v>0.4</v>
      </c>
      <c r="C97" s="134">
        <v>1.56</v>
      </c>
      <c r="D97" s="134">
        <v>-1.32</v>
      </c>
      <c r="E97" s="130">
        <f t="shared" si="1"/>
        <v>2.88</v>
      </c>
      <c r="F97" s="134">
        <v>1.37</v>
      </c>
      <c r="G97" s="134">
        <v>1.37</v>
      </c>
      <c r="H97" s="130">
        <f t="shared" si="2"/>
        <v>1.37</v>
      </c>
      <c r="I97" s="135">
        <v>4.0</v>
      </c>
      <c r="J97" s="135">
        <v>0.3</v>
      </c>
      <c r="K97" s="135">
        <v>50.0</v>
      </c>
      <c r="L97" s="135">
        <v>0.300000000000005</v>
      </c>
      <c r="M97" s="135">
        <v>2.0</v>
      </c>
      <c r="N97" s="136">
        <f t="shared" si="3"/>
        <v>0.6</v>
      </c>
      <c r="O97" s="135">
        <v>0.29</v>
      </c>
      <c r="P97" s="135">
        <v>2.0</v>
      </c>
      <c r="Q97" s="136">
        <f t="shared" si="4"/>
        <v>0.58</v>
      </c>
      <c r="R97" s="135">
        <v>0.28</v>
      </c>
      <c r="S97" s="135">
        <v>2.0</v>
      </c>
      <c r="T97" s="136">
        <f t="shared" si="5"/>
        <v>0.56</v>
      </c>
      <c r="U97" s="135">
        <v>0.0</v>
      </c>
      <c r="V97" s="135">
        <v>0.568</v>
      </c>
      <c r="W97" s="135">
        <v>1.563</v>
      </c>
      <c r="X97" s="86">
        <v>421.0</v>
      </c>
      <c r="Y97" s="135">
        <v>270.0</v>
      </c>
      <c r="Z97" s="135" t="s">
        <v>204</v>
      </c>
      <c r="AA97" s="135">
        <v>7000.0</v>
      </c>
      <c r="AB97" s="135">
        <v>6200.0</v>
      </c>
      <c r="AC97" s="135">
        <v>1.0</v>
      </c>
      <c r="AD97" s="135">
        <v>0.0</v>
      </c>
      <c r="AE97" s="135">
        <v>0.0</v>
      </c>
      <c r="AF97" s="135">
        <v>0.0</v>
      </c>
    </row>
    <row r="98">
      <c r="A98" s="86" t="s">
        <v>296</v>
      </c>
      <c r="B98" s="130">
        <v>0.53</v>
      </c>
      <c r="C98" s="130">
        <v>1.3</v>
      </c>
      <c r="D98" s="130">
        <v>-1.43</v>
      </c>
      <c r="E98" s="130">
        <f t="shared" si="1"/>
        <v>2.73</v>
      </c>
      <c r="F98" s="130">
        <v>1.53</v>
      </c>
      <c r="G98" s="130">
        <v>1.48</v>
      </c>
      <c r="H98" s="130">
        <f t="shared" si="2"/>
        <v>1.505</v>
      </c>
      <c r="I98" s="86">
        <v>3.0</v>
      </c>
      <c r="J98" s="86">
        <v>0.3</v>
      </c>
      <c r="K98" s="86">
        <v>50.0</v>
      </c>
      <c r="L98" s="86">
        <v>0.300000000000004</v>
      </c>
      <c r="M98" s="86">
        <v>2.0</v>
      </c>
      <c r="N98" s="100">
        <f t="shared" si="3"/>
        <v>0.6</v>
      </c>
      <c r="O98" s="86">
        <v>0.29</v>
      </c>
      <c r="P98" s="86">
        <v>2.0</v>
      </c>
      <c r="Q98" s="100">
        <f t="shared" si="4"/>
        <v>0.58</v>
      </c>
      <c r="R98" s="86">
        <v>0.28</v>
      </c>
      <c r="S98" s="86">
        <v>2.0</v>
      </c>
      <c r="T98" s="100">
        <f t="shared" si="5"/>
        <v>0.56</v>
      </c>
      <c r="U98" s="86">
        <v>0.0</v>
      </c>
      <c r="V98" s="86">
        <v>0.57</v>
      </c>
      <c r="W98" s="86">
        <v>1.109</v>
      </c>
      <c r="X98" s="86">
        <v>360.0</v>
      </c>
      <c r="Y98" s="86">
        <v>242.0</v>
      </c>
      <c r="Z98" s="86" t="s">
        <v>204</v>
      </c>
      <c r="AA98" s="86">
        <v>7000.0</v>
      </c>
      <c r="AB98" s="86">
        <v>7500.0</v>
      </c>
      <c r="AC98" s="86">
        <v>1.0</v>
      </c>
      <c r="AD98" s="86">
        <v>0.0</v>
      </c>
      <c r="AE98" s="86">
        <v>0.14</v>
      </c>
      <c r="AF98" s="86">
        <v>0.47</v>
      </c>
    </row>
    <row r="99">
      <c r="A99" s="86" t="s">
        <v>297</v>
      </c>
      <c r="B99" s="130">
        <v>0.43</v>
      </c>
      <c r="C99" s="130">
        <v>1.285</v>
      </c>
      <c r="D99" s="137">
        <v>-1.395</v>
      </c>
      <c r="E99" s="130">
        <f t="shared" si="1"/>
        <v>2.68</v>
      </c>
      <c r="F99" s="130">
        <v>1.59</v>
      </c>
      <c r="G99" s="130">
        <v>1.56</v>
      </c>
      <c r="H99" s="130">
        <f t="shared" si="2"/>
        <v>1.575</v>
      </c>
      <c r="I99" s="86">
        <v>6.0</v>
      </c>
      <c r="J99" s="86">
        <v>0.5</v>
      </c>
      <c r="K99" s="86">
        <v>50.0</v>
      </c>
      <c r="L99" s="86">
        <v>0.300000000000005</v>
      </c>
      <c r="M99" s="86">
        <v>2.0</v>
      </c>
      <c r="N99" s="100">
        <f t="shared" si="3"/>
        <v>0.6</v>
      </c>
      <c r="O99" s="86">
        <v>0.29</v>
      </c>
      <c r="P99" s="86">
        <v>2.0</v>
      </c>
      <c r="Q99" s="100">
        <f t="shared" si="4"/>
        <v>0.58</v>
      </c>
      <c r="R99" s="86">
        <v>0.28</v>
      </c>
      <c r="S99" s="86">
        <v>2.0</v>
      </c>
      <c r="T99" s="100">
        <f t="shared" si="5"/>
        <v>0.56</v>
      </c>
      <c r="U99" s="86">
        <v>0.0</v>
      </c>
      <c r="V99" s="86">
        <v>0.443</v>
      </c>
      <c r="W99" s="86">
        <v>1.218</v>
      </c>
      <c r="X99" s="86">
        <v>392.0</v>
      </c>
      <c r="Y99" s="86">
        <v>201.0</v>
      </c>
      <c r="Z99" s="86" t="s">
        <v>204</v>
      </c>
      <c r="AA99" s="86">
        <v>7000.0</v>
      </c>
      <c r="AB99" s="86">
        <v>7000.0</v>
      </c>
      <c r="AC99" s="86">
        <v>1.0</v>
      </c>
      <c r="AD99" s="86">
        <v>0.0</v>
      </c>
      <c r="AE99" s="86">
        <v>0.15</v>
      </c>
      <c r="AF99" s="86">
        <v>0.5</v>
      </c>
    </row>
    <row r="100">
      <c r="A100" s="86" t="s">
        <v>298</v>
      </c>
      <c r="B100" s="130">
        <v>0.38</v>
      </c>
      <c r="C100" s="130">
        <v>1.338</v>
      </c>
      <c r="D100" s="130">
        <v>-1.378</v>
      </c>
      <c r="E100" s="130">
        <f t="shared" si="1"/>
        <v>2.716</v>
      </c>
      <c r="F100" s="130">
        <v>1.6</v>
      </c>
      <c r="G100" s="130">
        <v>1.52</v>
      </c>
      <c r="H100" s="130">
        <f t="shared" si="2"/>
        <v>1.56</v>
      </c>
      <c r="I100" s="86">
        <v>8.0</v>
      </c>
      <c r="J100" s="86">
        <v>0.3</v>
      </c>
      <c r="K100" s="86">
        <v>50.0</v>
      </c>
      <c r="L100" s="86">
        <v>0.300000000000005</v>
      </c>
      <c r="M100" s="86">
        <v>2.0</v>
      </c>
      <c r="N100" s="100">
        <f t="shared" si="3"/>
        <v>0.6</v>
      </c>
      <c r="O100" s="86">
        <v>0.29</v>
      </c>
      <c r="P100" s="86">
        <v>2.0</v>
      </c>
      <c r="Q100" s="100">
        <f t="shared" si="4"/>
        <v>0.58</v>
      </c>
      <c r="R100" s="86">
        <v>0.28</v>
      </c>
      <c r="S100" s="86">
        <v>2.0</v>
      </c>
      <c r="T100" s="100">
        <f t="shared" si="5"/>
        <v>0.56</v>
      </c>
      <c r="U100" s="86">
        <v>0.0</v>
      </c>
      <c r="V100" s="86">
        <v>0.473</v>
      </c>
      <c r="W100" s="86">
        <v>1.307</v>
      </c>
      <c r="X100" s="86">
        <v>429.0</v>
      </c>
      <c r="Y100" s="86">
        <v>267.0</v>
      </c>
      <c r="Z100" s="86" t="s">
        <v>204</v>
      </c>
      <c r="AA100" s="86">
        <v>7000.0</v>
      </c>
      <c r="AB100" s="86">
        <v>6400.0</v>
      </c>
      <c r="AC100" s="86">
        <v>1.0</v>
      </c>
      <c r="AD100" s="86">
        <v>0.0</v>
      </c>
      <c r="AE100" s="86">
        <v>0.16</v>
      </c>
      <c r="AF100" s="86">
        <v>0.4</v>
      </c>
    </row>
    <row r="101">
      <c r="A101" s="86" t="s">
        <v>299</v>
      </c>
      <c r="B101" s="130">
        <v>0.45</v>
      </c>
      <c r="C101" s="130">
        <v>1.333</v>
      </c>
      <c r="D101" s="130">
        <v>-1.17</v>
      </c>
      <c r="E101" s="130">
        <f t="shared" si="1"/>
        <v>2.503</v>
      </c>
      <c r="F101" s="130">
        <v>1.5</v>
      </c>
      <c r="G101" s="130">
        <v>1.55</v>
      </c>
      <c r="H101" s="130">
        <f t="shared" si="2"/>
        <v>1.525</v>
      </c>
      <c r="I101" s="86">
        <v>6.0</v>
      </c>
      <c r="J101" s="86">
        <v>0.3</v>
      </c>
      <c r="K101" s="86">
        <v>50.0</v>
      </c>
      <c r="L101" s="86">
        <v>0.300000000000005</v>
      </c>
      <c r="M101" s="86">
        <v>2.0</v>
      </c>
      <c r="N101" s="100">
        <f t="shared" si="3"/>
        <v>0.6</v>
      </c>
      <c r="O101" s="86">
        <v>0.29</v>
      </c>
      <c r="P101" s="86">
        <v>2.0</v>
      </c>
      <c r="Q101" s="100">
        <f t="shared" si="4"/>
        <v>0.58</v>
      </c>
      <c r="R101" s="86">
        <v>0.28</v>
      </c>
      <c r="S101" s="86">
        <v>2.0</v>
      </c>
      <c r="T101" s="100">
        <f t="shared" si="5"/>
        <v>0.56</v>
      </c>
      <c r="U101" s="86">
        <v>0.0</v>
      </c>
      <c r="V101" s="86">
        <v>0.497</v>
      </c>
      <c r="W101" s="86">
        <v>1.123</v>
      </c>
      <c r="X101" s="86">
        <v>381.0</v>
      </c>
      <c r="Y101" s="86">
        <v>230.0</v>
      </c>
      <c r="Z101" s="86" t="s">
        <v>204</v>
      </c>
      <c r="AA101" s="86">
        <v>7000.0</v>
      </c>
      <c r="AB101" s="86">
        <v>6300.0</v>
      </c>
      <c r="AC101" s="86">
        <v>1.0</v>
      </c>
      <c r="AD101" s="86">
        <v>0.0</v>
      </c>
      <c r="AE101" s="86">
        <v>0.2</v>
      </c>
      <c r="AF101" s="86">
        <v>0.74</v>
      </c>
    </row>
    <row r="102">
      <c r="A102" s="86" t="s">
        <v>300</v>
      </c>
      <c r="B102" s="130">
        <v>0.43</v>
      </c>
      <c r="C102" s="130">
        <v>1.54</v>
      </c>
      <c r="D102" s="130">
        <v>-1.32</v>
      </c>
      <c r="E102" s="130">
        <f t="shared" si="1"/>
        <v>2.86</v>
      </c>
      <c r="F102" s="130">
        <v>1.617</v>
      </c>
      <c r="G102" s="130">
        <v>1.605</v>
      </c>
      <c r="H102" s="130">
        <f t="shared" si="2"/>
        <v>1.611</v>
      </c>
      <c r="I102" s="86">
        <v>6.0</v>
      </c>
      <c r="J102" s="86">
        <v>0.5</v>
      </c>
      <c r="K102" s="86">
        <v>50.0</v>
      </c>
      <c r="L102" s="86">
        <v>0.300000000000005</v>
      </c>
      <c r="M102" s="86">
        <v>2.0</v>
      </c>
      <c r="N102" s="100">
        <f t="shared" si="3"/>
        <v>0.6</v>
      </c>
      <c r="O102" s="86">
        <v>0.29</v>
      </c>
      <c r="P102" s="86">
        <v>2.0</v>
      </c>
      <c r="Q102" s="100">
        <f t="shared" si="4"/>
        <v>0.58</v>
      </c>
      <c r="R102" s="86">
        <v>0.28</v>
      </c>
      <c r="S102" s="86">
        <v>2.0</v>
      </c>
      <c r="T102" s="100">
        <f t="shared" si="5"/>
        <v>0.56</v>
      </c>
      <c r="U102" s="86">
        <v>0.0</v>
      </c>
      <c r="V102" s="86">
        <v>0.62</v>
      </c>
      <c r="W102" s="86">
        <v>1.556</v>
      </c>
      <c r="X102" s="86">
        <v>415.0</v>
      </c>
      <c r="Y102" s="86">
        <v>160.0</v>
      </c>
      <c r="Z102" s="86">
        <v>1.7</v>
      </c>
      <c r="AA102" s="86">
        <v>7000.0</v>
      </c>
      <c r="AB102" s="86">
        <v>6800.0</v>
      </c>
      <c r="AC102" s="86">
        <v>1.0</v>
      </c>
      <c r="AD102" s="86">
        <v>0.0</v>
      </c>
      <c r="AE102" s="86">
        <v>0.08</v>
      </c>
      <c r="AF102" s="86">
        <v>0.18</v>
      </c>
    </row>
    <row r="103">
      <c r="A103" s="86" t="s">
        <v>301</v>
      </c>
      <c r="B103" s="130">
        <v>0.42</v>
      </c>
      <c r="C103" s="130">
        <v>1.37</v>
      </c>
      <c r="D103" s="130">
        <v>-1.25</v>
      </c>
      <c r="E103" s="130">
        <f t="shared" si="1"/>
        <v>2.62</v>
      </c>
      <c r="F103" s="130">
        <v>1.67</v>
      </c>
      <c r="G103" s="130">
        <v>1.69</v>
      </c>
      <c r="H103" s="130">
        <f t="shared" si="2"/>
        <v>1.68</v>
      </c>
      <c r="I103" s="86">
        <v>7.0</v>
      </c>
      <c r="J103" s="86">
        <v>0.5</v>
      </c>
      <c r="K103" s="86">
        <v>50.0</v>
      </c>
      <c r="L103" s="86">
        <v>0.300000000000005</v>
      </c>
      <c r="M103" s="86">
        <v>2.0</v>
      </c>
      <c r="N103" s="100">
        <f t="shared" si="3"/>
        <v>0.6</v>
      </c>
      <c r="O103" s="86">
        <v>0.29</v>
      </c>
      <c r="P103" s="86">
        <v>2.0</v>
      </c>
      <c r="Q103" s="100">
        <f t="shared" si="4"/>
        <v>0.58</v>
      </c>
      <c r="R103" s="86">
        <v>0.28</v>
      </c>
      <c r="S103" s="86">
        <v>2.0</v>
      </c>
      <c r="T103" s="100">
        <f t="shared" si="5"/>
        <v>0.56</v>
      </c>
      <c r="U103" s="86">
        <v>0.0</v>
      </c>
      <c r="V103" s="86">
        <v>0.43</v>
      </c>
      <c r="W103" s="86">
        <v>1.243</v>
      </c>
      <c r="X103" s="86">
        <v>384.0</v>
      </c>
      <c r="Y103" s="86">
        <v>209.0</v>
      </c>
      <c r="Z103" s="86">
        <v>1.35</v>
      </c>
      <c r="AA103" s="86">
        <v>7000.0</v>
      </c>
      <c r="AB103" s="86">
        <v>7000.0</v>
      </c>
      <c r="AC103" s="86">
        <v>1.0</v>
      </c>
      <c r="AD103" s="86">
        <v>0.0</v>
      </c>
      <c r="AE103" s="86">
        <v>0.13</v>
      </c>
      <c r="AF103" s="86">
        <v>0.3</v>
      </c>
    </row>
    <row r="104">
      <c r="A104" s="86" t="s">
        <v>302</v>
      </c>
      <c r="B104" s="130">
        <v>0.42</v>
      </c>
      <c r="C104" s="130">
        <v>1.37</v>
      </c>
      <c r="D104" s="130">
        <v>-1.25</v>
      </c>
      <c r="E104" s="130">
        <f t="shared" si="1"/>
        <v>2.62</v>
      </c>
      <c r="F104" s="130">
        <v>1.67</v>
      </c>
      <c r="G104" s="130">
        <v>1.69</v>
      </c>
      <c r="H104" s="130">
        <f t="shared" si="2"/>
        <v>1.68</v>
      </c>
      <c r="I104" s="86">
        <v>7.0</v>
      </c>
      <c r="J104" s="86">
        <v>0.5</v>
      </c>
      <c r="K104" s="86">
        <v>50.0</v>
      </c>
      <c r="L104" s="86">
        <v>0.300000000000005</v>
      </c>
      <c r="M104" s="86">
        <v>2.0</v>
      </c>
      <c r="N104" s="100">
        <f t="shared" si="3"/>
        <v>0.6</v>
      </c>
      <c r="O104" s="86">
        <v>0.29</v>
      </c>
      <c r="P104" s="86">
        <v>2.0</v>
      </c>
      <c r="Q104" s="100">
        <f t="shared" si="4"/>
        <v>0.58</v>
      </c>
      <c r="R104" s="86">
        <v>0.28</v>
      </c>
      <c r="S104" s="86">
        <v>2.0</v>
      </c>
      <c r="T104" s="100">
        <f t="shared" si="5"/>
        <v>0.56</v>
      </c>
      <c r="U104" s="86">
        <v>0.0</v>
      </c>
      <c r="V104" s="86">
        <v>0.43</v>
      </c>
      <c r="W104" s="86">
        <v>1.243</v>
      </c>
      <c r="X104" s="86">
        <v>391.0</v>
      </c>
      <c r="Y104" s="86">
        <v>209.0</v>
      </c>
      <c r="Z104" s="86">
        <v>1.35</v>
      </c>
      <c r="AA104" s="86">
        <v>7000.0</v>
      </c>
      <c r="AB104" s="86">
        <v>7000.0</v>
      </c>
      <c r="AC104" s="86">
        <v>1.0</v>
      </c>
      <c r="AD104" s="86">
        <v>0.0</v>
      </c>
      <c r="AE104" s="86">
        <v>0.13</v>
      </c>
      <c r="AF104" s="86">
        <v>0.3</v>
      </c>
    </row>
    <row r="105">
      <c r="A105" s="86" t="s">
        <v>303</v>
      </c>
      <c r="B105" s="130">
        <v>0.55</v>
      </c>
      <c r="C105" s="130">
        <v>1.56</v>
      </c>
      <c r="D105" s="130">
        <v>-1.39</v>
      </c>
      <c r="E105" s="130">
        <f t="shared" si="1"/>
        <v>2.95</v>
      </c>
      <c r="F105" s="130">
        <v>1.2</v>
      </c>
      <c r="G105" s="130">
        <v>1.2</v>
      </c>
      <c r="H105" s="130">
        <f t="shared" si="2"/>
        <v>1.2</v>
      </c>
      <c r="I105" s="86">
        <v>8.0</v>
      </c>
      <c r="J105" s="86">
        <v>0.5</v>
      </c>
      <c r="K105" s="86">
        <v>50.0</v>
      </c>
      <c r="L105" s="86">
        <v>0.300000000000005</v>
      </c>
      <c r="M105" s="86">
        <v>2.0</v>
      </c>
      <c r="N105" s="100">
        <f t="shared" si="3"/>
        <v>0.6</v>
      </c>
      <c r="O105" s="86">
        <v>0.29</v>
      </c>
      <c r="P105" s="86">
        <v>2.0</v>
      </c>
      <c r="Q105" s="100">
        <f t="shared" si="4"/>
        <v>0.58</v>
      </c>
      <c r="R105" s="86">
        <v>0.28</v>
      </c>
      <c r="S105" s="86">
        <v>2.0</v>
      </c>
      <c r="T105" s="100">
        <f t="shared" si="5"/>
        <v>0.56</v>
      </c>
      <c r="U105" s="86">
        <v>0.0</v>
      </c>
      <c r="V105" s="86">
        <v>0.741</v>
      </c>
      <c r="W105" s="86">
        <v>1.61</v>
      </c>
      <c r="X105" s="86">
        <v>560.0</v>
      </c>
      <c r="Y105" s="86">
        <v>229.0</v>
      </c>
      <c r="Z105" s="86">
        <v>1.37</v>
      </c>
      <c r="AA105" s="86">
        <v>7000.0</v>
      </c>
      <c r="AB105" s="86">
        <v>7200.0</v>
      </c>
      <c r="AC105" s="86">
        <v>1.0</v>
      </c>
      <c r="AD105" s="86">
        <v>0.0</v>
      </c>
      <c r="AE105" s="86">
        <v>0.14</v>
      </c>
      <c r="AF105" s="86">
        <v>0.34</v>
      </c>
    </row>
    <row r="106">
      <c r="A106" s="86" t="s">
        <v>304</v>
      </c>
      <c r="B106" s="130">
        <v>0.35</v>
      </c>
      <c r="C106" s="130">
        <v>1.075</v>
      </c>
      <c r="D106" s="130">
        <v>-1.535</v>
      </c>
      <c r="E106" s="130">
        <f t="shared" si="1"/>
        <v>2.61</v>
      </c>
      <c r="F106" s="130">
        <v>1.54</v>
      </c>
      <c r="G106" s="130">
        <v>1.55</v>
      </c>
      <c r="H106" s="130">
        <f t="shared" si="2"/>
        <v>1.545</v>
      </c>
      <c r="I106" s="86">
        <v>7.0</v>
      </c>
      <c r="J106" s="86">
        <v>0.3</v>
      </c>
      <c r="K106" s="86">
        <v>50.0</v>
      </c>
      <c r="L106" s="86">
        <v>0.300000000000005</v>
      </c>
      <c r="M106" s="86">
        <v>2.0</v>
      </c>
      <c r="N106" s="100">
        <f t="shared" si="3"/>
        <v>0.6</v>
      </c>
      <c r="O106" s="86">
        <v>0.29</v>
      </c>
      <c r="P106" s="86">
        <v>2.0</v>
      </c>
      <c r="Q106" s="100">
        <f t="shared" si="4"/>
        <v>0.58</v>
      </c>
      <c r="R106" s="86">
        <v>0.28</v>
      </c>
      <c r="S106" s="86">
        <v>2.0</v>
      </c>
      <c r="T106" s="100">
        <f t="shared" si="5"/>
        <v>0.56</v>
      </c>
      <c r="U106" s="86">
        <v>0.0</v>
      </c>
      <c r="V106" s="86">
        <v>0.586</v>
      </c>
      <c r="W106" s="86">
        <v>-1.068</v>
      </c>
      <c r="X106" s="86">
        <v>416.0</v>
      </c>
      <c r="Y106" s="86">
        <v>250.0</v>
      </c>
      <c r="Z106" s="86">
        <v>1.35</v>
      </c>
      <c r="AA106" s="86">
        <v>7000.0</v>
      </c>
      <c r="AB106" s="86">
        <v>7800.0</v>
      </c>
      <c r="AC106" s="86">
        <v>1.0</v>
      </c>
      <c r="AD106" s="86">
        <v>0.0</v>
      </c>
      <c r="AE106" s="86">
        <v>0.17</v>
      </c>
      <c r="AF106" s="86">
        <v>0.42</v>
      </c>
    </row>
    <row r="107">
      <c r="A107" s="86" t="s">
        <v>305</v>
      </c>
      <c r="B107" s="130">
        <v>0.43</v>
      </c>
      <c r="C107" s="130">
        <v>1.3</v>
      </c>
      <c r="D107" s="130">
        <v>-1.3</v>
      </c>
      <c r="E107" s="130">
        <f t="shared" si="1"/>
        <v>2.6</v>
      </c>
      <c r="F107" s="130">
        <v>1.58</v>
      </c>
      <c r="G107" s="130">
        <v>1.58</v>
      </c>
      <c r="H107" s="130">
        <f t="shared" si="2"/>
        <v>1.58</v>
      </c>
      <c r="I107" s="86">
        <v>6.0</v>
      </c>
      <c r="J107" s="86">
        <v>0.3</v>
      </c>
      <c r="K107" s="86">
        <v>50.0</v>
      </c>
      <c r="L107" s="86">
        <v>0.300000000000005</v>
      </c>
      <c r="M107" s="86">
        <v>2.0</v>
      </c>
      <c r="N107" s="100">
        <f t="shared" si="3"/>
        <v>0.6</v>
      </c>
      <c r="O107" s="86">
        <v>0.29</v>
      </c>
      <c r="P107" s="86">
        <v>2.0</v>
      </c>
      <c r="Q107" s="100">
        <f t="shared" si="4"/>
        <v>0.58</v>
      </c>
      <c r="R107" s="86">
        <v>0.28</v>
      </c>
      <c r="S107" s="86">
        <v>2.0</v>
      </c>
      <c r="T107" s="100">
        <f t="shared" si="5"/>
        <v>0.56</v>
      </c>
      <c r="U107" s="86">
        <v>0.0</v>
      </c>
      <c r="V107" s="86">
        <v>0.599</v>
      </c>
      <c r="W107" s="86">
        <v>1.335</v>
      </c>
      <c r="X107" s="86">
        <v>401.0</v>
      </c>
      <c r="Y107" s="86">
        <v>160.0</v>
      </c>
      <c r="Z107" s="86" t="s">
        <v>204</v>
      </c>
      <c r="AA107" s="86">
        <v>7000.0</v>
      </c>
      <c r="AB107" s="86">
        <v>9000.0</v>
      </c>
      <c r="AC107" s="86">
        <v>1.0</v>
      </c>
      <c r="AD107" s="86">
        <v>0.0</v>
      </c>
      <c r="AE107" s="86">
        <v>0.16</v>
      </c>
      <c r="AF107" s="86">
        <v>0.4</v>
      </c>
    </row>
    <row r="108">
      <c r="A108" s="86" t="s">
        <v>306</v>
      </c>
      <c r="B108" s="130">
        <v>0.38</v>
      </c>
      <c r="C108" s="130">
        <v>1.279</v>
      </c>
      <c r="D108" s="130">
        <v>-1.36</v>
      </c>
      <c r="E108" s="130">
        <f t="shared" si="1"/>
        <v>2.639</v>
      </c>
      <c r="F108" s="130">
        <v>1.28</v>
      </c>
      <c r="G108" s="130">
        <v>1.29</v>
      </c>
      <c r="H108" s="130">
        <f t="shared" si="2"/>
        <v>1.285</v>
      </c>
      <c r="I108" s="86">
        <v>5.0</v>
      </c>
      <c r="J108" s="86">
        <v>0.3</v>
      </c>
      <c r="K108" s="86">
        <v>50.0</v>
      </c>
      <c r="L108" s="86">
        <v>0.300000000000005</v>
      </c>
      <c r="M108" s="86">
        <v>2.0</v>
      </c>
      <c r="N108" s="100">
        <f t="shared" si="3"/>
        <v>0.6</v>
      </c>
      <c r="O108" s="86">
        <v>0.29</v>
      </c>
      <c r="P108" s="86">
        <v>2.0</v>
      </c>
      <c r="Q108" s="100">
        <f t="shared" si="4"/>
        <v>0.58</v>
      </c>
      <c r="R108" s="86">
        <v>0.28</v>
      </c>
      <c r="S108" s="86">
        <v>2.0</v>
      </c>
      <c r="T108" s="100">
        <f t="shared" si="5"/>
        <v>0.56</v>
      </c>
      <c r="U108" s="86">
        <v>0.0</v>
      </c>
      <c r="V108" s="86">
        <v>0.663</v>
      </c>
      <c r="W108" s="86">
        <v>-1.05</v>
      </c>
      <c r="X108" s="86">
        <v>400.0</v>
      </c>
      <c r="Y108" s="86">
        <v>232.0</v>
      </c>
      <c r="Z108" s="86" t="s">
        <v>204</v>
      </c>
      <c r="AA108" s="86">
        <v>7000.0</v>
      </c>
      <c r="AB108" s="86">
        <v>7300.0</v>
      </c>
      <c r="AC108" s="86">
        <v>1.0</v>
      </c>
      <c r="AD108" s="86">
        <v>0.0</v>
      </c>
      <c r="AE108" s="86">
        <v>0.19</v>
      </c>
      <c r="AF108" s="86">
        <v>0.54</v>
      </c>
    </row>
    <row r="109">
      <c r="A109" s="86" t="s">
        <v>307</v>
      </c>
      <c r="B109" s="130">
        <v>0.36</v>
      </c>
      <c r="C109" s="130">
        <v>1.33</v>
      </c>
      <c r="D109" s="130">
        <v>-1.367</v>
      </c>
      <c r="E109" s="130">
        <f t="shared" si="1"/>
        <v>2.697</v>
      </c>
      <c r="F109" s="130">
        <v>1.68</v>
      </c>
      <c r="G109" s="130">
        <v>1.66</v>
      </c>
      <c r="H109" s="130">
        <f t="shared" si="2"/>
        <v>1.67</v>
      </c>
      <c r="I109" s="86">
        <v>8.0</v>
      </c>
      <c r="J109" s="86">
        <v>0.3</v>
      </c>
      <c r="K109" s="86">
        <v>50.0</v>
      </c>
      <c r="L109" s="86">
        <v>0.300000000000005</v>
      </c>
      <c r="M109" s="86">
        <v>2.0</v>
      </c>
      <c r="N109" s="100">
        <f t="shared" si="3"/>
        <v>0.6</v>
      </c>
      <c r="O109" s="86">
        <v>0.29</v>
      </c>
      <c r="P109" s="86">
        <v>2.0</v>
      </c>
      <c r="Q109" s="100">
        <f t="shared" si="4"/>
        <v>0.58</v>
      </c>
      <c r="R109" s="86">
        <v>0.28</v>
      </c>
      <c r="S109" s="86">
        <v>2.0</v>
      </c>
      <c r="T109" s="100">
        <f t="shared" si="5"/>
        <v>0.56</v>
      </c>
      <c r="U109" s="86">
        <v>0.0</v>
      </c>
      <c r="V109" s="86">
        <v>0.512</v>
      </c>
      <c r="W109" s="86">
        <v>1.239</v>
      </c>
      <c r="X109" s="86">
        <v>382.0</v>
      </c>
      <c r="Y109" s="86">
        <v>209.0</v>
      </c>
      <c r="Z109" s="86">
        <v>1.35</v>
      </c>
      <c r="AA109" s="86">
        <v>7000.0</v>
      </c>
      <c r="AB109" s="86">
        <v>8000.0</v>
      </c>
      <c r="AC109" s="86">
        <v>1.0</v>
      </c>
      <c r="AD109" s="86">
        <v>0.0</v>
      </c>
      <c r="AE109" s="86">
        <v>0.13</v>
      </c>
      <c r="AF109" s="86">
        <v>0.3</v>
      </c>
    </row>
    <row r="110">
      <c r="A110" s="86" t="s">
        <v>308</v>
      </c>
      <c r="B110" s="134">
        <v>0.39</v>
      </c>
      <c r="C110" s="134">
        <v>1.8</v>
      </c>
      <c r="D110" s="134">
        <v>-1.43</v>
      </c>
      <c r="E110" s="130">
        <f t="shared" si="1"/>
        <v>3.23</v>
      </c>
      <c r="F110" s="134">
        <v>1.73</v>
      </c>
      <c r="G110" s="134">
        <v>1.75</v>
      </c>
      <c r="H110" s="130">
        <f t="shared" si="2"/>
        <v>1.74</v>
      </c>
      <c r="I110" s="135">
        <v>5.0</v>
      </c>
      <c r="J110" s="135">
        <v>0.3</v>
      </c>
      <c r="K110" s="135">
        <v>50.0</v>
      </c>
      <c r="L110" s="135">
        <v>0.300000000000005</v>
      </c>
      <c r="M110" s="135">
        <v>2.0</v>
      </c>
      <c r="N110" s="136">
        <f t="shared" si="3"/>
        <v>0.6</v>
      </c>
      <c r="O110" s="135">
        <v>0.29</v>
      </c>
      <c r="P110" s="135">
        <v>2.0</v>
      </c>
      <c r="Q110" s="136">
        <f t="shared" si="4"/>
        <v>0.58</v>
      </c>
      <c r="R110" s="135">
        <v>0.28</v>
      </c>
      <c r="S110" s="135">
        <v>2.0</v>
      </c>
      <c r="T110" s="136">
        <f t="shared" si="5"/>
        <v>0.56</v>
      </c>
      <c r="U110" s="135">
        <v>0.0</v>
      </c>
      <c r="V110" s="135">
        <v>0.52</v>
      </c>
      <c r="W110" s="135">
        <v>1.16</v>
      </c>
      <c r="X110" s="86">
        <v>418.0</v>
      </c>
      <c r="Y110" s="135">
        <v>195.0</v>
      </c>
      <c r="Z110" s="135">
        <v>0.7</v>
      </c>
      <c r="AA110" s="135">
        <v>7000.0</v>
      </c>
      <c r="AB110" s="135">
        <v>7200.0</v>
      </c>
      <c r="AC110" s="135">
        <v>1.0</v>
      </c>
      <c r="AD110" s="135">
        <v>0.0</v>
      </c>
      <c r="AE110" s="135">
        <v>0.14</v>
      </c>
      <c r="AF110" s="135">
        <v>0.42</v>
      </c>
    </row>
    <row r="111">
      <c r="A111" s="86" t="s">
        <v>309</v>
      </c>
      <c r="B111" s="130">
        <v>0.45</v>
      </c>
      <c r="C111" s="130">
        <v>1.35</v>
      </c>
      <c r="D111" s="130">
        <v>-1.17</v>
      </c>
      <c r="E111" s="130">
        <f t="shared" si="1"/>
        <v>2.52</v>
      </c>
      <c r="F111" s="130">
        <v>1.78</v>
      </c>
      <c r="G111" s="130">
        <v>1.76</v>
      </c>
      <c r="H111" s="130">
        <f t="shared" si="2"/>
        <v>1.77</v>
      </c>
      <c r="I111" s="86">
        <v>6.0</v>
      </c>
      <c r="J111" s="86">
        <v>0.3</v>
      </c>
      <c r="K111" s="86">
        <v>50.0</v>
      </c>
      <c r="L111" s="86">
        <v>0.3</v>
      </c>
      <c r="M111" s="86">
        <v>2.0</v>
      </c>
      <c r="N111" s="100">
        <f t="shared" si="3"/>
        <v>0.6</v>
      </c>
      <c r="O111" s="86">
        <v>0.29</v>
      </c>
      <c r="P111" s="86">
        <v>2.0</v>
      </c>
      <c r="Q111" s="100">
        <f t="shared" si="4"/>
        <v>0.58</v>
      </c>
      <c r="R111" s="86">
        <v>0.28</v>
      </c>
      <c r="S111" s="86">
        <v>2.0</v>
      </c>
      <c r="T111" s="100">
        <f t="shared" si="5"/>
        <v>0.56</v>
      </c>
      <c r="U111" s="86">
        <v>0.0</v>
      </c>
      <c r="V111" s="86">
        <v>0.461</v>
      </c>
      <c r="W111" s="86">
        <v>1.224</v>
      </c>
      <c r="X111" s="86">
        <v>454.0</v>
      </c>
      <c r="Y111" s="86">
        <v>323.0</v>
      </c>
      <c r="Z111" s="86" t="s">
        <v>204</v>
      </c>
      <c r="AA111" s="86">
        <v>7000.0</v>
      </c>
      <c r="AB111" s="86">
        <v>7000.0</v>
      </c>
      <c r="AC111" s="86">
        <v>1.0</v>
      </c>
      <c r="AD111" s="86">
        <v>0.0</v>
      </c>
      <c r="AE111" s="86">
        <v>0.2</v>
      </c>
      <c r="AF111" s="86">
        <v>0.74</v>
      </c>
    </row>
    <row r="112">
      <c r="A112" s="86" t="s">
        <v>310</v>
      </c>
      <c r="B112" s="130">
        <v>0.41</v>
      </c>
      <c r="C112" s="130">
        <v>1.5</v>
      </c>
      <c r="D112" s="130">
        <v>-1.23</v>
      </c>
      <c r="E112" s="130">
        <f t="shared" si="1"/>
        <v>2.73</v>
      </c>
      <c r="F112" s="130">
        <v>1.24</v>
      </c>
      <c r="G112" s="130">
        <v>1.24</v>
      </c>
      <c r="H112" s="130">
        <f t="shared" si="2"/>
        <v>1.24</v>
      </c>
      <c r="I112" s="86">
        <v>7.0</v>
      </c>
      <c r="J112" s="86">
        <v>0.3</v>
      </c>
      <c r="K112" s="86">
        <v>50.0</v>
      </c>
      <c r="L112" s="86">
        <v>0.300000000000005</v>
      </c>
      <c r="M112" s="86">
        <v>2.0</v>
      </c>
      <c r="N112" s="100">
        <f t="shared" si="3"/>
        <v>0.6</v>
      </c>
      <c r="O112" s="86">
        <v>0.29</v>
      </c>
      <c r="P112" s="86">
        <v>2.0</v>
      </c>
      <c r="Q112" s="100">
        <f t="shared" si="4"/>
        <v>0.58</v>
      </c>
      <c r="R112" s="86">
        <v>0.28</v>
      </c>
      <c r="S112" s="86">
        <v>2.0</v>
      </c>
      <c r="T112" s="100">
        <f t="shared" si="5"/>
        <v>0.56</v>
      </c>
      <c r="U112" s="86">
        <v>0.0</v>
      </c>
      <c r="V112" s="86">
        <v>0.535</v>
      </c>
      <c r="W112" s="86">
        <v>-0.753</v>
      </c>
      <c r="X112" s="86">
        <v>413.0</v>
      </c>
      <c r="Y112" s="86">
        <v>205.0</v>
      </c>
      <c r="Z112" s="86">
        <v>0.6</v>
      </c>
      <c r="AA112" s="86">
        <v>7000.0</v>
      </c>
      <c r="AB112" s="86">
        <v>7000.0</v>
      </c>
      <c r="AC112" s="86">
        <v>1.0</v>
      </c>
      <c r="AD112" s="86">
        <v>0.0</v>
      </c>
      <c r="AE112" s="86">
        <v>0.11</v>
      </c>
      <c r="AF112" s="86">
        <v>0.35</v>
      </c>
    </row>
    <row r="113">
      <c r="A113" s="86" t="s">
        <v>311</v>
      </c>
      <c r="B113" s="130">
        <v>0.4</v>
      </c>
      <c r="C113" s="130">
        <v>1.508</v>
      </c>
      <c r="D113" s="130">
        <v>-1.327</v>
      </c>
      <c r="E113" s="130">
        <f t="shared" si="1"/>
        <v>2.835</v>
      </c>
      <c r="F113" s="130">
        <v>1.52</v>
      </c>
      <c r="G113" s="130">
        <v>1.532</v>
      </c>
      <c r="H113" s="130">
        <f t="shared" si="2"/>
        <v>1.526</v>
      </c>
      <c r="I113" s="86">
        <v>6.0</v>
      </c>
      <c r="J113" s="86">
        <v>0.3</v>
      </c>
      <c r="K113" s="86">
        <v>50.0</v>
      </c>
      <c r="L113" s="86">
        <v>0.3</v>
      </c>
      <c r="M113" s="86">
        <v>2.0</v>
      </c>
      <c r="N113" s="100">
        <f t="shared" si="3"/>
        <v>0.6</v>
      </c>
      <c r="O113" s="86">
        <v>0.29</v>
      </c>
      <c r="P113" s="86">
        <v>2.0</v>
      </c>
      <c r="Q113" s="100">
        <f t="shared" si="4"/>
        <v>0.58</v>
      </c>
      <c r="R113" s="86">
        <v>0.28</v>
      </c>
      <c r="S113" s="86">
        <v>2.0</v>
      </c>
      <c r="T113" s="100">
        <f t="shared" si="5"/>
        <v>0.56</v>
      </c>
      <c r="U113" s="86">
        <v>0.0</v>
      </c>
      <c r="V113" s="86">
        <v>0.486</v>
      </c>
      <c r="W113" s="86">
        <v>1.285</v>
      </c>
      <c r="X113" s="86">
        <v>720.0</v>
      </c>
      <c r="Y113" s="86">
        <v>220.0</v>
      </c>
      <c r="Z113" s="86" t="s">
        <v>204</v>
      </c>
      <c r="AA113" s="86">
        <v>7000.0</v>
      </c>
      <c r="AB113" s="86">
        <v>8000.0</v>
      </c>
      <c r="AC113" s="86">
        <v>1.0</v>
      </c>
      <c r="AD113" s="86">
        <v>0.0</v>
      </c>
      <c r="AE113" s="86">
        <v>0.17</v>
      </c>
      <c r="AF113" s="86">
        <v>0.45</v>
      </c>
    </row>
    <row r="114">
      <c r="A114" s="86" t="s">
        <v>312</v>
      </c>
      <c r="B114" s="130">
        <v>0.4</v>
      </c>
      <c r="C114" s="130">
        <v>1.16</v>
      </c>
      <c r="D114" s="130">
        <v>-1.33</v>
      </c>
      <c r="E114" s="130">
        <f t="shared" si="1"/>
        <v>2.49</v>
      </c>
      <c r="F114" s="130">
        <v>1.28</v>
      </c>
      <c r="G114" s="130">
        <v>1.17</v>
      </c>
      <c r="H114" s="130">
        <f t="shared" si="2"/>
        <v>1.225</v>
      </c>
      <c r="I114" s="86">
        <v>5.0</v>
      </c>
      <c r="J114" s="86">
        <v>0.3</v>
      </c>
      <c r="K114" s="86">
        <v>50.0</v>
      </c>
      <c r="L114" s="86">
        <v>0.300000000000005</v>
      </c>
      <c r="M114" s="86">
        <v>2.0</v>
      </c>
      <c r="N114" s="100">
        <f t="shared" si="3"/>
        <v>0.6</v>
      </c>
      <c r="O114" s="86">
        <v>0.29</v>
      </c>
      <c r="P114" s="86">
        <v>2.0</v>
      </c>
      <c r="Q114" s="100">
        <f t="shared" si="4"/>
        <v>0.58</v>
      </c>
      <c r="R114" s="86">
        <v>0.28</v>
      </c>
      <c r="S114" s="86">
        <v>2.0</v>
      </c>
      <c r="T114" s="100">
        <f t="shared" si="5"/>
        <v>0.56</v>
      </c>
      <c r="U114" s="86">
        <v>0.0</v>
      </c>
      <c r="V114" s="86">
        <v>0.552</v>
      </c>
      <c r="W114" s="86">
        <v>-1.357</v>
      </c>
      <c r="X114" s="86"/>
      <c r="Y114" s="86">
        <v>210.0</v>
      </c>
      <c r="Z114" s="86">
        <v>1.1</v>
      </c>
      <c r="AA114" s="86">
        <v>7000.0</v>
      </c>
      <c r="AB114" s="86">
        <v>7500.0</v>
      </c>
      <c r="AC114" s="86">
        <v>1.0</v>
      </c>
      <c r="AD114" s="86">
        <v>0.0</v>
      </c>
      <c r="AE114" s="86">
        <v>0.1</v>
      </c>
      <c r="AF114" s="86">
        <v>0.19</v>
      </c>
    </row>
    <row r="115">
      <c r="A115" s="131" t="s">
        <v>313</v>
      </c>
      <c r="B115" s="138"/>
      <c r="C115" s="139"/>
      <c r="D115" s="139"/>
      <c r="E115" s="13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40"/>
      <c r="V115" s="140"/>
      <c r="W115" s="140"/>
      <c r="X115" s="139"/>
      <c r="Y115" s="131">
        <v>150.0</v>
      </c>
      <c r="Z115" s="131" t="s">
        <v>204</v>
      </c>
      <c r="AA115" s="131">
        <v>7000.0</v>
      </c>
      <c r="AB115" s="131">
        <v>7700.0</v>
      </c>
      <c r="AC115" s="131">
        <v>1.0</v>
      </c>
      <c r="AD115" s="140"/>
      <c r="AE115" s="140"/>
      <c r="AF115" s="140"/>
    </row>
    <row r="116">
      <c r="A116" s="131" t="s">
        <v>314</v>
      </c>
      <c r="B116" s="138"/>
      <c r="C116" s="139"/>
      <c r="D116" s="139"/>
      <c r="E116" s="139"/>
      <c r="F116" s="139"/>
      <c r="G116" s="139"/>
      <c r="H116" s="139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40"/>
      <c r="V116" s="140"/>
      <c r="W116" s="140"/>
      <c r="X116" s="139"/>
      <c r="Y116" s="131">
        <v>145.0</v>
      </c>
      <c r="Z116" s="131" t="s">
        <v>204</v>
      </c>
      <c r="AA116" s="131">
        <v>7000.0</v>
      </c>
      <c r="AB116" s="131">
        <v>7400.0</v>
      </c>
      <c r="AC116" s="131">
        <v>1.0</v>
      </c>
      <c r="AD116" s="140"/>
      <c r="AE116" s="140"/>
      <c r="AF116" s="140"/>
    </row>
    <row r="117">
      <c r="A117" s="131" t="s">
        <v>315</v>
      </c>
      <c r="B117" s="138"/>
      <c r="C117" s="139"/>
      <c r="D117" s="139"/>
      <c r="E117" s="139"/>
      <c r="F117" s="139"/>
      <c r="G117" s="139"/>
      <c r="H117" s="139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40"/>
      <c r="V117" s="140"/>
      <c r="W117" s="140"/>
      <c r="X117" s="139"/>
      <c r="Y117" s="131">
        <v>175.0</v>
      </c>
      <c r="Z117" s="131">
        <v>0.4</v>
      </c>
      <c r="AA117" s="131">
        <v>7000.0</v>
      </c>
      <c r="AB117" s="131">
        <v>7500.0</v>
      </c>
      <c r="AC117" s="131">
        <v>1.0</v>
      </c>
      <c r="AD117" s="140"/>
      <c r="AE117" s="140"/>
      <c r="AF117" s="140"/>
    </row>
    <row r="118">
      <c r="A118" s="131" t="s">
        <v>316</v>
      </c>
      <c r="B118" s="138"/>
      <c r="C118" s="13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40"/>
      <c r="V118" s="140"/>
      <c r="W118" s="140"/>
      <c r="X118" s="131">
        <v>150.0</v>
      </c>
      <c r="Y118" s="131">
        <v>190.0</v>
      </c>
      <c r="Z118" s="131" t="s">
        <v>204</v>
      </c>
      <c r="AA118" s="131">
        <v>7000.0</v>
      </c>
      <c r="AB118" s="131">
        <v>7200.0</v>
      </c>
      <c r="AC118" s="131">
        <v>1.0</v>
      </c>
      <c r="AD118" s="131">
        <v>0.0</v>
      </c>
      <c r="AE118" s="131">
        <v>-0.04</v>
      </c>
      <c r="AF118" s="131">
        <v>0.1</v>
      </c>
    </row>
    <row r="119">
      <c r="A119" s="131" t="s">
        <v>317</v>
      </c>
      <c r="B119" s="138"/>
      <c r="C119" s="139"/>
      <c r="D119" s="139"/>
      <c r="E119" s="139"/>
      <c r="F119" s="139"/>
      <c r="G119" s="139"/>
      <c r="H119" s="139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40"/>
      <c r="V119" s="140"/>
      <c r="W119" s="140"/>
      <c r="X119" s="131">
        <v>296.0</v>
      </c>
      <c r="Y119" s="131">
        <v>300.0</v>
      </c>
      <c r="Z119" s="131">
        <v>0.6</v>
      </c>
      <c r="AA119" s="131">
        <v>7000.0</v>
      </c>
      <c r="AB119" s="131">
        <v>7800.0</v>
      </c>
      <c r="AC119" s="131">
        <v>1.0</v>
      </c>
      <c r="AD119" s="131">
        <v>0.0</v>
      </c>
      <c r="AE119" s="131">
        <v>0.07</v>
      </c>
      <c r="AF119" s="131">
        <v>0.16</v>
      </c>
    </row>
    <row r="120">
      <c r="A120" s="131" t="s">
        <v>318</v>
      </c>
      <c r="B120" s="138"/>
      <c r="C120" s="139"/>
      <c r="D120" s="139"/>
      <c r="E120" s="139"/>
      <c r="F120" s="139"/>
      <c r="G120" s="139"/>
      <c r="H120" s="139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40"/>
      <c r="V120" s="140"/>
      <c r="W120" s="140"/>
      <c r="X120" s="131">
        <v>301.0</v>
      </c>
      <c r="Y120" s="131">
        <v>320.0</v>
      </c>
      <c r="Z120" s="131" t="s">
        <v>204</v>
      </c>
      <c r="AA120" s="131">
        <v>7000.0</v>
      </c>
      <c r="AB120" s="131">
        <v>6800.0</v>
      </c>
      <c r="AC120" s="131">
        <v>1.0</v>
      </c>
      <c r="AD120" s="131">
        <v>0.0</v>
      </c>
      <c r="AE120" s="131">
        <v>0.12</v>
      </c>
      <c r="AF120" s="131">
        <v>0.27</v>
      </c>
    </row>
    <row r="121">
      <c r="A121" s="131" t="s">
        <v>319</v>
      </c>
      <c r="B121" s="138"/>
      <c r="C121" s="139"/>
      <c r="D121" s="139"/>
      <c r="E121" s="139"/>
      <c r="F121" s="139"/>
      <c r="G121" s="139"/>
      <c r="H121" s="139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40"/>
      <c r="V121" s="140"/>
      <c r="W121" s="140"/>
      <c r="X121" s="131">
        <v>335.0</v>
      </c>
      <c r="Y121" s="131">
        <v>310.0</v>
      </c>
      <c r="Z121" s="131">
        <v>0.6</v>
      </c>
      <c r="AA121" s="131">
        <v>7000.0</v>
      </c>
      <c r="AB121" s="131">
        <v>7000.0</v>
      </c>
      <c r="AC121" s="131">
        <v>1.0</v>
      </c>
      <c r="AD121" s="131">
        <v>0.0</v>
      </c>
      <c r="AE121" s="131">
        <v>0.08</v>
      </c>
      <c r="AF121" s="131">
        <v>0.18</v>
      </c>
    </row>
    <row r="122">
      <c r="A122" s="131" t="s">
        <v>320</v>
      </c>
      <c r="B122" s="138"/>
      <c r="C122" s="139"/>
      <c r="D122" s="139"/>
      <c r="E122" s="139"/>
      <c r="F122" s="139"/>
      <c r="G122" s="139"/>
      <c r="H122" s="139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40"/>
      <c r="V122" s="140"/>
      <c r="W122" s="140"/>
      <c r="X122" s="131">
        <v>392.0</v>
      </c>
      <c r="Y122" s="131">
        <v>315.0</v>
      </c>
      <c r="Z122" s="131" t="s">
        <v>204</v>
      </c>
      <c r="AA122" s="131">
        <v>7000.0</v>
      </c>
      <c r="AB122" s="131">
        <v>7000.0</v>
      </c>
      <c r="AC122" s="131">
        <v>1.0</v>
      </c>
      <c r="AD122" s="131">
        <v>0.0</v>
      </c>
      <c r="AE122" s="131">
        <v>0.15</v>
      </c>
      <c r="AF122" s="131">
        <v>0.5</v>
      </c>
    </row>
    <row r="123">
      <c r="A123" s="141" t="s">
        <v>321</v>
      </c>
      <c r="B123" s="138"/>
      <c r="C123" s="138"/>
      <c r="D123" s="138"/>
      <c r="E123" s="138"/>
      <c r="F123" s="138"/>
      <c r="G123" s="138"/>
      <c r="H123" s="138"/>
      <c r="I123" s="141">
        <v>5.0</v>
      </c>
      <c r="J123" s="141">
        <v>0.35</v>
      </c>
      <c r="K123" s="141">
        <v>39.0</v>
      </c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D123" s="139"/>
      <c r="AE123" s="139"/>
      <c r="AF123" s="139"/>
    </row>
    <row r="124">
      <c r="A124" s="141" t="s">
        <v>322</v>
      </c>
      <c r="B124" s="138"/>
      <c r="C124" s="138"/>
      <c r="D124" s="138"/>
      <c r="E124" s="138"/>
      <c r="F124" s="138"/>
      <c r="G124" s="138"/>
      <c r="H124" s="138"/>
      <c r="I124" s="141">
        <v>6.0</v>
      </c>
      <c r="J124" s="141">
        <v>0.25</v>
      </c>
      <c r="K124" s="141">
        <v>35.0</v>
      </c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39"/>
      <c r="AB124" s="139"/>
      <c r="AC124" s="139"/>
      <c r="AD124" s="139"/>
      <c r="AE124" s="139"/>
      <c r="AF124" s="139"/>
    </row>
    <row r="125">
      <c r="A125" s="141" t="s">
        <v>323</v>
      </c>
      <c r="B125" s="138"/>
      <c r="C125" s="138"/>
      <c r="D125" s="138"/>
      <c r="E125" s="138"/>
      <c r="F125" s="138"/>
      <c r="G125" s="138"/>
      <c r="H125" s="138"/>
      <c r="I125" s="141">
        <v>6.0</v>
      </c>
      <c r="J125" s="141">
        <v>0.35</v>
      </c>
      <c r="K125" s="141">
        <v>50.0</v>
      </c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40"/>
      <c r="AA125" s="139"/>
      <c r="AB125" s="139"/>
      <c r="AC125" s="139"/>
      <c r="AD125" s="139"/>
      <c r="AE125" s="139"/>
      <c r="AF125" s="139"/>
    </row>
    <row r="126">
      <c r="A126" s="141" t="s">
        <v>324</v>
      </c>
      <c r="B126" s="138"/>
      <c r="C126" s="138"/>
      <c r="D126" s="138"/>
      <c r="E126" s="138"/>
      <c r="F126" s="138"/>
      <c r="G126" s="138"/>
      <c r="H126" s="138"/>
      <c r="I126" s="141">
        <v>7.0</v>
      </c>
      <c r="J126" s="141">
        <v>0.28</v>
      </c>
      <c r="K126" s="141">
        <v>55.0</v>
      </c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39"/>
      <c r="AB126" s="139"/>
      <c r="AC126" s="139"/>
      <c r="AD126" s="139"/>
      <c r="AE126" s="139"/>
      <c r="AF126" s="139"/>
    </row>
  </sheetData>
  <mergeCells count="20">
    <mergeCell ref="R2:T2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1:A3"/>
    <mergeCell ref="B1:H2"/>
    <mergeCell ref="I1:K2"/>
    <mergeCell ref="L1:W1"/>
    <mergeCell ref="X1:AF1"/>
    <mergeCell ref="L2:N2"/>
    <mergeCell ref="O2:Q2"/>
    <mergeCell ref="AF2:AF3"/>
  </mergeCells>
  <drawing r:id="rId1"/>
</worksheet>
</file>