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4_complex_excel\"/>
    </mc:Choice>
  </mc:AlternateContent>
  <xr:revisionPtr revIDLastSave="0" documentId="13_ncr:1_{5176901A-461D-4AD2-A4CC-77045D3B9AB4}" xr6:coauthVersionLast="47" xr6:coauthVersionMax="47" xr10:uidLastSave="{00000000-0000-0000-0000-000000000000}"/>
  <bookViews>
    <workbookView xWindow="-120" yWindow="-120" windowWidth="29040" windowHeight="16440" tabRatio="500" activeTab="2" xr2:uid="{00000000-000D-0000-FFFF-FFFF00000000}"/>
  </bookViews>
  <sheets>
    <sheet name="Instruction" sheetId="1" r:id="rId1"/>
    <sheet name="Accounts" sheetId="2" r:id="rId2"/>
    <sheet name="Cash 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4" i="2" l="1"/>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9" i="2"/>
  <c r="H179" i="2"/>
  <c r="G179" i="2"/>
  <c r="F179" i="2"/>
  <c r="E179"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H61" i="2"/>
  <c r="G61" i="2"/>
  <c r="F61" i="2"/>
  <c r="E61" i="2"/>
  <c r="E113"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F147" i="2" l="1"/>
  <c r="F153" i="2" s="1"/>
  <c r="F170" i="2" s="1"/>
  <c r="H54" i="2"/>
  <c r="F113" i="2"/>
  <c r="G113" i="2" s="1"/>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14" i="2" s="1"/>
  <c r="F124" i="2"/>
  <c r="F125" i="2" s="1"/>
  <c r="G112" i="2"/>
  <c r="G114" i="2" s="1"/>
  <c r="E124" i="2"/>
  <c r="E125" i="2" s="1"/>
  <c r="H85" i="2"/>
  <c r="I85" i="2" s="1"/>
  <c r="E95" i="2"/>
  <c r="H112" i="2"/>
  <c r="D124" i="2"/>
  <c r="G95" i="2"/>
  <c r="G105" i="2" s="1"/>
  <c r="D125" i="2"/>
  <c r="C124" i="2"/>
  <c r="C125" i="2" s="1"/>
  <c r="I103" i="2"/>
  <c r="C105" i="2"/>
  <c r="C116" i="2" s="1"/>
  <c r="G84" i="2"/>
  <c r="F87" i="2"/>
  <c r="H113" i="2"/>
  <c r="E87" i="2"/>
  <c r="I120" i="2"/>
  <c r="H91" i="2"/>
  <c r="I91" i="2" s="1"/>
  <c r="I95" i="2" s="1"/>
  <c r="I105" i="2" s="1"/>
  <c r="G48" i="2"/>
  <c r="G59" i="2" s="1"/>
  <c r="G69" i="2" s="1"/>
  <c r="G72" i="2" s="1"/>
  <c r="G75" i="2" s="1"/>
  <c r="G135" i="2" s="1"/>
  <c r="G147" i="2" s="1"/>
  <c r="G153" i="2" s="1"/>
  <c r="G170"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G188" i="2" l="1"/>
  <c r="F188" i="2"/>
  <c r="E170" i="2"/>
  <c r="E188" i="2"/>
  <c r="E191" i="2" s="1"/>
  <c r="D188" i="2"/>
  <c r="C188" i="2"/>
  <c r="E195" i="2"/>
  <c r="F190" i="2"/>
  <c r="F191" i="2" s="1"/>
  <c r="H59" i="2"/>
  <c r="H69" i="2" s="1"/>
  <c r="H72" i="2" s="1"/>
  <c r="H75" i="2" s="1"/>
  <c r="H135" i="2" s="1"/>
  <c r="H147" i="2" s="1"/>
  <c r="H153" i="2" s="1"/>
  <c r="H114" i="2"/>
  <c r="F116" i="2"/>
  <c r="E105" i="2"/>
  <c r="E116" i="2" s="1"/>
  <c r="I124" i="2"/>
  <c r="I125" i="2" s="1"/>
  <c r="H124" i="2"/>
  <c r="H125" i="2" s="1"/>
  <c r="H95" i="2"/>
  <c r="H105" i="2" s="1"/>
  <c r="H84" i="2"/>
  <c r="G87" i="2"/>
  <c r="G116" i="2" s="1"/>
  <c r="I59" i="2"/>
  <c r="I69" i="2" s="1"/>
  <c r="I72" i="2" s="1"/>
  <c r="I75" i="2" s="1"/>
  <c r="I135" i="2" s="1"/>
  <c r="I147" i="2" s="1"/>
  <c r="I153" i="2" s="1"/>
  <c r="I170" i="2" l="1"/>
  <c r="I188" i="2"/>
  <c r="H170" i="2"/>
  <c r="H188" i="2"/>
  <c r="F195" i="2"/>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<sst xmlns="http://schemas.openxmlformats.org/spreadsheetml/2006/main" count="603" uniqueCount="381">
  <si>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</si>
  <si>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</si>
  <si>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</si>
  <si>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</si>
  <si>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</si>
  <si>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</si>
  <si>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</si>
  <si>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</si>
  <si>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</si>
  <si>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</si>
  <si>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</si>
  <si>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</si>
  <si>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</si>
  <si>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</si>
  <si>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</si>
  <si>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</si>
  <si>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</si>
  <si>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</si>
  <si>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</si>
  <si>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</si>
  <si>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</si>
  <si>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</si>
  <si>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</si>
  <si>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</si>
  <si>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</si>
  <si>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</si>
  <si>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</si>
  <si>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</si>
  <si>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</si>
  <si>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</si>
  <si>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</si>
  <si>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</si>
  <si>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</si>
  <si>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</si>
  <si>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</si>
  <si>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</si>
  <si>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</si>
  <si>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</si>
  <si>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VAT / PAYE / PRSI paid / (Received) in year</t>
  </si>
  <si>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</si>
  <si>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</si>
  <si>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</si>
  <si>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</si>
  <si>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</si>
  <si>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</si>
  <si>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</si>
  <si>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</si>
  <si>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Dividends Paid to EI</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</si>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</sst>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0" fontId="22" fillId="3" borderId="0" xfId="0" applyFont="1" applyFill="1" applyBorder="1" applyAlignment="1" applyProtection="1">
      <alignment horizontal="center" vertic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E46">
            <v>0</v>
          </cell>
          <cell r="F46">
            <v>0</v>
          </cell>
          <cell r="G46">
            <v>0</v>
          </cell>
          <cell r="H46">
            <v>0</v>
          </cell>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opLeftCell="A5" zoomScale="90" zoomScaleNormal="90" workbookViewId="0">
      <selection activeCell="B39" sqref="B39"/>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380</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361</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18"/>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38</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39</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40</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41</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42</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43</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44</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45</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46</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47</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48</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49</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50</v>
      </c>
      <c r="B35" s="45" t="s">
        <v>51</v>
      </c>
      <c r="C35" s="20" t="s">
        <v>51</v>
      </c>
      <c r="D35" s="20" t="s">
        <v>52</v>
      </c>
      <c r="E35" s="20" t="s">
        <v>53</v>
      </c>
      <c r="F35" s="20" t="s">
        <v>53</v>
      </c>
      <c r="G35" s="20" t="s">
        <v>53</v>
      </c>
      <c r="H35" s="20" t="s">
        <v>53</v>
      </c>
      <c r="I35" s="20" t="s">
        <v>53</v>
      </c>
      <c r="J35" s="20"/>
      <c r="K35" s="33"/>
      <c r="L35" s="451"/>
      <c r="M35" s="18"/>
      <c r="N35" s="18"/>
      <c r="O35" s="18"/>
    </row>
    <row r="36" spans="1:15" s="21" customFormat="1" x14ac:dyDescent="0.2">
      <c r="A36" s="34" t="s">
        <v>54</v>
      </c>
      <c r="B36" s="46" t="s">
        <v>55</v>
      </c>
      <c r="C36" s="47" t="s">
        <v>55</v>
      </c>
      <c r="D36" s="47" t="s">
        <v>55</v>
      </c>
      <c r="E36" s="47" t="s">
        <v>55</v>
      </c>
      <c r="F36" s="47" t="s">
        <v>55</v>
      </c>
      <c r="G36" s="47" t="s">
        <v>55</v>
      </c>
      <c r="H36" s="47" t="s">
        <v>55</v>
      </c>
      <c r="I36" s="47" t="s">
        <v>55</v>
      </c>
      <c r="J36" s="47"/>
      <c r="K36" s="33"/>
      <c r="L36" s="451"/>
      <c r="M36" s="18"/>
      <c r="N36" s="18"/>
      <c r="O36" s="18"/>
    </row>
    <row r="37" spans="1:15" s="21" customFormat="1" x14ac:dyDescent="0.2">
      <c r="A37" s="36" t="s">
        <v>56</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57</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58</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59</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60</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61</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62</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63</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64</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65</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66</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67</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68</v>
      </c>
      <c r="B53" s="37"/>
      <c r="C53" s="37"/>
      <c r="D53" s="37"/>
      <c r="E53" s="37"/>
      <c r="F53" s="37"/>
      <c r="G53" s="37"/>
      <c r="H53" s="37">
        <f t="shared" si="10"/>
        <v>0</v>
      </c>
      <c r="I53" s="37">
        <f t="shared" si="10"/>
        <v>0</v>
      </c>
      <c r="J53" s="37"/>
      <c r="K53" s="33"/>
      <c r="L53" s="18"/>
      <c r="M53" s="18"/>
      <c r="N53" s="18"/>
      <c r="O53" s="18"/>
    </row>
    <row r="54" spans="1:15" s="21" customFormat="1" x14ac:dyDescent="0.2">
      <c r="A54" s="36" t="s">
        <v>69</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70</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71</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72</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73</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f>'[1]EI DA Input Sheet'!E46</f>
        <v>0</v>
      </c>
      <c r="F61" s="53">
        <f>'[1]EI DA Input Sheet'!F46</f>
        <v>0</v>
      </c>
      <c r="G61" s="53">
        <f>'[1]EI DA Input Sheet'!G46</f>
        <v>0</v>
      </c>
      <c r="H61" s="53">
        <f>'[1]EI DA Input Sheet'!H46</f>
        <v>0</v>
      </c>
      <c r="I61" s="53">
        <f>'[1]EI DA Input Sheet'!I46</f>
        <v>0</v>
      </c>
      <c r="J61" s="53"/>
      <c r="K61" s="33"/>
      <c r="L61" s="18"/>
      <c r="M61" s="18"/>
      <c r="N61" s="18"/>
      <c r="O61" s="18"/>
    </row>
    <row r="62" spans="1:15" s="21" customFormat="1" x14ac:dyDescent="0.2">
      <c r="A62" s="36" t="s">
        <v>74</v>
      </c>
      <c r="B62" s="37"/>
      <c r="C62" s="37"/>
      <c r="D62" s="37">
        <v>7</v>
      </c>
      <c r="E62" s="37">
        <v>7</v>
      </c>
      <c r="F62" s="37">
        <v>7</v>
      </c>
      <c r="G62" s="37">
        <v>6</v>
      </c>
      <c r="H62" s="37">
        <f>G62</f>
        <v>6</v>
      </c>
      <c r="I62" s="37">
        <f>H62</f>
        <v>6</v>
      </c>
      <c r="J62" s="37"/>
      <c r="K62" s="33"/>
      <c r="L62" s="18"/>
      <c r="M62" s="18"/>
      <c r="N62" s="18"/>
      <c r="O62" s="18"/>
    </row>
    <row r="63" spans="1:15" s="21" customFormat="1" x14ac:dyDescent="0.2">
      <c r="A63" s="36" t="s">
        <v>75</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76</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77</v>
      </c>
      <c r="B65" s="37"/>
      <c r="C65" s="37"/>
      <c r="D65" s="37"/>
      <c r="E65" s="37"/>
      <c r="F65" s="37"/>
      <c r="G65" s="37"/>
      <c r="H65" s="37">
        <f t="shared" si="14"/>
        <v>0</v>
      </c>
      <c r="I65" s="37">
        <f t="shared" si="14"/>
        <v>0</v>
      </c>
      <c r="J65" s="37"/>
      <c r="K65" s="33"/>
      <c r="L65" s="18"/>
      <c r="M65" s="18"/>
      <c r="N65" s="18"/>
      <c r="O65" s="18"/>
    </row>
    <row r="66" spans="1:15" s="21" customFormat="1" x14ac:dyDescent="0.2">
      <c r="A66" s="36" t="s">
        <v>78</v>
      </c>
      <c r="B66" s="54"/>
      <c r="C66" s="54"/>
      <c r="D66" s="54"/>
      <c r="E66" s="54">
        <f>-SUM('[1]EI DA Input Sheet'!D31:E31)/5</f>
        <v>0</v>
      </c>
      <c r="F66" s="54">
        <f>-SUM('[1]EI DA Input Sheet'!E31:F31)/5</f>
        <v>0</v>
      </c>
      <c r="G66" s="54">
        <f>-SUM('[1]EI DA Input Sheet'!E31:G31)/5</f>
        <v>0</v>
      </c>
      <c r="H66" s="54">
        <f>-SUM('[1]EI DA Input Sheet'!E31:H31)/5</f>
        <v>0</v>
      </c>
      <c r="I66" s="54">
        <f>-SUM('[1]EI DA Input Sheet'!E31:I31)/5</f>
        <v>0</v>
      </c>
      <c r="J66" s="54"/>
      <c r="K66" s="33"/>
      <c r="L66" s="18"/>
      <c r="M66" s="18"/>
      <c r="N66" s="18"/>
      <c r="O66" s="18"/>
    </row>
    <row r="67" spans="1:15" s="21" customFormat="1" x14ac:dyDescent="0.2">
      <c r="A67" s="36" t="s">
        <v>79</v>
      </c>
      <c r="B67" s="37"/>
      <c r="C67" s="37"/>
      <c r="D67" s="37"/>
      <c r="E67" s="37"/>
      <c r="F67" s="37"/>
      <c r="G67" s="37"/>
      <c r="H67" s="37">
        <f>G67</f>
        <v>0</v>
      </c>
      <c r="I67" s="37">
        <f>H67</f>
        <v>0</v>
      </c>
      <c r="J67" s="37"/>
      <c r="K67" s="33"/>
      <c r="L67" s="18"/>
      <c r="M67" s="18"/>
      <c r="N67" s="18"/>
      <c r="O67" s="18"/>
    </row>
    <row r="68" spans="1:15" s="21" customFormat="1" x14ac:dyDescent="0.2">
      <c r="A68" s="36" t="s">
        <v>80</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81</v>
      </c>
      <c r="B69" s="55">
        <f t="shared" ref="B69:I69" si="15">B59-SUM(B61:B68)</f>
        <v>141.09999999999991</v>
      </c>
      <c r="C69" s="55">
        <f t="shared" si="15"/>
        <v>837.1</v>
      </c>
      <c r="D69" s="55">
        <f t="shared" si="15"/>
        <v>236.80000000000018</v>
      </c>
      <c r="E69" s="55">
        <f>E59-SUM(E61:E68)</f>
        <v>-339.14999999999981</v>
      </c>
      <c r="F69" s="55">
        <f>F59-SUM(F61:F68)</f>
        <v>48</v>
      </c>
      <c r="G69" s="55">
        <f>G59-SUM(G61:G68)</f>
        <v>129.79999999999998</v>
      </c>
      <c r="H69" s="55">
        <f t="shared" si="15"/>
        <v>129.79999999999998</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82</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83</v>
      </c>
      <c r="B72" s="55">
        <f t="shared" ref="B72:I72" si="16">B69-B71</f>
        <v>122.09999999999991</v>
      </c>
      <c r="C72" s="55">
        <f t="shared" si="16"/>
        <v>730.1</v>
      </c>
      <c r="D72" s="55">
        <f t="shared" si="16"/>
        <v>207.80000000000018</v>
      </c>
      <c r="E72" s="55">
        <f t="shared" si="16"/>
        <v>-296.14999999999981</v>
      </c>
      <c r="F72" s="55">
        <f t="shared" si="16"/>
        <v>42</v>
      </c>
      <c r="G72" s="55">
        <f t="shared" si="16"/>
        <v>113.79999999999998</v>
      </c>
      <c r="H72" s="55">
        <f t="shared" si="16"/>
        <v>113.79999999999998</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84</v>
      </c>
      <c r="B74" s="52"/>
      <c r="C74" s="52"/>
      <c r="D74" s="52"/>
      <c r="E74" s="52"/>
      <c r="F74" s="52"/>
      <c r="G74" s="52"/>
      <c r="H74" s="52">
        <f>G74</f>
        <v>0</v>
      </c>
      <c r="I74" s="52">
        <f>H74</f>
        <v>0</v>
      </c>
      <c r="J74" s="52"/>
      <c r="K74" s="33"/>
      <c r="L74" s="18"/>
      <c r="M74" s="18"/>
      <c r="N74" s="18"/>
      <c r="O74" s="18"/>
    </row>
    <row r="75" spans="1:15" s="21" customFormat="1" ht="12" thickBot="1" x14ac:dyDescent="0.25">
      <c r="A75" s="34" t="s">
        <v>85</v>
      </c>
      <c r="B75" s="51">
        <f t="shared" ref="B75:I75" si="17">B72-B74</f>
        <v>122.09999999999991</v>
      </c>
      <c r="C75" s="51">
        <f t="shared" si="17"/>
        <v>730.1</v>
      </c>
      <c r="D75" s="51">
        <f t="shared" si="17"/>
        <v>207.80000000000018</v>
      </c>
      <c r="E75" s="51">
        <f t="shared" si="17"/>
        <v>-296.14999999999981</v>
      </c>
      <c r="F75" s="51">
        <f t="shared" si="17"/>
        <v>42</v>
      </c>
      <c r="G75" s="51">
        <f t="shared" si="17"/>
        <v>113.79999999999998</v>
      </c>
      <c r="H75" s="51">
        <f t="shared" si="17"/>
        <v>113.79999999999998</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86</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55</v>
      </c>
      <c r="C82" s="47" t="s">
        <v>55</v>
      </c>
      <c r="D82" s="47" t="s">
        <v>55</v>
      </c>
      <c r="E82" s="47" t="s">
        <v>55</v>
      </c>
      <c r="F82" s="47" t="s">
        <v>55</v>
      </c>
      <c r="G82" s="47" t="s">
        <v>55</v>
      </c>
      <c r="H82" s="47" t="s">
        <v>55</v>
      </c>
      <c r="I82" s="47" t="s">
        <v>55</v>
      </c>
      <c r="J82" s="47"/>
      <c r="K82" s="33"/>
      <c r="L82" s="18"/>
      <c r="M82" s="18"/>
      <c r="N82" s="18"/>
      <c r="O82" s="18"/>
    </row>
    <row r="83" spans="1:15" s="21" customFormat="1" x14ac:dyDescent="0.2">
      <c r="A83" s="34" t="s">
        <v>87</v>
      </c>
      <c r="B83" s="63"/>
      <c r="C83" s="63"/>
      <c r="D83" s="63"/>
      <c r="E83" s="63"/>
      <c r="F83" s="63"/>
      <c r="G83" s="63"/>
      <c r="H83" s="63"/>
      <c r="I83" s="63"/>
      <c r="J83" s="63"/>
      <c r="K83" s="33"/>
      <c r="L83" s="18"/>
      <c r="M83" s="18"/>
      <c r="N83" s="18"/>
      <c r="O83" s="18"/>
    </row>
    <row r="84" spans="1:15" s="21" customFormat="1" x14ac:dyDescent="0.2">
      <c r="A84" s="49" t="s">
        <v>88</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89</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90</v>
      </c>
      <c r="B86" s="56"/>
      <c r="C86" s="56"/>
      <c r="D86" s="56"/>
      <c r="E86" s="56"/>
      <c r="F86" s="56"/>
      <c r="G86" s="56"/>
      <c r="H86" s="56">
        <f>G86</f>
        <v>0</v>
      </c>
      <c r="I86" s="56">
        <f>H86</f>
        <v>0</v>
      </c>
      <c r="J86" s="56"/>
      <c r="K86" s="33"/>
      <c r="L86" s="37"/>
      <c r="M86" s="37"/>
      <c r="N86" s="37"/>
      <c r="O86" s="18"/>
    </row>
    <row r="87" spans="1:15" s="21" customFormat="1" ht="12" thickBot="1" x14ac:dyDescent="0.25">
      <c r="A87" s="34" t="s">
        <v>91</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92</v>
      </c>
      <c r="B89" s="37"/>
      <c r="C89" s="37"/>
      <c r="D89" s="37"/>
      <c r="E89" s="37"/>
      <c r="F89" s="37"/>
      <c r="G89" s="37"/>
      <c r="H89" s="37"/>
      <c r="I89" s="37"/>
      <c r="J89" s="37"/>
      <c r="K89" s="33"/>
      <c r="L89" s="37"/>
      <c r="M89" s="37"/>
      <c r="N89" s="37"/>
      <c r="O89" s="18"/>
    </row>
    <row r="90" spans="1:15" s="21" customFormat="1" x14ac:dyDescent="0.2">
      <c r="A90" s="49" t="s">
        <v>93</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94</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95</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96</v>
      </c>
      <c r="B93" s="37"/>
      <c r="C93" s="37"/>
      <c r="D93" s="37"/>
      <c r="E93" s="37"/>
      <c r="F93" s="37"/>
      <c r="G93" s="37">
        <v>0</v>
      </c>
      <c r="H93" s="37">
        <f>G93</f>
        <v>0</v>
      </c>
      <c r="I93" s="37">
        <f>H93</f>
        <v>0</v>
      </c>
      <c r="J93" s="37"/>
      <c r="K93" s="33"/>
      <c r="L93" s="37"/>
      <c r="M93" s="37"/>
      <c r="N93" s="37"/>
      <c r="O93" s="18"/>
    </row>
    <row r="94" spans="1:15" s="21" customFormat="1" x14ac:dyDescent="0.2">
      <c r="A94" s="49" t="s">
        <v>97</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98</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99</v>
      </c>
      <c r="B97" s="37"/>
      <c r="C97" s="37"/>
      <c r="D97" s="37"/>
      <c r="E97" s="37"/>
      <c r="F97" s="37"/>
      <c r="G97" s="37"/>
      <c r="H97" s="37"/>
      <c r="I97" s="37"/>
      <c r="J97" s="37"/>
      <c r="K97" s="33"/>
      <c r="L97" s="37"/>
      <c r="M97" s="37"/>
      <c r="N97" s="37"/>
      <c r="O97" s="18"/>
    </row>
    <row r="98" spans="1:15" s="21" customFormat="1" x14ac:dyDescent="0.2">
      <c r="A98" s="49" t="s">
        <v>100</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101</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102</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103</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104</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105</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106</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107</v>
      </c>
      <c r="B107" s="37"/>
      <c r="C107" s="37"/>
      <c r="D107" s="37"/>
      <c r="E107" s="37"/>
      <c r="F107" s="37"/>
      <c r="G107" s="37"/>
      <c r="H107" s="37"/>
      <c r="I107" s="37"/>
      <c r="J107" s="37"/>
      <c r="K107" s="33"/>
      <c r="L107" s="18"/>
      <c r="M107" s="18"/>
      <c r="N107" s="37"/>
      <c r="O107" s="18"/>
    </row>
    <row r="108" spans="1:15" s="21" customFormat="1" x14ac:dyDescent="0.2">
      <c r="A108" s="49" t="s">
        <v>108</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109</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110</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111</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112</v>
      </c>
      <c r="B112" s="37"/>
      <c r="C112" s="37"/>
      <c r="D112" s="37"/>
      <c r="E112" s="37">
        <f>'[1]EI DA Input Sheet'!E31+E66</f>
        <v>0</v>
      </c>
      <c r="F112" s="37">
        <f>+SUM('[1]EI DA Input Sheet'!E31:F31)+SUM($E$66:F66)</f>
        <v>0</v>
      </c>
      <c r="G112" s="37">
        <f>+SUM('[1]EI DA Input Sheet'!E31:G31)+SUM($E$66:G66)</f>
        <v>0</v>
      </c>
      <c r="H112" s="37">
        <f>+SUM('[1]EI DA Input Sheet'!E31:H31)+SUM($E$66:H66)</f>
        <v>0</v>
      </c>
      <c r="I112" s="37">
        <f>+SUM('[1]EI DA Input Sheet'!E31:I31)+SUM($E$66:I66)</f>
        <v>0</v>
      </c>
      <c r="J112" s="37"/>
      <c r="K112" s="33"/>
      <c r="L112" s="18"/>
      <c r="M112" s="18"/>
      <c r="N112" s="37"/>
      <c r="O112" s="18"/>
    </row>
    <row r="113" spans="1:15" s="21" customFormat="1" x14ac:dyDescent="0.2">
      <c r="A113" s="66" t="s">
        <v>113</v>
      </c>
      <c r="B113" s="56"/>
      <c r="C113" s="56"/>
      <c r="D113" s="56"/>
      <c r="E113" s="56">
        <f>'[1]EI DA Input Sheet'!E35+E61</f>
        <v>0</v>
      </c>
      <c r="F113" s="56">
        <f>E113+F61+'[1]EI DA Input Sheet'!F35</f>
        <v>0</v>
      </c>
      <c r="G113" s="56">
        <f>F113+G61+'[1]EI DA Input Sheet'!G35</f>
        <v>0</v>
      </c>
      <c r="H113" s="56">
        <f>G113*50%+H61</f>
        <v>0</v>
      </c>
      <c r="I113" s="56">
        <f>0</f>
        <v>0</v>
      </c>
      <c r="J113" s="56"/>
      <c r="K113" s="33"/>
      <c r="L113" s="18"/>
      <c r="M113" s="18"/>
      <c r="N113" s="37"/>
      <c r="O113" s="18"/>
    </row>
    <row r="114" spans="1:15" s="21" customFormat="1" ht="12" thickBot="1" x14ac:dyDescent="0.25">
      <c r="A114" s="34" t="s">
        <v>114</v>
      </c>
      <c r="B114" s="48">
        <f>SUM(B107:B113)</f>
        <v>0</v>
      </c>
      <c r="C114" s="48">
        <f t="shared" ref="C114:I114" si="27">SUM(C107:C113)</f>
        <v>0</v>
      </c>
      <c r="D114" s="48">
        <f t="shared" si="27"/>
        <v>88</v>
      </c>
      <c r="E114" s="48">
        <f t="shared" si="27"/>
        <v>43.5</v>
      </c>
      <c r="F114" s="48">
        <f t="shared" si="27"/>
        <v>12</v>
      </c>
      <c r="G114" s="48">
        <f t="shared" si="27"/>
        <v>0</v>
      </c>
      <c r="H114" s="48">
        <f t="shared" si="27"/>
        <v>0</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115</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116</v>
      </c>
      <c r="B118" s="37"/>
      <c r="C118" s="37"/>
      <c r="D118" s="37"/>
      <c r="E118" s="37"/>
      <c r="F118" s="37"/>
      <c r="G118" s="37"/>
      <c r="H118" s="37"/>
      <c r="I118" s="37"/>
      <c r="J118" s="37"/>
      <c r="K118" s="33"/>
      <c r="L118" s="18"/>
      <c r="M118" s="18"/>
      <c r="N118" s="37"/>
      <c r="O118" s="18"/>
    </row>
    <row r="119" spans="1:15" s="21" customFormat="1" x14ac:dyDescent="0.2">
      <c r="A119" s="49" t="s">
        <v>117</v>
      </c>
      <c r="B119" s="37"/>
      <c r="C119" s="37"/>
      <c r="D119" s="37"/>
      <c r="E119" s="37"/>
      <c r="F119" s="37"/>
      <c r="G119" s="37"/>
      <c r="H119" s="37"/>
      <c r="I119" s="37"/>
      <c r="J119" s="37"/>
      <c r="K119" s="33"/>
      <c r="L119" s="18"/>
      <c r="M119" s="18"/>
      <c r="N119" s="37"/>
      <c r="O119" s="18"/>
    </row>
    <row r="120" spans="1:15" s="21" customFormat="1" x14ac:dyDescent="0.2">
      <c r="A120" s="49" t="s">
        <v>118</v>
      </c>
      <c r="B120" s="37"/>
      <c r="C120" s="37"/>
      <c r="D120" s="37"/>
      <c r="E120" s="37"/>
      <c r="F120" s="37"/>
      <c r="G120" s="37"/>
      <c r="H120" s="37">
        <f>G120</f>
        <v>0</v>
      </c>
      <c r="I120" s="37">
        <f>H120</f>
        <v>0</v>
      </c>
      <c r="J120" s="37"/>
      <c r="K120" s="33"/>
      <c r="L120" s="18"/>
      <c r="M120" s="18"/>
      <c r="N120" s="37"/>
      <c r="O120" s="18"/>
    </row>
    <row r="121" spans="1:15" s="21" customFormat="1" x14ac:dyDescent="0.2">
      <c r="A121" s="49" t="s">
        <v>119</v>
      </c>
      <c r="B121" s="37"/>
      <c r="C121" s="37"/>
      <c r="D121" s="37"/>
      <c r="E121" s="37">
        <f>+SUM('[1]EI DA Input Sheet'!D41:E41)</f>
        <v>0</v>
      </c>
      <c r="F121" s="37">
        <f>+SUM('[1]EI DA Input Sheet'!E41:F41)</f>
        <v>0</v>
      </c>
      <c r="G121" s="37">
        <f>+SUM('[1]EI DA Input Sheet'!E41:G41)</f>
        <v>0</v>
      </c>
      <c r="H121" s="37">
        <f>+SUM('[1]EI DA Input Sheet'!E41:H41)</f>
        <v>0</v>
      </c>
      <c r="I121" s="37">
        <f>+SUM('[1]EI DA Input Sheet'!E41:I41)</f>
        <v>0</v>
      </c>
      <c r="J121" s="37"/>
      <c r="K121" s="33"/>
      <c r="L121" s="18"/>
      <c r="M121" s="18"/>
      <c r="N121" s="37"/>
      <c r="O121" s="18"/>
    </row>
    <row r="122" spans="1:15" s="21" customFormat="1" x14ac:dyDescent="0.2">
      <c r="A122" s="49" t="s">
        <v>120</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121</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122</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123</v>
      </c>
      <c r="B130" s="410"/>
      <c r="C130" s="410"/>
      <c r="D130" s="410"/>
      <c r="E130" s="410"/>
      <c r="F130" s="410"/>
      <c r="G130" s="410"/>
      <c r="H130" s="410"/>
      <c r="I130" s="410"/>
      <c r="J130" s="410"/>
      <c r="K130" s="410"/>
    </row>
    <row r="131" spans="1:15" x14ac:dyDescent="0.2">
      <c r="A131" s="74"/>
      <c r="B131" s="74" t="s">
        <v>23</v>
      </c>
      <c r="C131" s="74" t="s">
        <v>24</v>
      </c>
      <c r="D131" s="74" t="s">
        <v>25</v>
      </c>
      <c r="E131" s="74" t="s">
        <v>229</v>
      </c>
      <c r="F131" s="74" t="s">
        <v>27</v>
      </c>
      <c r="G131" s="74" t="s">
        <v>28</v>
      </c>
      <c r="H131" s="74" t="s">
        <v>29</v>
      </c>
      <c r="I131" s="74" t="s">
        <v>30</v>
      </c>
      <c r="J131" s="74"/>
      <c r="K131" s="75"/>
    </row>
    <row r="132" spans="1:15" x14ac:dyDescent="0.2">
      <c r="A132" s="421"/>
      <c r="B132" s="422" t="s">
        <v>55</v>
      </c>
      <c r="C132" s="422" t="s">
        <v>55</v>
      </c>
      <c r="D132" s="422" t="s">
        <v>55</v>
      </c>
      <c r="E132" s="422" t="s">
        <v>55</v>
      </c>
      <c r="F132" s="422" t="s">
        <v>55</v>
      </c>
      <c r="G132" s="422" t="s">
        <v>55</v>
      </c>
      <c r="H132" s="422" t="s">
        <v>55</v>
      </c>
      <c r="I132" s="422" t="s">
        <v>55</v>
      </c>
      <c r="J132" s="420"/>
      <c r="K132" s="77"/>
    </row>
    <row r="133" spans="1:15" x14ac:dyDescent="0.2">
      <c r="A133" s="421"/>
      <c r="B133" s="423"/>
      <c r="C133" s="423"/>
      <c r="D133" s="424"/>
      <c r="E133" s="424"/>
      <c r="F133" s="424"/>
      <c r="G133" s="424"/>
      <c r="H133" s="425"/>
      <c r="I133" s="425"/>
      <c r="J133" s="47"/>
      <c r="K133" s="77"/>
    </row>
    <row r="134" spans="1:15" x14ac:dyDescent="0.2">
      <c r="A134" s="426" t="s">
        <v>124</v>
      </c>
      <c r="B134" s="423"/>
      <c r="C134" s="423"/>
      <c r="D134" s="424"/>
      <c r="E134" s="424"/>
      <c r="F134" s="424"/>
      <c r="G134" s="424"/>
      <c r="H134" s="425"/>
      <c r="I134" s="425"/>
      <c r="J134" s="78"/>
      <c r="K134" s="77"/>
    </row>
    <row r="135" spans="1:15" x14ac:dyDescent="0.2">
      <c r="A135" s="427" t="s">
        <v>85</v>
      </c>
      <c r="B135" s="423"/>
      <c r="C135" s="428">
        <f t="shared" ref="C135:D135" si="39">C75</f>
        <v>730.1</v>
      </c>
      <c r="D135" s="428">
        <f t="shared" si="39"/>
        <v>207.80000000000018</v>
      </c>
      <c r="E135" s="428">
        <f>E75</f>
        <v>-296.14999999999981</v>
      </c>
      <c r="F135" s="428">
        <f>F75</f>
        <v>42</v>
      </c>
      <c r="G135" s="428">
        <f>G75</f>
        <v>113.79999999999998</v>
      </c>
      <c r="H135" s="429">
        <f>H75</f>
        <v>113.79999999999998</v>
      </c>
      <c r="I135" s="429">
        <f>I75</f>
        <v>113.79999999999998</v>
      </c>
      <c r="J135" s="78"/>
      <c r="K135" s="77"/>
    </row>
    <row r="136" spans="1:15" x14ac:dyDescent="0.2">
      <c r="A136" s="421"/>
      <c r="B136" s="423"/>
      <c r="C136" s="424"/>
      <c r="D136" s="424"/>
      <c r="E136" s="424"/>
      <c r="F136" s="424"/>
      <c r="G136" s="424"/>
      <c r="H136" s="430"/>
      <c r="I136" s="430"/>
      <c r="J136" s="81"/>
      <c r="K136" s="77"/>
    </row>
    <row r="137" spans="1:15" x14ac:dyDescent="0.2">
      <c r="A137" s="427" t="s">
        <v>125</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126</v>
      </c>
      <c r="B139" s="423"/>
      <c r="C139" s="424"/>
      <c r="D139" s="424"/>
      <c r="E139" s="424"/>
      <c r="F139" s="424"/>
      <c r="G139" s="424"/>
      <c r="H139" s="430"/>
      <c r="I139" s="430"/>
      <c r="J139" s="78"/>
      <c r="K139" s="77"/>
      <c r="L139" s="68"/>
      <c r="M139" s="68"/>
    </row>
    <row r="140" spans="1:15" x14ac:dyDescent="0.2">
      <c r="A140" s="432" t="s">
        <v>127</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128</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129</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130</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131</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132</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133</v>
      </c>
      <c r="B147" s="423"/>
      <c r="C147" s="436">
        <f t="shared" ref="C147:I147" si="46">SUM(C$135,C$137,C$145)</f>
        <v>689.5</v>
      </c>
      <c r="D147" s="436">
        <f t="shared" si="46"/>
        <v>291.30000000000018</v>
      </c>
      <c r="E147" s="436">
        <f t="shared" si="46"/>
        <v>-90.249999999999829</v>
      </c>
      <c r="F147" s="436">
        <f t="shared" si="46"/>
        <v>48.900000000000006</v>
      </c>
      <c r="G147" s="436">
        <f t="shared" si="46"/>
        <v>162.69999999999999</v>
      </c>
      <c r="H147" s="437">
        <f t="shared" si="46"/>
        <v>216.79999999999998</v>
      </c>
      <c r="I147" s="437">
        <f t="shared" si="46"/>
        <v>216.79999999999998</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134</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135</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136</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362</v>
      </c>
      <c r="B153" s="423"/>
      <c r="C153" s="442">
        <f>C147+C151</f>
        <v>-28.899999999999977</v>
      </c>
      <c r="D153" s="442">
        <f t="shared" ref="D153:G153" si="50">D147+D151</f>
        <v>140.30000000000018</v>
      </c>
      <c r="E153" s="442">
        <f t="shared" si="50"/>
        <v>-119.74999999999979</v>
      </c>
      <c r="F153" s="442">
        <f t="shared" si="50"/>
        <v>18.900000000000006</v>
      </c>
      <c r="G153" s="442">
        <f t="shared" si="50"/>
        <v>133.19999999999999</v>
      </c>
      <c r="H153" s="443">
        <f>H147+H151</f>
        <v>187.29999999999998</v>
      </c>
      <c r="I153" s="443">
        <f>I147+I151</f>
        <v>187.29999999999998</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363</v>
      </c>
      <c r="B155" s="423"/>
      <c r="C155" s="424"/>
      <c r="D155" s="424"/>
      <c r="E155" s="424"/>
      <c r="F155" s="424"/>
      <c r="G155" s="424"/>
      <c r="H155" s="430"/>
      <c r="I155" s="430"/>
      <c r="J155" s="84"/>
      <c r="K155" s="77"/>
    </row>
    <row r="156" spans="1:13" ht="10.5" customHeight="1" x14ac:dyDescent="0.2">
      <c r="A156" s="421" t="s">
        <v>364</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365</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366</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367</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368</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369</v>
      </c>
      <c r="B161" s="423"/>
      <c r="C161" s="444"/>
      <c r="D161" s="444"/>
      <c r="E161" s="428">
        <f t="shared" ref="E161:I161" si="53">IF(E113&lt;D113,E113-D113,0)</f>
        <v>0</v>
      </c>
      <c r="F161" s="428">
        <f t="shared" si="53"/>
        <v>0</v>
      </c>
      <c r="G161" s="428">
        <f t="shared" si="53"/>
        <v>0</v>
      </c>
      <c r="H161" s="429">
        <f t="shared" si="53"/>
        <v>0</v>
      </c>
      <c r="I161" s="429">
        <f t="shared" si="53"/>
        <v>0</v>
      </c>
      <c r="J161" s="84"/>
      <c r="K161" s="77"/>
    </row>
    <row r="162" spans="1:11" x14ac:dyDescent="0.2">
      <c r="A162" s="421" t="s">
        <v>370</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371</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372</v>
      </c>
      <c r="B164" s="423"/>
      <c r="C164" s="428">
        <f>IF(C114&lt;B114,C114-B114,0)</f>
        <v>0</v>
      </c>
      <c r="D164" s="428">
        <f t="shared" ref="D164:I164" si="56">IF(D114&lt;C114,D114-C114,0)</f>
        <v>0</v>
      </c>
      <c r="E164" s="428">
        <f t="shared" si="56"/>
        <v>-44.5</v>
      </c>
      <c r="F164" s="428">
        <f t="shared" si="56"/>
        <v>-31.5</v>
      </c>
      <c r="G164" s="428">
        <f t="shared" si="56"/>
        <v>-12</v>
      </c>
      <c r="H164" s="429">
        <f t="shared" si="56"/>
        <v>0</v>
      </c>
      <c r="I164" s="429">
        <f t="shared" si="56"/>
        <v>0</v>
      </c>
      <c r="J164" s="87"/>
      <c r="K164" s="77"/>
    </row>
    <row r="165" spans="1:11" x14ac:dyDescent="0.2">
      <c r="A165" s="421" t="s">
        <v>373</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374</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335</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375</v>
      </c>
      <c r="B168" s="423"/>
      <c r="C168" s="446">
        <f>SUM(C156:C167)</f>
        <v>0</v>
      </c>
      <c r="D168" s="446">
        <f t="shared" ref="D168:I168" si="59">SUM(D156:D167)</f>
        <v>0</v>
      </c>
      <c r="E168" s="446">
        <f t="shared" si="59"/>
        <v>-89.949999999999989</v>
      </c>
      <c r="F168" s="446">
        <f t="shared" si="59"/>
        <v>-74.5</v>
      </c>
      <c r="G168" s="446">
        <f t="shared" si="59"/>
        <v>-44</v>
      </c>
      <c r="H168" s="440">
        <f t="shared" si="59"/>
        <v>0</v>
      </c>
      <c r="I168" s="440">
        <f t="shared" si="59"/>
        <v>0</v>
      </c>
      <c r="J168" s="87"/>
      <c r="K168" s="77"/>
    </row>
    <row r="169" spans="1:11" x14ac:dyDescent="0.2">
      <c r="A169" s="425"/>
      <c r="B169" s="423"/>
      <c r="C169" s="424"/>
      <c r="D169" s="424"/>
      <c r="E169" s="424"/>
      <c r="F169" s="424"/>
      <c r="G169" s="424"/>
      <c r="H169" s="430"/>
      <c r="I169" s="430"/>
      <c r="J169" s="78"/>
      <c r="K169" s="77"/>
    </row>
    <row r="170" spans="1:11" x14ac:dyDescent="0.2">
      <c r="A170" s="441" t="s">
        <v>376</v>
      </c>
      <c r="B170" s="423"/>
      <c r="C170" s="442">
        <f>C153+C168</f>
        <v>-28.899999999999977</v>
      </c>
      <c r="D170" s="442">
        <f t="shared" ref="D170:I170" si="60">D153+D168</f>
        <v>140.30000000000018</v>
      </c>
      <c r="E170" s="442">
        <f t="shared" si="60"/>
        <v>-209.69999999999976</v>
      </c>
      <c r="F170" s="442">
        <f t="shared" si="60"/>
        <v>-55.599999999999994</v>
      </c>
      <c r="G170" s="442">
        <f t="shared" si="60"/>
        <v>89.199999999999989</v>
      </c>
      <c r="H170" s="442">
        <f t="shared" si="60"/>
        <v>187.29999999999998</v>
      </c>
      <c r="I170" s="442">
        <f t="shared" si="60"/>
        <v>187.29999999999998</v>
      </c>
      <c r="J170" s="84"/>
      <c r="K170" s="77"/>
    </row>
    <row r="171" spans="1:11" x14ac:dyDescent="0.2">
      <c r="A171" s="425"/>
      <c r="B171" s="423"/>
      <c r="C171" s="423"/>
      <c r="D171" s="424"/>
      <c r="E171" s="424"/>
      <c r="F171" s="424"/>
      <c r="G171" s="424"/>
      <c r="H171" s="430"/>
      <c r="I171" s="430"/>
      <c r="J171" s="87"/>
      <c r="K171" s="77"/>
    </row>
    <row r="172" spans="1:11" x14ac:dyDescent="0.2">
      <c r="A172" s="426" t="s">
        <v>377</v>
      </c>
      <c r="B172" s="423"/>
      <c r="C172" s="423"/>
      <c r="D172" s="424"/>
      <c r="E172" s="424"/>
      <c r="F172" s="424"/>
      <c r="G172" s="424"/>
      <c r="H172" s="430"/>
      <c r="I172" s="430"/>
      <c r="J172" s="78"/>
      <c r="K172" s="77"/>
    </row>
    <row r="173" spans="1:11" x14ac:dyDescent="0.2">
      <c r="A173" s="421" t="s">
        <v>364</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365</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366</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367</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368</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369</v>
      </c>
      <c r="B178" s="423"/>
      <c r="C178" s="444"/>
      <c r="D178" s="444"/>
      <c r="E178" s="428">
        <f t="shared" ref="E178:I178" si="63">IF(E113&gt;D113,E113-D113,0)</f>
        <v>0</v>
      </c>
      <c r="F178" s="428">
        <f t="shared" si="63"/>
        <v>0</v>
      </c>
      <c r="G178" s="428">
        <f t="shared" si="63"/>
        <v>0</v>
      </c>
      <c r="H178" s="429">
        <f t="shared" si="63"/>
        <v>0</v>
      </c>
      <c r="I178" s="429">
        <f t="shared" si="63"/>
        <v>0</v>
      </c>
    </row>
    <row r="179" spans="1:9" x14ac:dyDescent="0.2">
      <c r="A179" s="421" t="s">
        <v>378</v>
      </c>
      <c r="B179" s="423"/>
      <c r="C179" s="444"/>
      <c r="D179" s="444"/>
      <c r="E179" s="428">
        <f>'[1]EI DA Input Sheet'!E31</f>
        <v>0</v>
      </c>
      <c r="F179" s="428">
        <f>'[1]EI DA Input Sheet'!F31</f>
        <v>0</v>
      </c>
      <c r="G179" s="428">
        <f>'[1]EI DA Input Sheet'!G31</f>
        <v>0</v>
      </c>
      <c r="H179" s="429">
        <f>'[1]EI DA Input Sheet'!H31</f>
        <v>0</v>
      </c>
      <c r="I179" s="429">
        <f>'[1]EI DA Input Sheet'!I31</f>
        <v>0</v>
      </c>
    </row>
    <row r="180" spans="1:9" x14ac:dyDescent="0.2">
      <c r="A180" s="421" t="s">
        <v>370</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371</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372</v>
      </c>
      <c r="B182" s="423"/>
      <c r="C182" s="428">
        <f>IF(C114&gt;B114,C114-B114,0)</f>
        <v>0</v>
      </c>
      <c r="D182" s="428">
        <f t="shared" ref="D182:I182" si="66">IF(D114&gt;C114,D114-C114,0)</f>
        <v>88</v>
      </c>
      <c r="E182" s="428">
        <f t="shared" si="66"/>
        <v>0</v>
      </c>
      <c r="F182" s="428">
        <f t="shared" si="66"/>
        <v>0</v>
      </c>
      <c r="G182" s="428">
        <f t="shared" si="66"/>
        <v>0</v>
      </c>
      <c r="H182" s="429">
        <f t="shared" si="66"/>
        <v>0</v>
      </c>
      <c r="I182" s="429">
        <f t="shared" si="66"/>
        <v>0</v>
      </c>
    </row>
    <row r="183" spans="1:9" x14ac:dyDescent="0.2">
      <c r="A183" s="421" t="s">
        <v>373</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374</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335</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379</v>
      </c>
      <c r="B186" s="447"/>
      <c r="C186" s="434">
        <f t="shared" ref="C186:I186" si="70">SUM(C173:C185)</f>
        <v>1</v>
      </c>
      <c r="D186" s="434">
        <f t="shared" si="70"/>
        <v>219.45</v>
      </c>
      <c r="E186" s="434">
        <f t="shared" si="70"/>
        <v>0</v>
      </c>
      <c r="F186" s="434">
        <f t="shared" si="70"/>
        <v>0</v>
      </c>
      <c r="G186" s="434">
        <f t="shared" si="70"/>
        <v>0</v>
      </c>
      <c r="H186" s="435">
        <f t="shared" si="70"/>
        <v>0</v>
      </c>
      <c r="I186" s="435">
        <f t="shared" si="70"/>
        <v>0</v>
      </c>
    </row>
    <row r="187" spans="1:9" ht="12" thickTop="1" x14ac:dyDescent="0.2">
      <c r="A187" s="421"/>
      <c r="B187" s="423"/>
      <c r="C187" s="442"/>
      <c r="D187" s="442"/>
      <c r="E187" s="442"/>
      <c r="F187" s="442"/>
      <c r="G187" s="442"/>
      <c r="H187" s="443"/>
      <c r="I187" s="443"/>
    </row>
    <row r="188" spans="1:9" ht="12" thickBot="1" x14ac:dyDescent="0.25">
      <c r="A188" s="441" t="s">
        <v>148</v>
      </c>
      <c r="B188" s="447"/>
      <c r="C188" s="434">
        <f>C186+C168+C153</f>
        <v>-27.899999999999977</v>
      </c>
      <c r="D188" s="434">
        <f t="shared" ref="D188:I188" si="71">D186+D168+D153</f>
        <v>359.75000000000017</v>
      </c>
      <c r="E188" s="434">
        <f t="shared" si="71"/>
        <v>-209.69999999999976</v>
      </c>
      <c r="F188" s="434">
        <f t="shared" si="71"/>
        <v>-55.599999999999994</v>
      </c>
      <c r="G188" s="434">
        <f t="shared" si="71"/>
        <v>89.199999999999989</v>
      </c>
      <c r="H188" s="435">
        <f t="shared" si="71"/>
        <v>187.29999999999998</v>
      </c>
      <c r="I188" s="435">
        <f t="shared" si="71"/>
        <v>187.29999999999998</v>
      </c>
    </row>
    <row r="189" spans="1:9" ht="12" thickTop="1" x14ac:dyDescent="0.2">
      <c r="A189" s="421"/>
      <c r="B189" s="423"/>
      <c r="C189" s="442"/>
      <c r="D189" s="442"/>
      <c r="E189" s="442"/>
      <c r="F189" s="424"/>
      <c r="G189" s="424"/>
      <c r="H189" s="448"/>
      <c r="I189" s="448"/>
    </row>
    <row r="190" spans="1:9" x14ac:dyDescent="0.2">
      <c r="A190" s="421" t="s">
        <v>149</v>
      </c>
      <c r="B190" s="423"/>
      <c r="C190" s="428"/>
      <c r="D190" s="428"/>
      <c r="E190" s="428">
        <f>D92</f>
        <v>542</v>
      </c>
      <c r="F190" s="428">
        <f>E191</f>
        <v>332.30000000000024</v>
      </c>
      <c r="G190" s="428">
        <f>F191</f>
        <v>276.70000000000027</v>
      </c>
      <c r="H190" s="429">
        <f>G191</f>
        <v>365.90000000000026</v>
      </c>
      <c r="I190" s="429">
        <f>H191</f>
        <v>553.20000000000027</v>
      </c>
    </row>
    <row r="191" spans="1:9" ht="12" thickBot="1" x14ac:dyDescent="0.25">
      <c r="A191" s="441" t="s">
        <v>150</v>
      </c>
      <c r="B191" s="423"/>
      <c r="C191" s="439"/>
      <c r="D191" s="439"/>
      <c r="E191" s="436">
        <f>E190+E188</f>
        <v>332.30000000000024</v>
      </c>
      <c r="F191" s="436">
        <f>SUM(F$188,F$190)</f>
        <v>276.70000000000027</v>
      </c>
      <c r="G191" s="436">
        <f>SUM(G$188,G$190)</f>
        <v>365.90000000000026</v>
      </c>
      <c r="H191" s="437">
        <f>SUM(H$188,H$190)</f>
        <v>553.20000000000027</v>
      </c>
      <c r="I191" s="437">
        <f>SUM(I$188,I$190)</f>
        <v>740.50000000000023</v>
      </c>
    </row>
    <row r="192" spans="1:9" ht="12" thickTop="1" x14ac:dyDescent="0.2">
      <c r="A192" s="421"/>
      <c r="B192" s="423"/>
      <c r="C192" s="423"/>
      <c r="D192" s="424"/>
      <c r="E192" s="424"/>
      <c r="F192" s="424"/>
      <c r="G192" s="424"/>
      <c r="H192" s="448"/>
      <c r="I192" s="448"/>
    </row>
    <row r="193" spans="1:9" x14ac:dyDescent="0.2">
      <c r="A193" s="421" t="s">
        <v>151</v>
      </c>
      <c r="B193" s="423"/>
      <c r="C193" s="428"/>
      <c r="D193" s="428"/>
      <c r="E193" s="428">
        <f>E21</f>
        <v>0</v>
      </c>
      <c r="F193" s="428">
        <f t="shared" ref="F193:I194" si="72">F21</f>
        <v>0</v>
      </c>
      <c r="G193" s="428">
        <f t="shared" si="72"/>
        <v>0</v>
      </c>
      <c r="H193" s="429">
        <f t="shared" si="72"/>
        <v>0</v>
      </c>
      <c r="I193" s="429">
        <f t="shared" si="72"/>
        <v>0</v>
      </c>
    </row>
    <row r="194" spans="1:9" x14ac:dyDescent="0.2">
      <c r="A194" s="421" t="s">
        <v>152</v>
      </c>
      <c r="B194" s="423"/>
      <c r="C194" s="428"/>
      <c r="D194" s="428"/>
      <c r="E194" s="428">
        <f>E22</f>
        <v>0</v>
      </c>
      <c r="F194" s="428">
        <f t="shared" si="72"/>
        <v>0</v>
      </c>
      <c r="G194" s="428">
        <f t="shared" si="72"/>
        <v>0</v>
      </c>
      <c r="H194" s="429">
        <f t="shared" si="72"/>
        <v>0</v>
      </c>
      <c r="I194" s="429">
        <f t="shared" si="72"/>
        <v>0</v>
      </c>
    </row>
    <row r="195" spans="1:9" ht="12" thickBot="1" x14ac:dyDescent="0.25">
      <c r="A195" s="441" t="s">
        <v>153</v>
      </c>
      <c r="B195" s="449"/>
      <c r="C195" s="439"/>
      <c r="D195" s="439"/>
      <c r="E195" s="436">
        <f>+E$191-E$193-E$194</f>
        <v>332.30000000000024</v>
      </c>
      <c r="F195" s="436">
        <f>+F$191-F$193-F$194</f>
        <v>276.70000000000027</v>
      </c>
      <c r="G195" s="436">
        <f>+G$191-G$193-G$194</f>
        <v>365.90000000000026</v>
      </c>
      <c r="H195" s="437">
        <f>+H$191-H$193-H$194</f>
        <v>553.20000000000027</v>
      </c>
      <c r="I195" s="437">
        <f>+I$191-I$193-I$194</f>
        <v>740.50000000000023</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tabSelected="1" zoomScaleNormal="100" workbookViewId="0">
      <selection activeCell="M24" sqref="M24"/>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154</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155</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156</v>
      </c>
      <c r="B7" s="28"/>
      <c r="C7" s="28"/>
      <c r="D7" s="28"/>
      <c r="E7" s="28"/>
      <c r="F7" s="29"/>
      <c r="G7" s="29"/>
      <c r="H7" s="29"/>
      <c r="I7" s="29"/>
      <c r="J7" s="29"/>
      <c r="K7" s="29"/>
      <c r="L7" s="29"/>
      <c r="M7" s="40"/>
      <c r="N7" s="104"/>
      <c r="O7" s="27" t="s">
        <v>132</v>
      </c>
      <c r="P7" s="105"/>
      <c r="Q7" s="106" t="s">
        <v>157</v>
      </c>
      <c r="R7" s="28"/>
      <c r="S7" s="28"/>
      <c r="T7" s="28"/>
      <c r="U7" s="28"/>
      <c r="V7" s="28"/>
      <c r="W7" s="28"/>
      <c r="X7" s="28"/>
      <c r="Y7" s="28"/>
      <c r="Z7" s="28"/>
      <c r="AA7" s="28"/>
      <c r="AB7" s="28"/>
      <c r="AC7" s="40"/>
      <c r="AD7" s="104"/>
      <c r="AE7" s="107" t="s">
        <v>132</v>
      </c>
      <c r="AF7" s="98"/>
      <c r="AG7" s="98"/>
      <c r="AH7" s="98"/>
      <c r="AI7" s="98"/>
      <c r="AJ7" s="98"/>
      <c r="AK7" s="98"/>
    </row>
    <row r="8" spans="1:37" x14ac:dyDescent="0.2">
      <c r="A8" s="34" t="s">
        <v>158</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158</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55</v>
      </c>
      <c r="C9" s="47" t="s">
        <v>55</v>
      </c>
      <c r="D9" s="47" t="s">
        <v>55</v>
      </c>
      <c r="E9" s="47" t="s">
        <v>55</v>
      </c>
      <c r="F9" s="47" t="s">
        <v>55</v>
      </c>
      <c r="G9" s="47" t="s">
        <v>55</v>
      </c>
      <c r="H9" s="47" t="s">
        <v>55</v>
      </c>
      <c r="I9" s="47" t="s">
        <v>55</v>
      </c>
      <c r="J9" s="47" t="s">
        <v>55</v>
      </c>
      <c r="K9" s="47" t="s">
        <v>55</v>
      </c>
      <c r="L9" s="47" t="s">
        <v>55</v>
      </c>
      <c r="M9" s="121" t="s">
        <v>55</v>
      </c>
      <c r="N9" s="122"/>
      <c r="O9" s="123" t="s">
        <v>55</v>
      </c>
      <c r="P9" s="124"/>
      <c r="Q9" s="125"/>
      <c r="R9" s="46" t="s">
        <v>55</v>
      </c>
      <c r="S9" s="47" t="s">
        <v>55</v>
      </c>
      <c r="T9" s="47" t="s">
        <v>55</v>
      </c>
      <c r="U9" s="47" t="s">
        <v>55</v>
      </c>
      <c r="V9" s="47" t="s">
        <v>55</v>
      </c>
      <c r="W9" s="47" t="s">
        <v>55</v>
      </c>
      <c r="X9" s="47" t="s">
        <v>55</v>
      </c>
      <c r="Y9" s="47" t="s">
        <v>55</v>
      </c>
      <c r="Z9" s="47" t="s">
        <v>55</v>
      </c>
      <c r="AA9" s="47" t="s">
        <v>55</v>
      </c>
      <c r="AB9" s="47" t="s">
        <v>55</v>
      </c>
      <c r="AC9" s="126" t="s">
        <v>55</v>
      </c>
      <c r="AD9" s="122"/>
      <c r="AE9" s="127" t="s">
        <v>55</v>
      </c>
      <c r="AF9" s="98"/>
      <c r="AG9" s="98"/>
      <c r="AH9" s="98"/>
      <c r="AI9" s="98"/>
      <c r="AJ9" s="98"/>
      <c r="AK9" s="98"/>
    </row>
    <row r="10" spans="1:37" ht="15" x14ac:dyDescent="0.25">
      <c r="A10" s="128" t="s">
        <v>159</v>
      </c>
      <c r="B10" s="129"/>
      <c r="C10" s="130"/>
      <c r="D10" s="130"/>
      <c r="E10" s="131"/>
      <c r="F10" s="131"/>
      <c r="G10" s="131"/>
      <c r="H10" s="131"/>
      <c r="I10" s="131"/>
      <c r="J10" s="131"/>
      <c r="K10" s="131"/>
      <c r="L10" s="131"/>
      <c r="M10" s="132"/>
      <c r="N10" s="98"/>
      <c r="O10" s="133"/>
      <c r="P10" s="134"/>
      <c r="Q10" s="135" t="s">
        <v>159</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160</v>
      </c>
      <c r="B11" s="139"/>
      <c r="C11" s="140"/>
      <c r="D11" s="140"/>
      <c r="E11" s="140"/>
      <c r="F11" s="140"/>
      <c r="G11" s="140"/>
      <c r="H11" s="140"/>
      <c r="I11" s="140"/>
      <c r="J11" s="140"/>
      <c r="K11" s="140"/>
      <c r="L11" s="140"/>
      <c r="M11" s="141"/>
      <c r="N11" s="142"/>
      <c r="O11" s="143">
        <f>SUM(B11:M11)</f>
        <v>0</v>
      </c>
      <c r="P11" s="144"/>
      <c r="Q11" s="145" t="s">
        <v>160</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161</v>
      </c>
      <c r="B12" s="149"/>
      <c r="C12" s="140"/>
      <c r="D12" s="140"/>
      <c r="E12" s="140"/>
      <c r="F12" s="140"/>
      <c r="G12" s="140"/>
      <c r="H12" s="140"/>
      <c r="I12" s="140"/>
      <c r="J12" s="140"/>
      <c r="K12" s="140"/>
      <c r="L12" s="140"/>
      <c r="M12" s="141"/>
      <c r="N12" s="142"/>
      <c r="O12" s="143">
        <f>SUM(B12:M12)</f>
        <v>0</v>
      </c>
      <c r="P12" s="144"/>
      <c r="Q12" s="138" t="s">
        <v>161</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162</v>
      </c>
      <c r="B13" s="152"/>
      <c r="C13" s="140"/>
      <c r="D13" s="140"/>
      <c r="E13" s="140"/>
      <c r="F13" s="140"/>
      <c r="G13" s="140"/>
      <c r="H13" s="140"/>
      <c r="I13" s="140"/>
      <c r="J13" s="140"/>
      <c r="K13" s="140"/>
      <c r="L13" s="140"/>
      <c r="M13" s="141"/>
      <c r="N13" s="142"/>
      <c r="O13" s="143">
        <f>SUM(B13:M13)</f>
        <v>0</v>
      </c>
      <c r="P13" s="144"/>
      <c r="Q13" s="153" t="s">
        <v>162</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162</v>
      </c>
      <c r="B14" s="149"/>
      <c r="C14" s="140"/>
      <c r="D14" s="140"/>
      <c r="E14" s="131"/>
      <c r="F14" s="131"/>
      <c r="G14" s="131"/>
      <c r="H14" s="131"/>
      <c r="I14" s="131"/>
      <c r="J14" s="131"/>
      <c r="K14" s="131"/>
      <c r="L14" s="131"/>
      <c r="M14" s="132"/>
      <c r="N14" s="142"/>
      <c r="O14" s="143">
        <f>SUM(B14:M14)</f>
        <v>0</v>
      </c>
      <c r="P14" s="144"/>
      <c r="Q14" s="153" t="s">
        <v>162</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163</v>
      </c>
      <c r="B16" s="149"/>
      <c r="C16" s="140"/>
      <c r="D16" s="140"/>
      <c r="E16" s="131"/>
      <c r="F16" s="131"/>
      <c r="G16" s="131"/>
      <c r="H16" s="131"/>
      <c r="I16" s="131"/>
      <c r="J16" s="131"/>
      <c r="K16" s="131"/>
      <c r="L16" s="131"/>
      <c r="M16" s="132"/>
      <c r="N16" s="98"/>
      <c r="O16" s="133"/>
      <c r="P16" s="134"/>
      <c r="Q16" s="158" t="s">
        <v>163</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164</v>
      </c>
      <c r="B17" s="149"/>
      <c r="C17" s="140"/>
      <c r="D17" s="140"/>
      <c r="E17" s="140"/>
      <c r="F17" s="140"/>
      <c r="G17" s="140"/>
      <c r="H17" s="140"/>
      <c r="I17" s="140"/>
      <c r="J17" s="140"/>
      <c r="K17" s="140"/>
      <c r="L17" s="140"/>
      <c r="M17" s="141"/>
      <c r="N17" s="142"/>
      <c r="O17" s="143">
        <f>SUM(B17:M17)</f>
        <v>0</v>
      </c>
      <c r="P17" s="144"/>
      <c r="Q17" s="145" t="s">
        <v>164</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165</v>
      </c>
      <c r="B18" s="149"/>
      <c r="C18" s="140"/>
      <c r="D18" s="140"/>
      <c r="E18" s="140"/>
      <c r="F18" s="140"/>
      <c r="G18" s="140"/>
      <c r="H18" s="140"/>
      <c r="I18" s="140"/>
      <c r="J18" s="140"/>
      <c r="K18" s="140"/>
      <c r="L18" s="140"/>
      <c r="M18" s="141"/>
      <c r="N18" s="142"/>
      <c r="O18" s="143">
        <f>SUM(B18:M18)</f>
        <v>0</v>
      </c>
      <c r="P18" s="144"/>
      <c r="Q18" s="145" t="s">
        <v>165</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166</v>
      </c>
      <c r="B20" s="149"/>
      <c r="C20" s="140"/>
      <c r="D20" s="140"/>
      <c r="E20" s="131"/>
      <c r="F20" s="131"/>
      <c r="G20" s="131"/>
      <c r="H20" s="131"/>
      <c r="I20" s="131"/>
      <c r="J20" s="131"/>
      <c r="K20" s="131"/>
      <c r="L20" s="131"/>
      <c r="M20" s="132"/>
      <c r="N20" s="98"/>
      <c r="O20" s="133"/>
      <c r="P20" s="155"/>
      <c r="Q20" s="160" t="s">
        <v>166</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167</v>
      </c>
      <c r="B21" s="149"/>
      <c r="C21" s="140"/>
      <c r="D21" s="140"/>
      <c r="E21" s="140"/>
      <c r="F21" s="140"/>
      <c r="G21" s="140"/>
      <c r="H21" s="140"/>
      <c r="I21" s="140"/>
      <c r="J21" s="140"/>
      <c r="K21" s="140"/>
      <c r="L21" s="140"/>
      <c r="M21" s="141"/>
      <c r="N21" s="142"/>
      <c r="O21" s="143">
        <f>SUM(B21:M21)</f>
        <v>0</v>
      </c>
      <c r="P21" s="144"/>
      <c r="Q21" s="145" t="s">
        <v>167</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168</v>
      </c>
      <c r="B22" s="149"/>
      <c r="C22" s="140"/>
      <c r="D22" s="140"/>
      <c r="E22" s="140"/>
      <c r="F22" s="140"/>
      <c r="G22" s="140"/>
      <c r="H22" s="140"/>
      <c r="I22" s="140"/>
      <c r="J22" s="140"/>
      <c r="K22" s="140"/>
      <c r="L22" s="140"/>
      <c r="M22" s="141"/>
      <c r="N22" s="142"/>
      <c r="O22" s="143">
        <f>SUM(B22:M22)</f>
        <v>0</v>
      </c>
      <c r="P22" s="144"/>
      <c r="Q22" s="145" t="s">
        <v>168</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169</v>
      </c>
      <c r="B24" s="149"/>
      <c r="C24" s="140"/>
      <c r="D24" s="140"/>
      <c r="E24" s="140"/>
      <c r="F24" s="140"/>
      <c r="G24" s="140"/>
      <c r="H24" s="140"/>
      <c r="I24" s="140"/>
      <c r="J24" s="140"/>
      <c r="K24" s="140"/>
      <c r="L24" s="140"/>
      <c r="M24" s="141"/>
      <c r="N24" s="142"/>
      <c r="O24" s="143">
        <f>SUM(B24:M24)</f>
        <v>0</v>
      </c>
      <c r="P24" s="144"/>
      <c r="Q24" s="164" t="s">
        <v>169</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170</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170</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171</v>
      </c>
      <c r="B28" s="149"/>
      <c r="C28" s="140"/>
      <c r="D28" s="140"/>
      <c r="E28" s="131"/>
      <c r="F28" s="131"/>
      <c r="G28" s="131"/>
      <c r="H28" s="131"/>
      <c r="I28" s="131"/>
      <c r="J28" s="131"/>
      <c r="K28" s="131"/>
      <c r="L28" s="131"/>
      <c r="M28" s="132"/>
      <c r="N28" s="98"/>
      <c r="O28" s="133"/>
      <c r="P28" s="134"/>
      <c r="Q28" s="157" t="s">
        <v>171</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172</v>
      </c>
      <c r="B29" s="149"/>
      <c r="C29" s="140"/>
      <c r="D29" s="140"/>
      <c r="E29" s="140"/>
      <c r="F29" s="140"/>
      <c r="G29" s="140"/>
      <c r="H29" s="140"/>
      <c r="I29" s="140"/>
      <c r="J29" s="140"/>
      <c r="K29" s="140"/>
      <c r="L29" s="140"/>
      <c r="M29" s="141"/>
      <c r="N29" s="142"/>
      <c r="O29" s="143">
        <f t="shared" ref="O29:O64" si="4">SUM(B29:M29)</f>
        <v>0</v>
      </c>
      <c r="P29" s="144"/>
      <c r="Q29" s="138" t="s">
        <v>172</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173</v>
      </c>
      <c r="B30" s="149"/>
      <c r="C30" s="140"/>
      <c r="D30" s="140"/>
      <c r="E30" s="140"/>
      <c r="F30" s="140"/>
      <c r="G30" s="140"/>
      <c r="H30" s="140"/>
      <c r="I30" s="140"/>
      <c r="J30" s="140"/>
      <c r="K30" s="140"/>
      <c r="L30" s="140"/>
      <c r="M30" s="141"/>
      <c r="N30" s="142"/>
      <c r="O30" s="143">
        <f t="shared" si="4"/>
        <v>0</v>
      </c>
      <c r="P30" s="144"/>
      <c r="Q30" s="138" t="s">
        <v>173</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174</v>
      </c>
      <c r="B31" s="149"/>
      <c r="C31" s="140"/>
      <c r="D31" s="140"/>
      <c r="E31" s="140"/>
      <c r="F31" s="140"/>
      <c r="G31" s="140"/>
      <c r="H31" s="140"/>
      <c r="I31" s="140"/>
      <c r="J31" s="140"/>
      <c r="K31" s="140"/>
      <c r="L31" s="140"/>
      <c r="M31" s="141"/>
      <c r="N31" s="142"/>
      <c r="O31" s="143">
        <f t="shared" si="4"/>
        <v>0</v>
      </c>
      <c r="P31" s="144"/>
      <c r="Q31" s="138" t="s">
        <v>174</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175</v>
      </c>
      <c r="B32" s="149"/>
      <c r="C32" s="140"/>
      <c r="D32" s="140"/>
      <c r="E32" s="140"/>
      <c r="F32" s="140"/>
      <c r="G32" s="140"/>
      <c r="H32" s="140"/>
      <c r="I32" s="140"/>
      <c r="J32" s="140"/>
      <c r="K32" s="140"/>
      <c r="L32" s="140"/>
      <c r="M32" s="141"/>
      <c r="N32" s="142"/>
      <c r="O32" s="143">
        <f t="shared" si="4"/>
        <v>0</v>
      </c>
      <c r="P32" s="144"/>
      <c r="Q32" s="138" t="s">
        <v>175</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176</v>
      </c>
      <c r="B33" s="149"/>
      <c r="C33" s="140"/>
      <c r="D33" s="140"/>
      <c r="E33" s="140"/>
      <c r="F33" s="140"/>
      <c r="G33" s="140"/>
      <c r="H33" s="140"/>
      <c r="I33" s="140"/>
      <c r="J33" s="140"/>
      <c r="K33" s="140"/>
      <c r="L33" s="140"/>
      <c r="M33" s="141"/>
      <c r="N33" s="142"/>
      <c r="O33" s="143">
        <f t="shared" si="4"/>
        <v>0</v>
      </c>
      <c r="P33" s="144"/>
      <c r="Q33" s="138" t="s">
        <v>176</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177</v>
      </c>
      <c r="B34" s="149"/>
      <c r="C34" s="140"/>
      <c r="D34" s="140"/>
      <c r="E34" s="140"/>
      <c r="F34" s="140"/>
      <c r="G34" s="140"/>
      <c r="H34" s="140"/>
      <c r="I34" s="140"/>
      <c r="J34" s="140"/>
      <c r="K34" s="140"/>
      <c r="L34" s="140"/>
      <c r="M34" s="141"/>
      <c r="N34" s="142"/>
      <c r="O34" s="143">
        <f t="shared" si="4"/>
        <v>0</v>
      </c>
      <c r="P34" s="144"/>
      <c r="Q34" s="138" t="s">
        <v>177</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178</v>
      </c>
      <c r="B35" s="149"/>
      <c r="C35" s="140"/>
      <c r="D35" s="140"/>
      <c r="E35" s="140"/>
      <c r="F35" s="140"/>
      <c r="G35" s="140"/>
      <c r="H35" s="140"/>
      <c r="I35" s="140"/>
      <c r="J35" s="140"/>
      <c r="K35" s="140"/>
      <c r="L35" s="140"/>
      <c r="M35" s="141"/>
      <c r="N35" s="142"/>
      <c r="O35" s="143">
        <f t="shared" si="4"/>
        <v>0</v>
      </c>
      <c r="P35" s="187"/>
      <c r="Q35" s="186" t="s">
        <v>178</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179</v>
      </c>
      <c r="B36" s="149"/>
      <c r="C36" s="140"/>
      <c r="D36" s="140"/>
      <c r="E36" s="140"/>
      <c r="F36" s="140"/>
      <c r="G36" s="140"/>
      <c r="H36" s="140"/>
      <c r="I36" s="140"/>
      <c r="J36" s="140"/>
      <c r="K36" s="140"/>
      <c r="L36" s="140"/>
      <c r="M36" s="141"/>
      <c r="N36" s="142"/>
      <c r="O36" s="143">
        <f t="shared" si="4"/>
        <v>0</v>
      </c>
      <c r="P36" s="144"/>
      <c r="Q36" s="138" t="s">
        <v>179</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180</v>
      </c>
      <c r="B37" s="149"/>
      <c r="C37" s="140"/>
      <c r="D37" s="140"/>
      <c r="E37" s="140"/>
      <c r="F37" s="140"/>
      <c r="G37" s="140"/>
      <c r="H37" s="140"/>
      <c r="I37" s="140"/>
      <c r="J37" s="140"/>
      <c r="K37" s="140"/>
      <c r="L37" s="140"/>
      <c r="M37" s="141"/>
      <c r="N37" s="142"/>
      <c r="O37" s="143">
        <f t="shared" si="4"/>
        <v>0</v>
      </c>
      <c r="P37" s="144"/>
      <c r="Q37" s="138" t="s">
        <v>180</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181</v>
      </c>
      <c r="B38" s="149"/>
      <c r="C38" s="140"/>
      <c r="D38" s="140"/>
      <c r="E38" s="140"/>
      <c r="F38" s="140"/>
      <c r="G38" s="140"/>
      <c r="H38" s="140"/>
      <c r="I38" s="140"/>
      <c r="J38" s="140"/>
      <c r="K38" s="140"/>
      <c r="L38" s="140"/>
      <c r="M38" s="141"/>
      <c r="N38" s="142"/>
      <c r="O38" s="143">
        <f t="shared" si="4"/>
        <v>0</v>
      </c>
      <c r="P38" s="144"/>
      <c r="Q38" s="138" t="s">
        <v>181</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182</v>
      </c>
      <c r="B39" s="149"/>
      <c r="C39" s="140"/>
      <c r="D39" s="140"/>
      <c r="E39" s="140"/>
      <c r="F39" s="140"/>
      <c r="G39" s="140"/>
      <c r="H39" s="140"/>
      <c r="I39" s="140"/>
      <c r="J39" s="140"/>
      <c r="K39" s="140"/>
      <c r="L39" s="140"/>
      <c r="M39" s="141"/>
      <c r="N39" s="142"/>
      <c r="O39" s="143">
        <f t="shared" si="4"/>
        <v>0</v>
      </c>
      <c r="P39" s="144"/>
      <c r="Q39" s="138" t="s">
        <v>182</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183</v>
      </c>
      <c r="B40" s="149"/>
      <c r="C40" s="140"/>
      <c r="D40" s="140"/>
      <c r="E40" s="140"/>
      <c r="F40" s="140"/>
      <c r="G40" s="140"/>
      <c r="H40" s="140"/>
      <c r="I40" s="140"/>
      <c r="J40" s="140"/>
      <c r="K40" s="140"/>
      <c r="L40" s="140"/>
      <c r="M40" s="141"/>
      <c r="N40" s="142"/>
      <c r="O40" s="143">
        <f t="shared" si="4"/>
        <v>0</v>
      </c>
      <c r="P40" s="144"/>
      <c r="Q40" s="138" t="s">
        <v>183</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184</v>
      </c>
      <c r="B41" s="149"/>
      <c r="C41" s="140"/>
      <c r="D41" s="140"/>
      <c r="E41" s="140"/>
      <c r="F41" s="140"/>
      <c r="G41" s="140"/>
      <c r="H41" s="140"/>
      <c r="I41" s="140"/>
      <c r="J41" s="140"/>
      <c r="K41" s="140"/>
      <c r="L41" s="140"/>
      <c r="M41" s="141"/>
      <c r="N41" s="142"/>
      <c r="O41" s="143">
        <f t="shared" si="4"/>
        <v>0</v>
      </c>
      <c r="P41" s="144"/>
      <c r="Q41" s="138" t="s">
        <v>184</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185</v>
      </c>
      <c r="B42" s="149"/>
      <c r="C42" s="140"/>
      <c r="D42" s="140"/>
      <c r="E42" s="140"/>
      <c r="F42" s="140"/>
      <c r="G42" s="140"/>
      <c r="H42" s="140"/>
      <c r="I42" s="140"/>
      <c r="J42" s="140"/>
      <c r="K42" s="140"/>
      <c r="L42" s="140"/>
      <c r="M42" s="141"/>
      <c r="N42" s="142"/>
      <c r="O42" s="143">
        <f t="shared" si="4"/>
        <v>0</v>
      </c>
      <c r="P42" s="144"/>
      <c r="Q42" s="138" t="s">
        <v>185</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186</v>
      </c>
      <c r="B43" s="149"/>
      <c r="C43" s="140"/>
      <c r="D43" s="140"/>
      <c r="E43" s="140"/>
      <c r="F43" s="140"/>
      <c r="G43" s="140"/>
      <c r="H43" s="140"/>
      <c r="I43" s="140"/>
      <c r="J43" s="140"/>
      <c r="K43" s="140"/>
      <c r="L43" s="140"/>
      <c r="M43" s="141"/>
      <c r="N43" s="142"/>
      <c r="O43" s="143">
        <f t="shared" si="4"/>
        <v>0</v>
      </c>
      <c r="P43" s="144"/>
      <c r="Q43" s="138" t="s">
        <v>186</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187</v>
      </c>
      <c r="B44" s="149"/>
      <c r="C44" s="140"/>
      <c r="D44" s="140"/>
      <c r="E44" s="140"/>
      <c r="F44" s="140"/>
      <c r="G44" s="140"/>
      <c r="H44" s="140"/>
      <c r="I44" s="140"/>
      <c r="J44" s="140"/>
      <c r="K44" s="140"/>
      <c r="L44" s="140"/>
      <c r="M44" s="141"/>
      <c r="N44" s="142"/>
      <c r="O44" s="143">
        <f t="shared" si="4"/>
        <v>0</v>
      </c>
      <c r="P44" s="144"/>
      <c r="Q44" s="138" t="s">
        <v>187</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188</v>
      </c>
      <c r="B45" s="149"/>
      <c r="C45" s="140"/>
      <c r="D45" s="140"/>
      <c r="E45" s="140"/>
      <c r="F45" s="140"/>
      <c r="G45" s="140"/>
      <c r="H45" s="140"/>
      <c r="I45" s="140"/>
      <c r="J45" s="140"/>
      <c r="K45" s="140"/>
      <c r="L45" s="140"/>
      <c r="M45" s="141"/>
      <c r="N45" s="142"/>
      <c r="O45" s="143">
        <f t="shared" si="4"/>
        <v>0</v>
      </c>
      <c r="P45" s="144"/>
      <c r="Q45" s="138" t="s">
        <v>188</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189</v>
      </c>
      <c r="B46" s="149"/>
      <c r="C46" s="140"/>
      <c r="D46" s="140"/>
      <c r="E46" s="140"/>
      <c r="F46" s="140"/>
      <c r="G46" s="140"/>
      <c r="H46" s="140"/>
      <c r="I46" s="140"/>
      <c r="J46" s="140"/>
      <c r="K46" s="140"/>
      <c r="L46" s="140"/>
      <c r="M46" s="141"/>
      <c r="N46" s="142"/>
      <c r="O46" s="143">
        <f t="shared" si="4"/>
        <v>0</v>
      </c>
      <c r="P46" s="144"/>
      <c r="Q46" s="138" t="s">
        <v>189</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190</v>
      </c>
      <c r="B47" s="149"/>
      <c r="C47" s="140"/>
      <c r="D47" s="140"/>
      <c r="E47" s="140"/>
      <c r="F47" s="140"/>
      <c r="G47" s="140"/>
      <c r="H47" s="140"/>
      <c r="I47" s="140"/>
      <c r="J47" s="140"/>
      <c r="K47" s="140"/>
      <c r="L47" s="140"/>
      <c r="M47" s="141"/>
      <c r="N47" s="142"/>
      <c r="O47" s="143">
        <f t="shared" si="4"/>
        <v>0</v>
      </c>
      <c r="P47" s="144"/>
      <c r="Q47" s="138" t="s">
        <v>190</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191</v>
      </c>
      <c r="B48" s="149"/>
      <c r="C48" s="140"/>
      <c r="D48" s="140"/>
      <c r="E48" s="140"/>
      <c r="F48" s="140"/>
      <c r="G48" s="140"/>
      <c r="H48" s="140"/>
      <c r="I48" s="140"/>
      <c r="J48" s="140"/>
      <c r="K48" s="140"/>
      <c r="L48" s="140"/>
      <c r="M48" s="141"/>
      <c r="N48" s="142"/>
      <c r="O48" s="143">
        <f t="shared" si="4"/>
        <v>0</v>
      </c>
      <c r="P48" s="144"/>
      <c r="Q48" s="138" t="s">
        <v>191</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192</v>
      </c>
      <c r="B49" s="149"/>
      <c r="C49" s="140"/>
      <c r="D49" s="140"/>
      <c r="E49" s="140"/>
      <c r="F49" s="140"/>
      <c r="G49" s="140"/>
      <c r="H49" s="140"/>
      <c r="I49" s="140"/>
      <c r="J49" s="140"/>
      <c r="K49" s="140"/>
      <c r="L49" s="140"/>
      <c r="M49" s="141"/>
      <c r="N49" s="142"/>
      <c r="O49" s="143">
        <f t="shared" si="4"/>
        <v>0</v>
      </c>
      <c r="P49" s="144"/>
      <c r="Q49" s="138" t="s">
        <v>192</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193</v>
      </c>
      <c r="B50" s="149"/>
      <c r="C50" s="140"/>
      <c r="D50" s="140"/>
      <c r="E50" s="140"/>
      <c r="F50" s="140"/>
      <c r="G50" s="140"/>
      <c r="H50" s="140"/>
      <c r="I50" s="140"/>
      <c r="J50" s="140"/>
      <c r="K50" s="140"/>
      <c r="L50" s="140"/>
      <c r="M50" s="141"/>
      <c r="N50" s="142"/>
      <c r="O50" s="143">
        <f t="shared" si="4"/>
        <v>0</v>
      </c>
      <c r="P50" s="144"/>
      <c r="Q50" s="151" t="s">
        <v>193</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194</v>
      </c>
      <c r="B51" s="149"/>
      <c r="C51" s="140"/>
      <c r="D51" s="140"/>
      <c r="E51" s="140"/>
      <c r="F51" s="140"/>
      <c r="G51" s="140"/>
      <c r="H51" s="140"/>
      <c r="I51" s="140"/>
      <c r="J51" s="140"/>
      <c r="K51" s="140"/>
      <c r="L51" s="140"/>
      <c r="M51" s="141"/>
      <c r="N51" s="142"/>
      <c r="O51" s="143">
        <f t="shared" si="4"/>
        <v>0</v>
      </c>
      <c r="P51" s="144"/>
      <c r="Q51" s="151" t="s">
        <v>194</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195</v>
      </c>
      <c r="B52" s="149"/>
      <c r="C52" s="140"/>
      <c r="D52" s="140"/>
      <c r="E52" s="140"/>
      <c r="F52" s="140"/>
      <c r="G52" s="140"/>
      <c r="H52" s="140"/>
      <c r="I52" s="140"/>
      <c r="J52" s="140"/>
      <c r="K52" s="140"/>
      <c r="L52" s="140"/>
      <c r="M52" s="141"/>
      <c r="N52" s="142">
        <v>1</v>
      </c>
      <c r="O52" s="143">
        <f t="shared" si="4"/>
        <v>0</v>
      </c>
      <c r="P52" s="144"/>
      <c r="Q52" s="151" t="s">
        <v>195</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196</v>
      </c>
      <c r="B53" s="149"/>
      <c r="C53" s="140"/>
      <c r="D53" s="140"/>
      <c r="E53" s="140"/>
      <c r="F53" s="140"/>
      <c r="G53" s="140"/>
      <c r="H53" s="140"/>
      <c r="I53" s="140"/>
      <c r="J53" s="140"/>
      <c r="K53" s="140"/>
      <c r="L53" s="140"/>
      <c r="M53" s="141"/>
      <c r="N53" s="142"/>
      <c r="O53" s="143">
        <f t="shared" si="4"/>
        <v>0</v>
      </c>
      <c r="P53" s="144"/>
      <c r="Q53" s="151" t="s">
        <v>196</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87</v>
      </c>
      <c r="B54" s="149"/>
      <c r="C54" s="140"/>
      <c r="D54" s="140"/>
      <c r="E54" s="140"/>
      <c r="F54" s="140"/>
      <c r="G54" s="140"/>
      <c r="H54" s="140"/>
      <c r="I54" s="140"/>
      <c r="J54" s="140"/>
      <c r="K54" s="140"/>
      <c r="L54" s="140"/>
      <c r="M54" s="141"/>
      <c r="N54" s="142"/>
      <c r="O54" s="143">
        <f t="shared" si="4"/>
        <v>0</v>
      </c>
      <c r="P54" s="144"/>
      <c r="Q54" s="151" t="s">
        <v>87</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197</v>
      </c>
      <c r="B56" s="149"/>
      <c r="C56" s="140"/>
      <c r="D56" s="140"/>
      <c r="E56" s="140"/>
      <c r="F56" s="140"/>
      <c r="G56" s="140"/>
      <c r="H56" s="140"/>
      <c r="I56" s="140"/>
      <c r="J56" s="140"/>
      <c r="K56" s="140"/>
      <c r="L56" s="140"/>
      <c r="M56" s="141"/>
      <c r="N56" s="142"/>
      <c r="O56" s="143">
        <f t="shared" si="4"/>
        <v>0</v>
      </c>
      <c r="P56" s="144"/>
      <c r="Q56" s="159" t="s">
        <v>197</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198</v>
      </c>
      <c r="B58" s="149"/>
      <c r="C58" s="140"/>
      <c r="D58" s="140"/>
      <c r="E58" s="140"/>
      <c r="F58" s="140"/>
      <c r="G58" s="140"/>
      <c r="H58" s="140"/>
      <c r="I58" s="140"/>
      <c r="J58" s="140"/>
      <c r="K58" s="140"/>
      <c r="L58" s="140"/>
      <c r="M58" s="141"/>
      <c r="N58" s="142"/>
      <c r="O58" s="143">
        <f t="shared" si="4"/>
        <v>0</v>
      </c>
      <c r="P58" s="144"/>
      <c r="Q58" s="159" t="s">
        <v>198</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199</v>
      </c>
      <c r="B59" s="149"/>
      <c r="C59" s="140"/>
      <c r="D59" s="140"/>
      <c r="E59" s="140"/>
      <c r="F59" s="140"/>
      <c r="G59" s="140"/>
      <c r="H59" s="140"/>
      <c r="I59" s="140"/>
      <c r="J59" s="140"/>
      <c r="K59" s="140"/>
      <c r="L59" s="140"/>
      <c r="M59" s="141"/>
      <c r="N59" s="142"/>
      <c r="O59" s="143">
        <f t="shared" si="4"/>
        <v>0</v>
      </c>
      <c r="P59" s="144"/>
      <c r="Q59" s="138" t="s">
        <v>199</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200</v>
      </c>
      <c r="B60" s="149"/>
      <c r="C60" s="140"/>
      <c r="D60" s="140"/>
      <c r="E60" s="140"/>
      <c r="F60" s="140"/>
      <c r="G60" s="140"/>
      <c r="H60" s="140"/>
      <c r="I60" s="140"/>
      <c r="J60" s="140"/>
      <c r="K60" s="140"/>
      <c r="L60" s="140"/>
      <c r="M60" s="141"/>
      <c r="N60" s="142"/>
      <c r="O60" s="143">
        <f t="shared" si="4"/>
        <v>0</v>
      </c>
      <c r="P60" s="144"/>
      <c r="Q60" s="138" t="s">
        <v>200</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201</v>
      </c>
      <c r="B62" s="149"/>
      <c r="C62" s="140"/>
      <c r="D62" s="140"/>
      <c r="E62" s="140"/>
      <c r="F62" s="140"/>
      <c r="G62" s="140"/>
      <c r="H62" s="140"/>
      <c r="I62" s="140"/>
      <c r="J62" s="140"/>
      <c r="K62" s="140"/>
      <c r="L62" s="140"/>
      <c r="M62" s="141"/>
      <c r="N62" s="142"/>
      <c r="O62" s="143">
        <f t="shared" si="4"/>
        <v>0</v>
      </c>
      <c r="P62" s="187"/>
      <c r="Q62" s="157" t="s">
        <v>201</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202</v>
      </c>
      <c r="B63" s="149"/>
      <c r="C63" s="140"/>
      <c r="D63" s="140"/>
      <c r="E63" s="140"/>
      <c r="F63" s="140"/>
      <c r="G63" s="140"/>
      <c r="H63" s="140"/>
      <c r="I63" s="140"/>
      <c r="J63" s="140"/>
      <c r="K63" s="140"/>
      <c r="L63" s="140"/>
      <c r="M63" s="141"/>
      <c r="N63" s="142"/>
      <c r="O63" s="143">
        <f t="shared" si="4"/>
        <v>0</v>
      </c>
      <c r="P63" s="144"/>
      <c r="Q63" s="151" t="s">
        <v>202</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203</v>
      </c>
      <c r="B64" s="149"/>
      <c r="C64" s="140"/>
      <c r="D64" s="140"/>
      <c r="E64" s="140"/>
      <c r="F64" s="140"/>
      <c r="G64" s="140"/>
      <c r="H64" s="140"/>
      <c r="I64" s="140"/>
      <c r="J64" s="140"/>
      <c r="K64" s="140"/>
      <c r="L64" s="140"/>
      <c r="M64" s="141"/>
      <c r="N64" s="142"/>
      <c r="O64" s="143">
        <f t="shared" si="4"/>
        <v>0</v>
      </c>
      <c r="P64" s="144"/>
      <c r="Q64" s="138" t="s">
        <v>203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204</v>
      </c>
      <c r="B65" s="149"/>
      <c r="C65" s="140"/>
      <c r="D65" s="140"/>
      <c r="E65" s="140"/>
      <c r="F65" s="140"/>
      <c r="G65" s="140"/>
      <c r="H65" s="140"/>
      <c r="I65" s="140"/>
      <c r="J65" s="140"/>
      <c r="K65" s="140"/>
      <c r="L65" s="140"/>
      <c r="M65" s="141"/>
      <c r="N65" s="142"/>
      <c r="O65" s="143"/>
      <c r="P65" s="144"/>
      <c r="Q65" s="138" t="s">
        <v>204</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205</v>
      </c>
      <c r="B66" s="149"/>
      <c r="C66" s="140"/>
      <c r="D66" s="140"/>
      <c r="E66" s="140"/>
      <c r="F66" s="140"/>
      <c r="G66" s="140"/>
      <c r="H66" s="140"/>
      <c r="I66" s="140"/>
      <c r="J66" s="140"/>
      <c r="K66" s="140"/>
      <c r="L66" s="140"/>
      <c r="M66" s="141"/>
      <c r="N66" s="142"/>
      <c r="O66" s="143">
        <f>SUM(B66:M66)</f>
        <v>0</v>
      </c>
      <c r="P66" s="144"/>
      <c r="Q66" s="138" t="s">
        <v>205</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206</v>
      </c>
      <c r="B68" s="188"/>
      <c r="C68" s="131"/>
      <c r="D68" s="131"/>
      <c r="E68" s="131"/>
      <c r="F68" s="131"/>
      <c r="G68" s="131"/>
      <c r="H68" s="131"/>
      <c r="I68" s="131"/>
      <c r="J68" s="131"/>
      <c r="K68" s="131"/>
      <c r="L68" s="131"/>
      <c r="M68" s="132"/>
      <c r="N68" s="98"/>
      <c r="O68" s="143">
        <f>SUM(B68:M68)</f>
        <v>0</v>
      </c>
      <c r="P68" s="144"/>
      <c r="Q68" s="159" t="s">
        <v>206</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207</v>
      </c>
      <c r="B69" s="149"/>
      <c r="C69" s="140"/>
      <c r="D69" s="140"/>
      <c r="E69" s="140"/>
      <c r="F69" s="140"/>
      <c r="G69" s="140"/>
      <c r="H69" s="140"/>
      <c r="I69" s="140"/>
      <c r="J69" s="140"/>
      <c r="K69" s="140"/>
      <c r="L69" s="140"/>
      <c r="M69" s="141"/>
      <c r="N69" s="142"/>
      <c r="O69" s="143">
        <f>SUM(B69:M69)</f>
        <v>0</v>
      </c>
      <c r="P69" s="144"/>
      <c r="Q69" s="138" t="s">
        <v>207</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208</v>
      </c>
      <c r="B70" s="165"/>
      <c r="C70" s="166"/>
      <c r="D70" s="166"/>
      <c r="E70" s="166"/>
      <c r="F70" s="166"/>
      <c r="G70" s="166"/>
      <c r="H70" s="166"/>
      <c r="I70" s="166"/>
      <c r="J70" s="166"/>
      <c r="K70" s="166"/>
      <c r="L70" s="166"/>
      <c r="M70" s="189"/>
      <c r="N70" s="142"/>
      <c r="O70" s="143">
        <f>SUM(B70:M70)</f>
        <v>0</v>
      </c>
      <c r="P70" s="144"/>
      <c r="Q70" s="138" t="s">
        <v>208</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209</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209</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210</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210</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211</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211</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153</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153</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212</v>
      </c>
      <c r="B80" s="225"/>
      <c r="C80" s="225"/>
      <c r="D80" s="225"/>
      <c r="E80" s="225"/>
      <c r="F80" s="225"/>
      <c r="G80" s="225"/>
      <c r="H80" s="225"/>
      <c r="I80" s="225"/>
      <c r="J80" s="225"/>
      <c r="K80" s="225"/>
      <c r="L80" s="225"/>
      <c r="M80" s="226"/>
      <c r="N80" s="98"/>
      <c r="O80" s="98"/>
      <c r="Q80" s="224" t="s">
        <v>212</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213</v>
      </c>
      <c r="B81" s="221"/>
      <c r="C81" s="221"/>
      <c r="D81" s="221"/>
      <c r="E81" s="221"/>
      <c r="F81" s="221"/>
      <c r="G81" s="221"/>
      <c r="H81" s="221"/>
      <c r="I81" s="221"/>
      <c r="J81" s="221"/>
      <c r="K81" s="221"/>
      <c r="L81" s="221"/>
      <c r="M81" s="222"/>
      <c r="N81" s="98"/>
      <c r="O81" s="98"/>
      <c r="Q81" s="156" t="s">
        <v>213</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214</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214</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53" t="s">
        <v>215</v>
      </c>
      <c r="B2" s="453"/>
      <c r="C2" s="453"/>
      <c r="D2" s="453"/>
      <c r="E2" s="453"/>
      <c r="F2" s="453"/>
      <c r="G2" s="453"/>
      <c r="H2" s="234"/>
      <c r="I2" s="234"/>
      <c r="J2" s="77"/>
    </row>
    <row r="3" spans="1:10" x14ac:dyDescent="0.2">
      <c r="A3" s="235" t="s">
        <v>216</v>
      </c>
      <c r="B3" s="78"/>
      <c r="C3" s="78"/>
      <c r="D3" s="78"/>
      <c r="E3" s="78"/>
      <c r="F3" s="78"/>
      <c r="G3" s="78"/>
      <c r="H3" s="78"/>
      <c r="I3" s="78"/>
      <c r="J3" s="77"/>
    </row>
    <row r="4" spans="1:10" x14ac:dyDescent="0.2">
      <c r="A4" s="236" t="s">
        <v>217</v>
      </c>
      <c r="B4" s="78"/>
      <c r="C4" s="78"/>
      <c r="D4" s="78"/>
      <c r="E4" s="78"/>
      <c r="F4" s="78"/>
      <c r="G4" s="78"/>
      <c r="H4" s="78"/>
      <c r="I4" s="78"/>
      <c r="J4" s="77"/>
    </row>
    <row r="5" spans="1:10" x14ac:dyDescent="0.2">
      <c r="A5" s="236" t="s">
        <v>218</v>
      </c>
      <c r="B5" s="78"/>
      <c r="C5" s="78"/>
      <c r="D5" s="78"/>
      <c r="E5" s="78"/>
      <c r="F5" s="78"/>
      <c r="G5" s="78"/>
      <c r="H5" s="78"/>
      <c r="I5" s="78"/>
      <c r="J5" s="77"/>
    </row>
    <row r="6" spans="1:10" x14ac:dyDescent="0.2">
      <c r="A6" s="236" t="s">
        <v>219</v>
      </c>
      <c r="B6" s="78"/>
      <c r="C6" s="78"/>
      <c r="D6" s="78"/>
      <c r="E6" s="78"/>
      <c r="F6" s="78"/>
      <c r="G6" s="78"/>
      <c r="H6" s="78"/>
      <c r="I6" s="78"/>
      <c r="J6" s="77"/>
    </row>
    <row r="7" spans="1:10" x14ac:dyDescent="0.2">
      <c r="A7" s="235" t="s">
        <v>220</v>
      </c>
      <c r="B7" s="78"/>
      <c r="C7" s="78"/>
      <c r="D7" s="78"/>
      <c r="E7" s="78"/>
      <c r="F7" s="78"/>
      <c r="G7" s="78"/>
      <c r="H7" s="78"/>
      <c r="I7" s="78"/>
      <c r="J7" s="77"/>
    </row>
    <row r="8" spans="1:10" x14ac:dyDescent="0.2">
      <c r="A8" s="236" t="s">
        <v>221</v>
      </c>
      <c r="B8" s="78"/>
      <c r="C8" s="78"/>
      <c r="D8" s="78"/>
      <c r="E8" s="78"/>
      <c r="F8" s="78"/>
      <c r="G8" s="78"/>
      <c r="H8" s="78"/>
      <c r="I8" s="78"/>
      <c r="J8" s="77"/>
    </row>
    <row r="9" spans="1:10" x14ac:dyDescent="0.2">
      <c r="A9" s="235" t="s">
        <v>222</v>
      </c>
      <c r="B9" s="78"/>
      <c r="C9" s="78"/>
      <c r="D9" s="78"/>
      <c r="E9" s="78"/>
      <c r="F9" s="78"/>
      <c r="G9" s="78"/>
      <c r="H9" s="78"/>
      <c r="I9" s="78"/>
      <c r="J9" s="77"/>
    </row>
    <row r="10" spans="1:10" x14ac:dyDescent="0.2">
      <c r="A10" s="236" t="s">
        <v>223</v>
      </c>
      <c r="B10" s="78"/>
      <c r="C10" s="78"/>
      <c r="D10" s="78"/>
      <c r="E10" s="78"/>
      <c r="F10" s="78"/>
      <c r="G10" s="78"/>
      <c r="H10" s="78"/>
      <c r="I10" s="78"/>
      <c r="J10" s="77"/>
    </row>
    <row r="11" spans="1:10" x14ac:dyDescent="0.2">
      <c r="A11" s="237" t="s">
        <v>224</v>
      </c>
      <c r="B11" s="94"/>
      <c r="C11" s="94"/>
      <c r="D11" s="94"/>
      <c r="E11" s="94"/>
      <c r="F11" s="94"/>
      <c r="G11" s="94"/>
      <c r="H11" s="94"/>
      <c r="I11" s="94"/>
      <c r="J11" s="95"/>
    </row>
    <row r="12" spans="1:10" x14ac:dyDescent="0.2">
      <c r="A12" s="236" t="s">
        <v>225</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54" t="s">
        <v>226</v>
      </c>
      <c r="F14" s="454"/>
      <c r="G14" s="454"/>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227</v>
      </c>
      <c r="E15" s="241"/>
      <c r="F15" s="241" t="e">
        <f>+#REF!</f>
        <v>#REF!</v>
      </c>
      <c r="G15" s="240"/>
      <c r="H15" s="240"/>
      <c r="I15" s="240"/>
      <c r="J15" s="242"/>
    </row>
    <row r="16" spans="1:10" ht="9" customHeight="1" x14ac:dyDescent="0.2">
      <c r="A16" s="90" t="s">
        <v>228</v>
      </c>
      <c r="B16" s="32" t="s">
        <v>23</v>
      </c>
      <c r="C16" s="32" t="s">
        <v>24</v>
      </c>
      <c r="D16" s="32" t="s">
        <v>25</v>
      </c>
      <c r="E16" s="32" t="s">
        <v>229</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50</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230</v>
      </c>
      <c r="B20" s="247"/>
      <c r="C20" s="247"/>
      <c r="D20" s="247"/>
      <c r="E20" s="247"/>
      <c r="F20" s="247"/>
      <c r="G20" s="248"/>
      <c r="H20" s="249"/>
      <c r="I20" s="249"/>
      <c r="J20" s="77"/>
    </row>
    <row r="21" spans="1:10" ht="10.5" customHeight="1" x14ac:dyDescent="0.2">
      <c r="A21" s="250" t="s">
        <v>231</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232</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233</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234</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235</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236</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237</v>
      </c>
      <c r="B27" s="257"/>
      <c r="C27" s="257"/>
      <c r="D27" s="257"/>
      <c r="E27" s="257"/>
      <c r="F27" s="257"/>
      <c r="G27" s="258"/>
      <c r="H27" s="258"/>
      <c r="I27" s="258"/>
      <c r="J27" s="33"/>
    </row>
    <row r="28" spans="1:10" ht="10.5" customHeight="1" x14ac:dyDescent="0.2">
      <c r="A28" s="250" t="s">
        <v>238</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239</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240</v>
      </c>
      <c r="B30" s="84">
        <f t="shared" ref="B30:I30" si="8">B$160</f>
        <v>122.09999999999991</v>
      </c>
      <c r="C30" s="84">
        <f t="shared" si="8"/>
        <v>730.1</v>
      </c>
      <c r="D30" s="84">
        <f t="shared" si="8"/>
        <v>207.80000000000018</v>
      </c>
      <c r="E30" s="84">
        <f t="shared" si="8"/>
        <v>-296.14999999999981</v>
      </c>
      <c r="F30" s="84">
        <f t="shared" si="8"/>
        <v>42</v>
      </c>
      <c r="G30" s="251">
        <f t="shared" si="8"/>
        <v>113.79999999999998</v>
      </c>
      <c r="H30" s="251">
        <f t="shared" si="8"/>
        <v>113.79999999999998</v>
      </c>
      <c r="I30" s="251">
        <f t="shared" si="8"/>
        <v>113.79999999999998</v>
      </c>
      <c r="J30" s="33"/>
    </row>
    <row r="31" spans="1:10" ht="10.5" customHeight="1" x14ac:dyDescent="0.2">
      <c r="A31" s="261" t="s">
        <v>241</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242</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243</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244</v>
      </c>
      <c r="B34" s="265">
        <f t="shared" ref="B34:I34" si="12">IF(B$21&gt;0,B$30/B$21,"n/a")</f>
        <v>3.9172281039460993E-2</v>
      </c>
      <c r="C34" s="265">
        <f t="shared" si="12"/>
        <v>0.18330404217926186</v>
      </c>
      <c r="D34" s="265">
        <f t="shared" si="12"/>
        <v>6.457426973275332E-2</v>
      </c>
      <c r="E34" s="265">
        <f t="shared" si="12"/>
        <v>-0.10895879323031633</v>
      </c>
      <c r="F34" s="265">
        <f t="shared" si="12"/>
        <v>1.1864406779661017E-2</v>
      </c>
      <c r="G34" s="266">
        <f t="shared" si="12"/>
        <v>2.9860928890055097E-2</v>
      </c>
      <c r="H34" s="266">
        <f t="shared" si="12"/>
        <v>2.9860928890055097E-2</v>
      </c>
      <c r="I34" s="266">
        <f t="shared" si="12"/>
        <v>2.9860928890055097E-2</v>
      </c>
      <c r="J34" s="33"/>
    </row>
    <row r="35" spans="1:16" ht="10.5" customHeight="1" x14ac:dyDescent="0.2">
      <c r="A35" s="254" t="s">
        <v>245</v>
      </c>
      <c r="B35" s="255">
        <f t="shared" ref="B35:I35" si="13">IF(OR(B$174=0,B$211=0),"n/a",((B$160)/B$211))</f>
        <v>8.828633405639906E-2</v>
      </c>
      <c r="C35" s="255">
        <f t="shared" si="13"/>
        <v>0.5279103398409255</v>
      </c>
      <c r="D35" s="255">
        <f t="shared" si="13"/>
        <v>0.15025307302964583</v>
      </c>
      <c r="E35" s="267">
        <f t="shared" si="13"/>
        <v>-0.21413593637020956</v>
      </c>
      <c r="F35" s="267">
        <f t="shared" si="13"/>
        <v>3.0368763557483729E-2</v>
      </c>
      <c r="G35" s="268">
        <f t="shared" si="13"/>
        <v>8.2284887924801139E-2</v>
      </c>
      <c r="H35" s="268">
        <f t="shared" si="13"/>
        <v>8.2284887924801139E-2</v>
      </c>
      <c r="I35" s="268">
        <f t="shared" si="13"/>
        <v>8.2284887924801139E-2</v>
      </c>
      <c r="J35" s="33"/>
      <c r="K35" s="269"/>
    </row>
    <row r="36" spans="1:16" ht="10.5" customHeight="1" x14ac:dyDescent="0.2">
      <c r="A36" s="246" t="s">
        <v>246</v>
      </c>
      <c r="B36" s="270"/>
      <c r="C36" s="270"/>
      <c r="D36" s="270"/>
      <c r="E36" s="270"/>
      <c r="F36" s="270"/>
      <c r="G36" s="271"/>
      <c r="H36" s="271"/>
      <c r="I36" s="271"/>
      <c r="J36" s="33"/>
    </row>
    <row r="37" spans="1:16" ht="10.5" customHeight="1" x14ac:dyDescent="0.2">
      <c r="A37" s="250" t="s">
        <v>247</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248</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249</v>
      </c>
      <c r="B39" s="270"/>
      <c r="C39" s="270"/>
      <c r="D39" s="270"/>
      <c r="E39" s="270"/>
      <c r="F39" s="270"/>
      <c r="G39" s="271"/>
      <c r="H39" s="271"/>
      <c r="I39" s="271"/>
      <c r="J39" s="33"/>
    </row>
    <row r="40" spans="1:16" ht="10.5" customHeight="1" x14ac:dyDescent="0.2">
      <c r="A40" s="250" t="s">
        <v>250</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251</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252</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253</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254</v>
      </c>
      <c r="B44" s="270"/>
      <c r="C44" s="270"/>
      <c r="D44" s="270"/>
      <c r="E44" s="270"/>
      <c r="F44" s="270"/>
      <c r="G44" s="271"/>
      <c r="H44" s="271"/>
      <c r="I44" s="271"/>
      <c r="J44" s="33"/>
    </row>
    <row r="45" spans="1:16" ht="10.5" customHeight="1" x14ac:dyDescent="0.2">
      <c r="A45" s="250" t="s">
        <v>255</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256</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257</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258</v>
      </c>
      <c r="B48" s="270"/>
      <c r="C48" s="270"/>
      <c r="D48" s="270"/>
      <c r="E48" s="270"/>
      <c r="F48" s="270"/>
      <c r="G48" s="271"/>
      <c r="H48" s="271"/>
      <c r="I48" s="271"/>
      <c r="J48" s="33"/>
    </row>
    <row r="49" spans="1:17" ht="10.5" customHeight="1" x14ac:dyDescent="0.2">
      <c r="A49" s="250" t="s">
        <v>259</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260</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261</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262</v>
      </c>
      <c r="B52" s="298"/>
      <c r="C52" s="298"/>
      <c r="D52" s="298"/>
      <c r="E52" s="298"/>
      <c r="F52" s="298"/>
      <c r="G52" s="299"/>
      <c r="H52" s="299"/>
      <c r="I52" s="299"/>
      <c r="J52" s="294"/>
    </row>
    <row r="53" spans="1:17" ht="10.5" customHeight="1" x14ac:dyDescent="0.2">
      <c r="A53" s="250" t="s">
        <v>263</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264</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265</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266</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267</v>
      </c>
      <c r="M56" s="306">
        <v>90</v>
      </c>
      <c r="N56" s="307"/>
      <c r="O56" s="307" t="s">
        <v>268</v>
      </c>
      <c r="P56" s="307"/>
      <c r="Q56" s="307"/>
    </row>
    <row r="57" spans="1:17" ht="10.5" customHeight="1" x14ac:dyDescent="0.2">
      <c r="A57" s="250" t="s">
        <v>269</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270</v>
      </c>
      <c r="M57" s="309">
        <v>90</v>
      </c>
      <c r="N57" s="307"/>
      <c r="O57" s="307" t="s">
        <v>268</v>
      </c>
      <c r="P57" s="307"/>
      <c r="Q57" s="307"/>
    </row>
    <row r="58" spans="1:17" ht="10.5" customHeight="1" x14ac:dyDescent="0.2">
      <c r="A58" s="250" t="s">
        <v>271</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272</v>
      </c>
      <c r="M58" s="309">
        <v>1</v>
      </c>
      <c r="N58" s="307"/>
      <c r="O58" s="307" t="s">
        <v>273</v>
      </c>
      <c r="P58" s="307"/>
      <c r="Q58" s="307"/>
    </row>
    <row r="59" spans="1:17" ht="10.5" customHeight="1" x14ac:dyDescent="0.2">
      <c r="A59" s="250" t="s">
        <v>274</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275</v>
      </c>
      <c r="M59" s="314">
        <v>0.75</v>
      </c>
      <c r="N59" s="307"/>
      <c r="O59" s="307" t="s">
        <v>276</v>
      </c>
    </row>
    <row r="60" spans="1:17" ht="10.5" customHeight="1" x14ac:dyDescent="0.2">
      <c r="A60" s="250" t="s">
        <v>277</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278</v>
      </c>
      <c r="B61" s="270"/>
      <c r="C61" s="270"/>
      <c r="D61" s="270"/>
      <c r="E61" s="270"/>
      <c r="F61" s="270"/>
      <c r="G61" s="271"/>
      <c r="H61" s="271"/>
      <c r="I61" s="271"/>
      <c r="J61" s="33"/>
    </row>
    <row r="62" spans="1:17" ht="10.5" customHeight="1" x14ac:dyDescent="0.2">
      <c r="A62" s="250" t="s">
        <v>279</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280</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281</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282</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283</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284</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272</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285</v>
      </c>
      <c r="B69" s="270"/>
      <c r="C69" s="270"/>
      <c r="D69" s="270"/>
      <c r="E69" s="270"/>
      <c r="F69" s="270"/>
      <c r="G69" s="271"/>
      <c r="H69" s="271"/>
      <c r="I69" s="271"/>
      <c r="J69" s="33"/>
    </row>
    <row r="70" spans="1:10" ht="10.5" customHeight="1" x14ac:dyDescent="0.2">
      <c r="A70" s="250" t="s">
        <v>286</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287</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288</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289</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290</v>
      </c>
      <c r="B77" s="328"/>
      <c r="C77" s="328"/>
      <c r="D77" s="328"/>
      <c r="E77" s="328"/>
      <c r="F77" s="328"/>
      <c r="G77" s="78"/>
      <c r="H77" s="78"/>
      <c r="I77" s="78"/>
      <c r="J77" s="78"/>
    </row>
    <row r="78" spans="1:10" hidden="1" x14ac:dyDescent="0.2">
      <c r="A78" s="90" t="s">
        <v>228</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132</v>
      </c>
      <c r="F79" s="269"/>
      <c r="G79" s="328"/>
      <c r="H79" s="328"/>
      <c r="I79" s="328"/>
      <c r="J79" s="78"/>
    </row>
    <row r="80" spans="1:10" hidden="1" x14ac:dyDescent="0.2">
      <c r="A80" s="90"/>
      <c r="B80" s="47" t="s">
        <v>55</v>
      </c>
      <c r="C80" s="47" t="s">
        <v>55</v>
      </c>
      <c r="D80" s="47" t="s">
        <v>55</v>
      </c>
      <c r="E80" s="47" t="s">
        <v>55</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291</v>
      </c>
      <c r="B84" s="330"/>
      <c r="C84" s="330"/>
      <c r="D84" s="330"/>
      <c r="E84" s="330"/>
      <c r="F84" s="78"/>
      <c r="G84" s="78"/>
      <c r="H84" s="78"/>
      <c r="I84" s="78"/>
      <c r="J84" s="78"/>
    </row>
    <row r="85" spans="1:10" hidden="1" x14ac:dyDescent="0.2">
      <c r="A85" s="90" t="s">
        <v>292</v>
      </c>
      <c r="B85" s="330"/>
      <c r="C85" s="330"/>
      <c r="D85" s="330"/>
      <c r="E85" s="330"/>
      <c r="F85" s="78"/>
      <c r="G85" s="78"/>
      <c r="H85" s="78"/>
      <c r="I85" s="78"/>
      <c r="J85" s="78"/>
    </row>
    <row r="86" spans="1:10" hidden="1" x14ac:dyDescent="0.2">
      <c r="A86" s="76" t="s">
        <v>143</v>
      </c>
      <c r="B86" s="84">
        <v>0</v>
      </c>
      <c r="C86" s="84">
        <v>0</v>
      </c>
      <c r="D86" s="84">
        <v>0</v>
      </c>
      <c r="E86" s="84">
        <f t="shared" ref="E86:E94" si="38">SUM(B86:D86)</f>
        <v>0</v>
      </c>
      <c r="F86" s="269"/>
      <c r="G86" s="78"/>
      <c r="H86" s="78"/>
      <c r="I86" s="78"/>
      <c r="J86" s="78"/>
    </row>
    <row r="87" spans="1:10" hidden="1" x14ac:dyDescent="0.2">
      <c r="A87" s="76" t="s">
        <v>293</v>
      </c>
      <c r="B87" s="84">
        <v>0</v>
      </c>
      <c r="C87" s="84">
        <v>0</v>
      </c>
      <c r="D87" s="84">
        <v>0</v>
      </c>
      <c r="E87" s="84">
        <f t="shared" si="38"/>
        <v>0</v>
      </c>
      <c r="F87" s="269"/>
      <c r="G87" s="78"/>
      <c r="H87" s="78"/>
      <c r="I87" s="78"/>
      <c r="J87" s="78"/>
    </row>
    <row r="88" spans="1:10" hidden="1" x14ac:dyDescent="0.2">
      <c r="A88" s="76" t="s">
        <v>168</v>
      </c>
      <c r="B88" s="84">
        <v>0</v>
      </c>
      <c r="C88" s="84">
        <v>0</v>
      </c>
      <c r="D88" s="84">
        <v>0</v>
      </c>
      <c r="E88" s="84">
        <f t="shared" si="38"/>
        <v>0</v>
      </c>
      <c r="F88" s="269"/>
      <c r="G88" s="78"/>
      <c r="H88" s="78"/>
      <c r="I88" s="78"/>
      <c r="J88" s="78"/>
    </row>
    <row r="89" spans="1:10" hidden="1" x14ac:dyDescent="0.2">
      <c r="A89" s="236" t="s">
        <v>294</v>
      </c>
      <c r="B89" s="84" t="e">
        <f>#REF!</f>
        <v>#REF!</v>
      </c>
      <c r="C89" s="84" t="e">
        <f>#REF!</f>
        <v>#REF!</v>
      </c>
      <c r="D89" s="84" t="e">
        <f>#REF!</f>
        <v>#REF!</v>
      </c>
      <c r="E89" s="84" t="e">
        <f t="shared" si="38"/>
        <v>#REF!</v>
      </c>
      <c r="F89" s="269"/>
      <c r="G89" s="78"/>
      <c r="H89" s="78"/>
      <c r="I89" s="78"/>
      <c r="J89" s="78"/>
    </row>
    <row r="90" spans="1:10" hidden="1" x14ac:dyDescent="0.2">
      <c r="A90" s="76" t="s">
        <v>295</v>
      </c>
      <c r="B90" s="84">
        <v>0</v>
      </c>
      <c r="C90" s="84">
        <v>0</v>
      </c>
      <c r="D90" s="84">
        <v>0</v>
      </c>
      <c r="E90" s="84">
        <f t="shared" si="38"/>
        <v>0</v>
      </c>
      <c r="F90" s="269"/>
      <c r="G90" s="78"/>
      <c r="H90" s="78"/>
      <c r="I90" s="78"/>
      <c r="J90" s="78"/>
    </row>
    <row r="91" spans="1:10" hidden="1" x14ac:dyDescent="0.2">
      <c r="A91" s="76" t="s">
        <v>296</v>
      </c>
      <c r="B91" s="84">
        <v>0</v>
      </c>
      <c r="C91" s="84">
        <v>0</v>
      </c>
      <c r="D91" s="84">
        <v>0</v>
      </c>
      <c r="E91" s="84">
        <f t="shared" si="38"/>
        <v>0</v>
      </c>
      <c r="F91" s="269"/>
      <c r="G91" s="78"/>
      <c r="H91" s="78"/>
      <c r="I91" s="78"/>
      <c r="J91" s="78"/>
    </row>
    <row r="92" spans="1:10" hidden="1" x14ac:dyDescent="0.2">
      <c r="A92" s="76" t="s">
        <v>141</v>
      </c>
      <c r="B92" s="84">
        <v>0</v>
      </c>
      <c r="C92" s="84">
        <v>0</v>
      </c>
      <c r="D92" s="84">
        <v>0</v>
      </c>
      <c r="E92" s="84">
        <f t="shared" si="38"/>
        <v>0</v>
      </c>
      <c r="F92" s="269"/>
      <c r="G92" s="78"/>
      <c r="H92" s="78"/>
      <c r="I92" s="78"/>
      <c r="J92" s="78"/>
    </row>
    <row r="93" spans="1:10" hidden="1" x14ac:dyDescent="0.2">
      <c r="A93" s="76" t="s">
        <v>297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299</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300</v>
      </c>
      <c r="B100" s="84">
        <v>0</v>
      </c>
      <c r="C100" s="84">
        <v>0</v>
      </c>
      <c r="D100" s="84">
        <v>0</v>
      </c>
      <c r="E100" s="84">
        <f t="shared" si="39"/>
        <v>0</v>
      </c>
      <c r="F100" s="269"/>
      <c r="G100" s="78"/>
      <c r="H100" s="78"/>
      <c r="I100" s="78"/>
      <c r="J100" s="78"/>
    </row>
    <row r="101" spans="1:10" hidden="1" x14ac:dyDescent="0.2">
      <c r="A101" s="236" t="s">
        <v>294</v>
      </c>
      <c r="B101" s="84">
        <v>0</v>
      </c>
      <c r="C101" s="84">
        <v>0</v>
      </c>
      <c r="D101" s="84">
        <v>0</v>
      </c>
      <c r="E101" s="84">
        <f t="shared" si="39"/>
        <v>0</v>
      </c>
      <c r="F101" s="269"/>
      <c r="G101" s="78"/>
      <c r="H101" s="78"/>
      <c r="I101" s="78"/>
      <c r="J101" s="78"/>
    </row>
    <row r="102" spans="1:10" hidden="1" x14ac:dyDescent="0.2">
      <c r="A102" s="76" t="s">
        <v>301</v>
      </c>
      <c r="B102" s="84">
        <v>0</v>
      </c>
      <c r="C102" s="84">
        <v>0</v>
      </c>
      <c r="D102" s="84">
        <v>0</v>
      </c>
      <c r="E102" s="84">
        <f t="shared" si="39"/>
        <v>0</v>
      </c>
      <c r="F102" s="269"/>
      <c r="G102" s="78"/>
      <c r="H102" s="78"/>
      <c r="I102" s="78"/>
      <c r="J102" s="78"/>
    </row>
    <row r="103" spans="1:10" hidden="1" x14ac:dyDescent="0.2">
      <c r="A103" s="236" t="s">
        <v>302</v>
      </c>
      <c r="B103" s="84">
        <v>0</v>
      </c>
      <c r="C103" s="84">
        <v>0</v>
      </c>
      <c r="D103" s="84">
        <v>0</v>
      </c>
      <c r="E103" s="84">
        <f t="shared" si="39"/>
        <v>0</v>
      </c>
      <c r="F103" s="269"/>
      <c r="G103" s="78"/>
      <c r="H103" s="78"/>
      <c r="I103" s="78"/>
      <c r="J103" s="78"/>
    </row>
    <row r="104" spans="1:10" hidden="1" x14ac:dyDescent="0.2">
      <c r="A104" s="236" t="s">
        <v>303</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304</v>
      </c>
      <c r="B113" s="84">
        <v>0</v>
      </c>
      <c r="C113" s="84" t="e">
        <f>B114</f>
        <v>#REF!</v>
      </c>
      <c r="D113" s="84" t="e">
        <f>C114</f>
        <v>#REF!</v>
      </c>
      <c r="E113" s="84"/>
      <c r="F113" s="269"/>
      <c r="G113" s="269"/>
      <c r="H113" s="269"/>
      <c r="I113" s="269"/>
      <c r="J113" s="78"/>
    </row>
    <row r="114" spans="1:10" hidden="1" x14ac:dyDescent="0.2">
      <c r="A114" s="90" t="s">
        <v>305</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306</v>
      </c>
      <c r="B116" s="87" t="e">
        <f>#REF!</f>
        <v>#REF!</v>
      </c>
      <c r="C116" s="87" t="e">
        <f>#REF!</f>
        <v>#REF!</v>
      </c>
      <c r="D116" s="87" t="e">
        <f>#REF!</f>
        <v>#REF!</v>
      </c>
      <c r="E116" s="87"/>
      <c r="F116" s="269"/>
      <c r="G116" s="269"/>
      <c r="H116" s="269"/>
      <c r="I116" s="269"/>
      <c r="J116" s="78"/>
    </row>
    <row r="117" spans="1:10" hidden="1" x14ac:dyDescent="0.2">
      <c r="A117" s="90" t="s">
        <v>307</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308</v>
      </c>
      <c r="B121" s="331" t="s">
        <v>309</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49</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f>Accounts!E69</f>
        <v>-339.14999999999981</v>
      </c>
      <c r="F157" s="86">
        <f>Accounts!F69</f>
        <v>48</v>
      </c>
      <c r="G157" s="86">
        <f>Accounts!G69</f>
        <v>129.79999999999998</v>
      </c>
      <c r="H157" s="86">
        <f>Accounts!H69</f>
        <v>129.79999999999998</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f>Accounts!E72</f>
        <v>-296.14999999999981</v>
      </c>
      <c r="F160" s="86">
        <f>Accounts!F72</f>
        <v>42</v>
      </c>
      <c r="G160" s="86">
        <f>Accounts!G72</f>
        <v>113.79999999999998</v>
      </c>
      <c r="H160" s="86">
        <f>Accounts!H72</f>
        <v>113.79999999999998</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f>Accounts!E75</f>
        <v>-296.14999999999981</v>
      </c>
      <c r="F163" s="86">
        <f>Accounts!F75</f>
        <v>42</v>
      </c>
      <c r="G163" s="86">
        <f>Accounts!G75</f>
        <v>113.79999999999998</v>
      </c>
      <c r="H163" s="86">
        <f>Accounts!H75</f>
        <v>113.79999999999998</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310</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227</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136</v>
      </c>
      <c r="B215" s="332"/>
      <c r="C215" s="332"/>
      <c r="D215" s="332"/>
      <c r="E215" s="332"/>
      <c r="F215" s="332"/>
      <c r="G215" s="332"/>
      <c r="H215" s="332"/>
      <c r="I215" s="332"/>
      <c r="J215" s="72"/>
    </row>
    <row r="216" spans="1:10" x14ac:dyDescent="0.2">
      <c r="A216" s="348" t="s">
        <v>311</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312</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313</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314</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139</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315</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142</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316</v>
      </c>
      <c r="B226" s="351" t="s">
        <v>317</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318</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319</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320</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321</v>
      </c>
      <c r="B230" s="351" t="s">
        <v>317</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322</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323</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324</v>
      </c>
      <c r="B233" s="351" t="s">
        <v>317</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325</v>
      </c>
      <c r="B237" s="28"/>
      <c r="C237" s="28"/>
      <c r="D237" s="28"/>
      <c r="E237" s="28"/>
      <c r="F237" s="28"/>
      <c r="G237" s="28"/>
      <c r="H237" s="28"/>
      <c r="I237" s="28"/>
      <c r="J237" s="30"/>
    </row>
    <row r="238" spans="1:10" x14ac:dyDescent="0.2">
      <c r="A238" s="76"/>
      <c r="B238" s="32" t="s">
        <v>23</v>
      </c>
      <c r="C238" s="32" t="s">
        <v>24</v>
      </c>
      <c r="D238" s="32" t="s">
        <v>25</v>
      </c>
      <c r="E238" s="32" t="s">
        <v>229</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50</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246</v>
      </c>
      <c r="B241" s="357"/>
      <c r="C241" s="357"/>
      <c r="D241" s="357"/>
      <c r="E241" s="357"/>
      <c r="F241" s="357"/>
      <c r="G241" s="358"/>
      <c r="H241" s="358"/>
      <c r="I241" s="358"/>
      <c r="J241" s="77"/>
    </row>
    <row r="242" spans="1:11" ht="10.5" customHeight="1" x14ac:dyDescent="0.2">
      <c r="A242" s="250" t="s">
        <v>326</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327</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237</v>
      </c>
      <c r="B244" s="365"/>
      <c r="C244" s="365"/>
      <c r="D244" s="365"/>
      <c r="E244" s="365"/>
      <c r="F244" s="365"/>
      <c r="G244" s="366"/>
      <c r="H244" s="366"/>
      <c r="I244" s="366"/>
      <c r="J244" s="77"/>
    </row>
    <row r="245" spans="1:11" ht="10.5" customHeight="1" x14ac:dyDescent="0.2">
      <c r="A245" s="250" t="s">
        <v>328</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329</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330</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331</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332</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333</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334</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335</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336</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337</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338</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249</v>
      </c>
      <c r="B256" s="369"/>
      <c r="C256" s="369"/>
      <c r="D256" s="369"/>
      <c r="E256" s="369"/>
      <c r="F256" s="369"/>
      <c r="G256" s="370"/>
      <c r="H256" s="370"/>
      <c r="I256" s="370"/>
      <c r="J256" s="33"/>
    </row>
    <row r="257" spans="1:11" x14ac:dyDescent="0.2">
      <c r="A257" s="250" t="s">
        <v>339</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340</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341</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342</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258</v>
      </c>
      <c r="B261" s="375"/>
      <c r="C261" s="376"/>
      <c r="D261" s="376"/>
      <c r="E261" s="376"/>
      <c r="F261" s="376"/>
      <c r="G261" s="377"/>
      <c r="H261" s="377"/>
      <c r="I261" s="377"/>
      <c r="J261" s="33"/>
    </row>
    <row r="262" spans="1:11" ht="10.5" customHeight="1" x14ac:dyDescent="0.2">
      <c r="A262" s="254" t="s">
        <v>343</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344</v>
      </c>
      <c r="B263" s="380"/>
      <c r="C263" s="380"/>
      <c r="D263" s="380"/>
      <c r="E263" s="380"/>
      <c r="F263" s="380"/>
      <c r="G263" s="381"/>
      <c r="H263" s="381"/>
      <c r="I263" s="381"/>
      <c r="J263" s="33"/>
    </row>
    <row r="264" spans="1:11" ht="10.5" customHeight="1" x14ac:dyDescent="0.2">
      <c r="A264" s="250" t="s">
        <v>345</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346</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347</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348</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349</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55" t="s">
        <v>245</v>
      </c>
      <c r="C272" s="455"/>
      <c r="D272" s="455"/>
      <c r="E272" s="455"/>
      <c r="F272" s="455"/>
      <c r="G272" s="455"/>
      <c r="H272" s="386"/>
      <c r="I272" s="386"/>
    </row>
    <row r="273" spans="2:14" x14ac:dyDescent="0.2">
      <c r="B273" s="455"/>
      <c r="C273" s="455"/>
      <c r="D273" s="455"/>
      <c r="E273" s="455"/>
      <c r="F273" s="455"/>
      <c r="G273" s="455"/>
      <c r="H273" s="386"/>
      <c r="I273" s="386"/>
    </row>
    <row r="274" spans="2:14" x14ac:dyDescent="0.2">
      <c r="B274" s="76"/>
      <c r="C274" s="269"/>
      <c r="D274" s="269"/>
      <c r="E274" s="269"/>
      <c r="F274" s="269"/>
      <c r="G274" s="387"/>
      <c r="H274" s="269"/>
      <c r="I274" s="269"/>
    </row>
    <row r="275" spans="2:14" ht="17.25" customHeight="1" x14ac:dyDescent="0.2">
      <c r="B275" s="456" t="s">
        <v>350</v>
      </c>
      <c r="C275" s="456"/>
      <c r="D275" s="457" t="s">
        <v>351</v>
      </c>
      <c r="E275" s="457"/>
      <c r="F275" s="458" t="s">
        <v>352</v>
      </c>
      <c r="G275" s="458"/>
      <c r="H275" s="388"/>
      <c r="I275" s="388"/>
      <c r="K275" s="459"/>
      <c r="L275" s="459"/>
    </row>
    <row r="276" spans="2:14" ht="14.25" customHeight="1" x14ac:dyDescent="0.2">
      <c r="B276" s="460">
        <f>Accounts!$G$34</f>
        <v>45291</v>
      </c>
      <c r="C276" s="460">
        <v>44926</v>
      </c>
      <c r="D276" s="461">
        <f>IF(ISERR(PRODUCT(B$284,D$284,F$284)),"n/a",PRODUCT(B$284,D$284,F$284))</f>
        <v>7.5342465753424639E-2</v>
      </c>
      <c r="E276" s="461" t="e">
        <f>#REF!*#REF!*#REF!</f>
        <v>#REF!</v>
      </c>
      <c r="F276" s="389" t="s">
        <v>244</v>
      </c>
      <c r="G276" s="390"/>
      <c r="H276" s="389"/>
      <c r="I276" s="389"/>
      <c r="K276" s="269"/>
    </row>
    <row r="277" spans="2:14" ht="14.25" customHeight="1" x14ac:dyDescent="0.2">
      <c r="B277" s="462">
        <f>Accounts!$F$34</f>
        <v>44926</v>
      </c>
      <c r="C277" s="462">
        <v>44561</v>
      </c>
      <c r="D277" s="463">
        <f>IF(ISERR(PRODUCT(B$285,D$285,F$285)),"n/a",PRODUCT(B$285,D$285,F$285))</f>
        <v>2.8113161015106792E-2</v>
      </c>
      <c r="E277" s="463" t="e">
        <f>#REF!*#REF!*#REF!</f>
        <v>#REF!</v>
      </c>
      <c r="F277" s="85"/>
      <c r="G277" s="391">
        <v>1</v>
      </c>
      <c r="H277" s="392"/>
      <c r="I277" s="392"/>
      <c r="K277" s="393"/>
    </row>
    <row r="278" spans="2:14" ht="14.25" customHeight="1" x14ac:dyDescent="0.2">
      <c r="B278" s="460">
        <f>Accounts!$E$34</f>
        <v>44561</v>
      </c>
      <c r="C278" s="460">
        <v>44196</v>
      </c>
      <c r="D278" s="461">
        <f>IF(ISERR(PRODUCT(B$286,D$286,F$286)),"n/a",PRODUCT(B$286,D$286,F$286))</f>
        <v>-0.2072869209582309</v>
      </c>
      <c r="E278" s="461" t="e">
        <f>#REF!*#REF!*#REF!</f>
        <v>#REF!</v>
      </c>
      <c r="F278" s="389" t="s">
        <v>353</v>
      </c>
      <c r="G278" s="394"/>
      <c r="H278" s="389"/>
      <c r="I278" s="389"/>
      <c r="K278" s="269"/>
    </row>
    <row r="279" spans="2:14" ht="14.25" customHeight="1" x14ac:dyDescent="0.2">
      <c r="B279" s="462">
        <f>Accounts!$D$34</f>
        <v>44196</v>
      </c>
      <c r="C279" s="462">
        <v>43830</v>
      </c>
      <c r="D279" s="463">
        <f>PRODUCT(B287,D$287,F$287)</f>
        <v>0.10472444828407958</v>
      </c>
      <c r="E279" s="463" t="e">
        <f>#REF!*#REF!*#REF!</f>
        <v>#REF!</v>
      </c>
      <c r="F279" s="85"/>
      <c r="G279" s="391">
        <v>1</v>
      </c>
      <c r="H279" s="392"/>
      <c r="I279" s="392"/>
      <c r="K279" s="393"/>
    </row>
    <row r="280" spans="2:14" ht="14.25" customHeight="1" x14ac:dyDescent="0.2">
      <c r="B280" s="460">
        <f>Accounts!$C$34</f>
        <v>43830</v>
      </c>
      <c r="C280" s="460">
        <v>43465</v>
      </c>
      <c r="D280" s="461">
        <f>PRODUCT(B$288,D$288,F$288)</f>
        <v>0.39654192325911891</v>
      </c>
      <c r="E280" s="461" t="e">
        <f>#REF!*#REF!*#REF!</f>
        <v>#REF!</v>
      </c>
      <c r="F280" s="389" t="s">
        <v>354</v>
      </c>
      <c r="G280" s="394"/>
      <c r="H280" s="389"/>
      <c r="I280" s="389"/>
      <c r="K280" s="269"/>
    </row>
    <row r="281" spans="2:14" ht="14.25" customHeight="1" x14ac:dyDescent="0.2">
      <c r="B281" s="464">
        <f>Accounts!$B$34</f>
        <v>43465</v>
      </c>
      <c r="C281" s="464">
        <v>43100</v>
      </c>
      <c r="D281" s="465">
        <f>PRODUCT(B$289,D$289,F$289)</f>
        <v>0.10202458423716552</v>
      </c>
      <c r="E281" s="46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56" t="s">
        <v>244</v>
      </c>
      <c r="C283" s="456"/>
      <c r="D283" s="457" t="s">
        <v>355</v>
      </c>
      <c r="E283" s="457"/>
      <c r="F283" s="458" t="s">
        <v>356</v>
      </c>
      <c r="G283" s="458"/>
      <c r="H283" s="388"/>
      <c r="I283" s="388"/>
      <c r="K283" s="393"/>
      <c r="M283" s="398"/>
      <c r="N283" s="397"/>
    </row>
    <row r="284" spans="2:14" ht="14.25" customHeight="1" x14ac:dyDescent="0.2">
      <c r="B284" s="466">
        <f>IF(ISERR((G$157/G133)*$G$277),"n/a",(G$157/G133)*$G$277)</f>
        <v>3.4059302020467065E-2</v>
      </c>
      <c r="C284" s="466"/>
      <c r="D284" s="467">
        <f>IF(ISERR(((G$133/((G$174+G$182)-G$190))*$G$279)),"n/a",((G$133/((G$174+G$182)-G$190))*$G$279))</f>
        <v>2.2120965869514739</v>
      </c>
      <c r="E284" s="467"/>
      <c r="F284" s="468">
        <f>IF(ISERR((((1+(G$201/G$211)))*$G$281)),"n/a",(((1+(G$201/G$211)))*$G$281))</f>
        <v>1</v>
      </c>
      <c r="G284" s="468"/>
      <c r="H284" s="399"/>
      <c r="I284" s="399"/>
      <c r="M284" s="400"/>
    </row>
    <row r="285" spans="2:14" ht="14.25" customHeight="1" x14ac:dyDescent="0.2">
      <c r="B285" s="469">
        <f>IF(ISERR((F$157/F$133)*$G$277),"n/a",(F$157/F$133)*$G$277)</f>
        <v>1.3559322033898305E-2</v>
      </c>
      <c r="C285" s="469"/>
      <c r="D285" s="470">
        <f>IF(ISERR(((F$133/((F$174+F$182)-F$190))*$G$279)),"n/a",((F$133/((F$174+F$182)-F$190))*$G$279))</f>
        <v>2.055510393682499</v>
      </c>
      <c r="E285" s="470"/>
      <c r="F285" s="471">
        <f>IF(ISERR((((1+(F$201/F$211)))*$G$281)),"n/a",(((1+(F$201/F$211)))*$G$281))</f>
        <v>1.0086767895878526</v>
      </c>
      <c r="G285" s="471"/>
      <c r="H285" s="401"/>
      <c r="I285" s="401"/>
      <c r="M285" s="400"/>
    </row>
    <row r="286" spans="2:14" ht="14.25" customHeight="1" x14ac:dyDescent="0.2">
      <c r="B286" s="466">
        <f>IF(ISERR((E$157/E$133)*$G$277),"n/a",(E$157/E$133)*$G$277)</f>
        <v>-0.12477924944812355</v>
      </c>
      <c r="C286" s="466"/>
      <c r="D286" s="467">
        <f>IF(ISERR((E$133/((E$174+E$182)-E$190))*$G$279),"n/a",(E$133/((E$174+E$182)-E$190))*$G$279)</f>
        <v>1.6105712254088647</v>
      </c>
      <c r="E286" s="467"/>
      <c r="F286" s="468">
        <f>IF(ISERR(((1+(E$201/E$211)))*$G$281),"n/a",((1+(E$201/E$211)))*$G$281)</f>
        <v>1.0314533622559654</v>
      </c>
      <c r="G286" s="468"/>
      <c r="H286" s="399"/>
      <c r="I286" s="399"/>
      <c r="M286" s="400"/>
    </row>
    <row r="287" spans="2:14" ht="14.25" customHeight="1" x14ac:dyDescent="0.2">
      <c r="B287" s="469">
        <f>IF(D$133&gt;0,D$157/D$133,"n/a")</f>
        <v>7.358607830950907E-2</v>
      </c>
      <c r="C287" s="469"/>
      <c r="D287" s="470">
        <f>IF(((D$174+D$182)-D$190)&gt;0,((D$133/((D$174+D$182)-D$190))),"n/a")</f>
        <v>1.3380179206253506</v>
      </c>
      <c r="E287" s="470"/>
      <c r="F287" s="471">
        <f>IF(D$211&gt;0,(1+(D$201/D$211)),"n/a")</f>
        <v>1.0636297903109182</v>
      </c>
      <c r="G287" s="471"/>
      <c r="H287" s="401"/>
      <c r="I287" s="401"/>
    </row>
    <row r="288" spans="2:14" ht="14.25" customHeight="1" x14ac:dyDescent="0.2">
      <c r="B288" s="466">
        <f>IF(C$133&gt;0,C$157/C$133, "n/a")</f>
        <v>0.21016821491338189</v>
      </c>
      <c r="C288" s="466"/>
      <c r="D288" s="467">
        <f>IF(((C$174+C$182)-C$190)&gt;0,((C$133/((C$174+C$182)-C$190))),"n/a")</f>
        <v>1.8867835149218379</v>
      </c>
      <c r="E288" s="467"/>
      <c r="F288" s="468">
        <f>IF(C$211&gt;0,(1+(C$201/C$211)),"n/a")</f>
        <v>1</v>
      </c>
      <c r="G288" s="468"/>
      <c r="H288" s="399"/>
      <c r="I288" s="399"/>
    </row>
    <row r="289" spans="1:9" ht="14.25" customHeight="1" x14ac:dyDescent="0.2">
      <c r="B289" s="472">
        <f>IF(B$133&gt;0,B$157/B$133,"n/a")</f>
        <v>4.5267885787616272E-2</v>
      </c>
      <c r="C289" s="472"/>
      <c r="D289" s="473">
        <f>IF(((B$174+B$182)-B$190)&gt;0,((B$133/((B$174+B$182)-B$190))),"n/a")</f>
        <v>2.2537960954446854</v>
      </c>
      <c r="E289" s="473"/>
      <c r="F289" s="474">
        <f>IF(B$211&gt;0,(1+(B$201/B$211)),"n/a")</f>
        <v>1</v>
      </c>
      <c r="G289" s="474"/>
      <c r="H289" s="401"/>
      <c r="I289" s="401"/>
    </row>
    <row r="290" spans="1:9" x14ac:dyDescent="0.2">
      <c r="B290" s="76"/>
      <c r="C290" s="269"/>
      <c r="D290" s="269"/>
      <c r="E290" s="269"/>
      <c r="F290" s="269"/>
      <c r="G290" s="387"/>
      <c r="H290" s="269"/>
      <c r="I290" s="269"/>
    </row>
    <row r="291" spans="1:9" ht="17.25" customHeight="1" x14ac:dyDescent="0.2">
      <c r="B291" s="456" t="s">
        <v>357</v>
      </c>
      <c r="C291" s="456"/>
      <c r="D291" s="457" t="s">
        <v>358</v>
      </c>
      <c r="E291" s="457"/>
      <c r="F291" s="458" t="s">
        <v>359</v>
      </c>
      <c r="G291" s="458"/>
      <c r="H291" s="388"/>
      <c r="I291" s="388"/>
    </row>
    <row r="292" spans="1:9" ht="14.25" customHeight="1" x14ac:dyDescent="0.2">
      <c r="B292" s="475">
        <f>G$29</f>
        <v>0</v>
      </c>
      <c r="C292" s="475"/>
      <c r="D292" s="476">
        <f>G$21</f>
        <v>3811</v>
      </c>
      <c r="E292" s="476"/>
      <c r="F292" s="477">
        <f>SUM(G$174,G$182)</f>
        <v>2068.9</v>
      </c>
      <c r="G292" s="477"/>
      <c r="H292" s="402"/>
      <c r="I292" s="402"/>
    </row>
    <row r="293" spans="1:9" ht="14.25" customHeight="1" x14ac:dyDescent="0.2">
      <c r="B293" s="478">
        <f>F$29</f>
        <v>0</v>
      </c>
      <c r="C293" s="478"/>
      <c r="D293" s="479">
        <f>F$21</f>
        <v>3540</v>
      </c>
      <c r="E293" s="479"/>
      <c r="F293" s="480">
        <f>SUM(F$174,F$182)</f>
        <v>2100.3000000000002</v>
      </c>
      <c r="G293" s="480"/>
      <c r="H293" s="403"/>
      <c r="I293" s="403"/>
    </row>
    <row r="294" spans="1:9" ht="14.25" customHeight="1" x14ac:dyDescent="0.2">
      <c r="A294" s="404"/>
      <c r="B294" s="475">
        <f>E$29</f>
        <v>0</v>
      </c>
      <c r="C294" s="475"/>
      <c r="D294" s="476">
        <f>E$21</f>
        <v>2718</v>
      </c>
      <c r="E294" s="476"/>
      <c r="F294" s="477">
        <f>SUM(E$174,E$182)</f>
        <v>2035.6999999999998</v>
      </c>
      <c r="G294" s="477"/>
      <c r="H294" s="402"/>
      <c r="I294" s="402"/>
    </row>
    <row r="295" spans="1:9" ht="14.25" customHeight="1" x14ac:dyDescent="0.2">
      <c r="A295" s="404"/>
      <c r="B295" s="478">
        <f>D$29</f>
        <v>0</v>
      </c>
      <c r="C295" s="478"/>
      <c r="D295" s="479">
        <f>D$21</f>
        <v>3218</v>
      </c>
      <c r="E295" s="479"/>
      <c r="F295" s="480">
        <f>SUM(D$174,D$182)</f>
        <v>2766.5</v>
      </c>
      <c r="G295" s="480"/>
      <c r="H295" s="403"/>
      <c r="I295" s="403"/>
    </row>
    <row r="296" spans="1:9" ht="14.25" customHeight="1" x14ac:dyDescent="0.2">
      <c r="A296" s="404"/>
      <c r="B296" s="475">
        <f>C$29</f>
        <v>0</v>
      </c>
      <c r="C296" s="475"/>
      <c r="D296" s="476">
        <f>C$21</f>
        <v>3983</v>
      </c>
      <c r="E296" s="476"/>
      <c r="F296" s="477">
        <f>SUM($C$174,$C$182)</f>
        <v>2804</v>
      </c>
      <c r="G296" s="477"/>
      <c r="H296" s="402"/>
      <c r="I296" s="402"/>
    </row>
    <row r="297" spans="1:9" ht="14.25" customHeight="1" x14ac:dyDescent="0.2">
      <c r="B297" s="481">
        <f>B$29</f>
        <v>0</v>
      </c>
      <c r="C297" s="481"/>
      <c r="D297" s="482">
        <f>B$21</f>
        <v>3117</v>
      </c>
      <c r="E297" s="482"/>
      <c r="F297" s="483">
        <f>SUM(B$174,B$182)</f>
        <v>1975</v>
      </c>
      <c r="G297" s="483"/>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360</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123</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55</v>
      </c>
      <c r="C336" s="407" t="s">
        <v>55</v>
      </c>
      <c r="D336" s="407" t="s">
        <v>55</v>
      </c>
      <c r="E336" s="47" t="s">
        <v>55</v>
      </c>
      <c r="F336" s="47" t="s">
        <v>55</v>
      </c>
      <c r="G336" s="47" t="s">
        <v>55</v>
      </c>
      <c r="H336" s="47" t="s">
        <v>55</v>
      </c>
      <c r="I336" s="47" t="s">
        <v>55</v>
      </c>
      <c r="J336" s="77"/>
    </row>
    <row r="337" spans="1:10" x14ac:dyDescent="0.2">
      <c r="A337" s="236"/>
      <c r="B337" s="78"/>
      <c r="C337" s="78"/>
      <c r="D337" s="78"/>
      <c r="E337" s="78"/>
      <c r="F337" s="78"/>
      <c r="G337" s="78"/>
      <c r="H337" s="78"/>
      <c r="I337" s="78"/>
      <c r="J337" s="77"/>
    </row>
    <row r="338" spans="1:10" x14ac:dyDescent="0.2">
      <c r="A338" s="79" t="s">
        <v>124</v>
      </c>
      <c r="B338" s="78"/>
      <c r="C338" s="78"/>
      <c r="D338" s="78"/>
      <c r="E338" s="78"/>
      <c r="F338" s="78"/>
      <c r="G338" s="78"/>
      <c r="H338" s="78"/>
      <c r="I338" s="78"/>
      <c r="J338" s="77"/>
    </row>
    <row r="339" spans="1:10" x14ac:dyDescent="0.2">
      <c r="A339" s="80" t="s">
        <v>85</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125</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126</v>
      </c>
      <c r="B343" s="78"/>
      <c r="C343" s="78"/>
      <c r="D343" s="78"/>
      <c r="E343" s="269"/>
      <c r="F343" s="269"/>
      <c r="G343" s="269"/>
      <c r="H343" s="269"/>
      <c r="I343" s="269"/>
      <c r="J343" s="77"/>
    </row>
    <row r="344" spans="1:10" x14ac:dyDescent="0.2">
      <c r="A344" s="83" t="s">
        <v>127</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128</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129</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130</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131</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132</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-90.249999999999829</v>
      </c>
      <c r="F350" s="269">
        <f>Accounts!F147</f>
        <v>48.900000000000006</v>
      </c>
      <c r="G350" s="269">
        <f>Accounts!G147</f>
        <v>162.69999999999999</v>
      </c>
      <c r="H350" s="269">
        <f>Accounts!H147</f>
        <v>216.79999999999998</v>
      </c>
      <c r="I350" s="269">
        <f>Accounts!I147</f>
        <v>216.79999999999998</v>
      </c>
      <c r="J350" s="77"/>
    </row>
    <row r="351" spans="1:10" x14ac:dyDescent="0.2">
      <c r="A351" s="79" t="s">
        <v>133</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134</v>
      </c>
      <c r="B353" s="78"/>
      <c r="C353" s="78"/>
      <c r="D353" s="78"/>
      <c r="E353" s="84">
        <f>Accounts!E150</f>
        <v>0</v>
      </c>
      <c r="F353" s="84">
        <f>Accounts!F150</f>
        <v>0</v>
      </c>
      <c r="G353" s="84">
        <f>Accounts!G150</f>
        <v>0</v>
      </c>
      <c r="H353" s="84">
        <f>Accounts!H150</f>
        <v>0</v>
      </c>
      <c r="I353" s="84">
        <f>Accounts!I150</f>
        <v>0</v>
      </c>
      <c r="J353" s="77"/>
    </row>
    <row r="354" spans="1:10" x14ac:dyDescent="0.2">
      <c r="A354" s="80" t="s">
        <v>135</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136</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137</v>
      </c>
      <c r="B357" s="78"/>
      <c r="C357" s="78"/>
      <c r="D357" s="78"/>
      <c r="E357" s="269"/>
      <c r="F357" s="269"/>
      <c r="G357" s="269"/>
      <c r="H357" s="269"/>
      <c r="I357" s="269"/>
      <c r="J357" s="77"/>
    </row>
    <row r="358" spans="1:10" x14ac:dyDescent="0.2">
      <c r="A358" s="236" t="s">
        <v>138</v>
      </c>
      <c r="B358" s="78"/>
      <c r="C358" s="78"/>
      <c r="D358" s="78"/>
      <c r="E358" s="84">
        <f>Accounts!E155</f>
        <v>0</v>
      </c>
      <c r="F358" s="84">
        <f>Accounts!F155</f>
        <v>0</v>
      </c>
      <c r="G358" s="84">
        <f>Accounts!G155</f>
        <v>0</v>
      </c>
      <c r="H358" s="84">
        <f>Accounts!H155</f>
        <v>0</v>
      </c>
      <c r="I358" s="84">
        <f>Accounts!I155</f>
        <v>0</v>
      </c>
      <c r="J358" s="77"/>
    </row>
    <row r="359" spans="1:10" x14ac:dyDescent="0.2">
      <c r="A359" s="236" t="s">
        <v>139</v>
      </c>
      <c r="B359" s="78"/>
      <c r="C359" s="78"/>
      <c r="D359" s="78"/>
      <c r="E359" s="84">
        <f>Accounts!E156</f>
        <v>0</v>
      </c>
      <c r="F359" s="84">
        <f>Accounts!F156</f>
        <v>0</v>
      </c>
      <c r="G359" s="84">
        <f>Accounts!G156</f>
        <v>0</v>
      </c>
      <c r="H359" s="84">
        <f>Accounts!H156</f>
        <v>0</v>
      </c>
      <c r="I359" s="84">
        <f>Accounts!I156</f>
        <v>0</v>
      </c>
      <c r="J359" s="77"/>
    </row>
    <row r="360" spans="1:10" x14ac:dyDescent="0.2">
      <c r="A360" s="236" t="s">
        <v>140</v>
      </c>
      <c r="B360" s="78"/>
      <c r="C360" s="78"/>
      <c r="D360" s="78"/>
      <c r="E360" s="84">
        <f>Accounts!E157</f>
        <v>0</v>
      </c>
      <c r="F360" s="84">
        <f>Accounts!F157</f>
        <v>0</v>
      </c>
      <c r="G360" s="84">
        <f>Accounts!G157</f>
        <v>0</v>
      </c>
      <c r="H360" s="84">
        <f>Accounts!H157</f>
        <v>0</v>
      </c>
      <c r="I360" s="84">
        <f>Accounts!I157</f>
        <v>0</v>
      </c>
      <c r="J360" s="77"/>
    </row>
    <row r="361" spans="1:10" x14ac:dyDescent="0.2">
      <c r="A361" s="236" t="s">
        <v>297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141</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142</v>
      </c>
      <c r="B363" s="78"/>
      <c r="C363" s="78"/>
      <c r="D363" s="78"/>
      <c r="E363" s="84">
        <f>Accounts!E160</f>
        <v>0</v>
      </c>
      <c r="F363" s="84">
        <f>Accounts!F160</f>
        <v>0</v>
      </c>
      <c r="G363" s="84">
        <f>Accounts!G160</f>
        <v>0</v>
      </c>
      <c r="H363" s="84">
        <f>Accounts!H160</f>
        <v>0</v>
      </c>
      <c r="I363" s="84">
        <f>Accounts!I160</f>
        <v>0</v>
      </c>
      <c r="J363" s="77"/>
    </row>
    <row r="364" spans="1:10" x14ac:dyDescent="0.2">
      <c r="A364" s="236" t="s">
        <v>143</v>
      </c>
      <c r="B364" s="78"/>
      <c r="C364" s="78"/>
      <c r="D364" s="78"/>
      <c r="E364" s="84">
        <f>Accounts!E161</f>
        <v>0</v>
      </c>
      <c r="F364" s="84">
        <f>Accounts!F161</f>
        <v>0</v>
      </c>
      <c r="G364" s="84">
        <f>Accounts!G161</f>
        <v>0</v>
      </c>
      <c r="H364" s="84">
        <f>Accounts!H161</f>
        <v>0</v>
      </c>
      <c r="I364" s="84">
        <f>Accounts!I161</f>
        <v>0</v>
      </c>
      <c r="J364" s="77"/>
    </row>
    <row r="365" spans="1:10" x14ac:dyDescent="0.2">
      <c r="A365" s="236" t="s">
        <v>144</v>
      </c>
      <c r="B365" s="78"/>
      <c r="C365" s="78"/>
      <c r="D365" s="78"/>
      <c r="E365" s="84">
        <f>Accounts!E162</f>
        <v>0</v>
      </c>
      <c r="F365" s="84">
        <f>Accounts!F162</f>
        <v>0</v>
      </c>
      <c r="G365" s="84">
        <f>Accounts!G162</f>
        <v>0</v>
      </c>
      <c r="H365" s="84">
        <f>Accounts!H162</f>
        <v>0</v>
      </c>
      <c r="I365" s="84">
        <f>Accounts!I162</f>
        <v>0</v>
      </c>
      <c r="J365" s="77"/>
    </row>
    <row r="366" spans="1:10" x14ac:dyDescent="0.2">
      <c r="A366" s="236" t="s">
        <v>145</v>
      </c>
      <c r="B366" s="78"/>
      <c r="C366" s="78"/>
      <c r="D366" s="78"/>
      <c r="E366" s="84">
        <f>Accounts!E163</f>
        <v>0</v>
      </c>
      <c r="F366" s="84">
        <f>Accounts!F163</f>
        <v>0</v>
      </c>
      <c r="G366" s="84">
        <f>Accounts!G163</f>
        <v>0</v>
      </c>
      <c r="H366" s="84">
        <f>Accounts!H163</f>
        <v>0</v>
      </c>
      <c r="I366" s="84">
        <f>Accounts!I163</f>
        <v>0</v>
      </c>
      <c r="J366" s="77"/>
    </row>
    <row r="367" spans="1:10" x14ac:dyDescent="0.2">
      <c r="A367" s="235" t="s">
        <v>146</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147</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148</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149</v>
      </c>
      <c r="B373" s="78"/>
      <c r="C373" s="78"/>
      <c r="D373" s="78"/>
      <c r="E373" s="84">
        <f>Accounts!E170</f>
        <v>-209.69999999999976</v>
      </c>
      <c r="F373" s="84">
        <f>Accounts!F170</f>
        <v>-55.599999999999994</v>
      </c>
      <c r="G373" s="84">
        <f>Accounts!G170</f>
        <v>89.199999999999989</v>
      </c>
      <c r="H373" s="84">
        <f>Accounts!H170</f>
        <v>187.29999999999998</v>
      </c>
      <c r="I373" s="84">
        <f>Accounts!I170</f>
        <v>187.29999999999998</v>
      </c>
      <c r="J373" s="77"/>
    </row>
    <row r="374" spans="1:10" x14ac:dyDescent="0.2">
      <c r="A374" s="90" t="s">
        <v>150</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151</v>
      </c>
      <c r="B376" s="78"/>
      <c r="C376" s="78"/>
      <c r="D376" s="78"/>
      <c r="E376" s="84">
        <f>Accounts!E173</f>
        <v>0</v>
      </c>
      <c r="F376" s="84">
        <f>Accounts!F173</f>
        <v>0</v>
      </c>
      <c r="G376" s="84">
        <f>Accounts!G173</f>
        <v>0</v>
      </c>
      <c r="H376" s="84">
        <f>Accounts!H173</f>
        <v>0</v>
      </c>
      <c r="I376" s="84">
        <f>Accounts!I173</f>
        <v>0</v>
      </c>
      <c r="J376" s="77"/>
    </row>
    <row r="377" spans="1:10" x14ac:dyDescent="0.2">
      <c r="A377" s="236" t="s">
        <v>152</v>
      </c>
      <c r="B377" s="78"/>
      <c r="C377" s="78"/>
      <c r="D377" s="78"/>
      <c r="E377" s="84">
        <f>Accounts!E174</f>
        <v>0</v>
      </c>
      <c r="F377" s="84">
        <f>Accounts!F174</f>
        <v>0</v>
      </c>
      <c r="G377" s="84">
        <f>Accounts!G174</f>
        <v>0</v>
      </c>
      <c r="H377" s="84">
        <f>Accounts!H174</f>
        <v>0</v>
      </c>
      <c r="I377" s="84">
        <f>Accounts!I174</f>
        <v>0</v>
      </c>
      <c r="J377" s="77"/>
    </row>
    <row r="378" spans="1:10" x14ac:dyDescent="0.2">
      <c r="A378" s="90" t="s">
        <v>153</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B297:C297"/>
    <mergeCell ref="D297:E297"/>
    <mergeCell ref="F297:G297"/>
    <mergeCell ref="B295:C295"/>
    <mergeCell ref="D295:E295"/>
    <mergeCell ref="F295:G295"/>
    <mergeCell ref="B296:C296"/>
    <mergeCell ref="D296:E296"/>
    <mergeCell ref="F296:G296"/>
    <mergeCell ref="B293:C293"/>
    <mergeCell ref="D293:E293"/>
    <mergeCell ref="F293:G293"/>
    <mergeCell ref="B294:C294"/>
    <mergeCell ref="D294:E294"/>
    <mergeCell ref="F294:G294"/>
    <mergeCell ref="B291:C291"/>
    <mergeCell ref="D291:E291"/>
    <mergeCell ref="F291:G291"/>
    <mergeCell ref="B292:C292"/>
    <mergeCell ref="D292:E292"/>
    <mergeCell ref="F292:G292"/>
    <mergeCell ref="B288:C288"/>
    <mergeCell ref="D288:E288"/>
    <mergeCell ref="F288:G288"/>
    <mergeCell ref="B289:C289"/>
    <mergeCell ref="D289:E289"/>
    <mergeCell ref="F289:G289"/>
    <mergeCell ref="B286:C286"/>
    <mergeCell ref="D286:E286"/>
    <mergeCell ref="F286:G286"/>
    <mergeCell ref="B287:C287"/>
    <mergeCell ref="D287:E287"/>
    <mergeCell ref="F287:G287"/>
    <mergeCell ref="B284:C284"/>
    <mergeCell ref="D284:E284"/>
    <mergeCell ref="F284:G284"/>
    <mergeCell ref="B285:C285"/>
    <mergeCell ref="D285:E285"/>
    <mergeCell ref="F285:G285"/>
    <mergeCell ref="B281:C281"/>
    <mergeCell ref="D281:E281"/>
    <mergeCell ref="B283:C283"/>
    <mergeCell ref="D283:E283"/>
    <mergeCell ref="F283:G283"/>
    <mergeCell ref="B278:C278"/>
    <mergeCell ref="D278:E278"/>
    <mergeCell ref="B279:C279"/>
    <mergeCell ref="D279:E279"/>
    <mergeCell ref="B280:C280"/>
    <mergeCell ref="D280:E280"/>
    <mergeCell ref="K275:L275"/>
    <mergeCell ref="B276:C276"/>
    <mergeCell ref="D276:E276"/>
    <mergeCell ref="B277:C277"/>
    <mergeCell ref="D277:E277"/>
    <mergeCell ref="A2:G2"/>
    <mergeCell ref="E14:G14"/>
    <mergeCell ref="B272:G273"/>
    <mergeCell ref="B275:C275"/>
    <mergeCell ref="D275:E275"/>
    <mergeCell ref="F275:G275"/>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 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2023-10-06T20:48:20Z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