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vflre\Documents\marchmadnessmodels\result_tracker\"/>
    </mc:Choice>
  </mc:AlternateContent>
  <xr:revisionPtr revIDLastSave="0" documentId="13_ncr:1_{86F69C38-1875-44BC-A071-14D58C6322C9}" xr6:coauthVersionLast="47" xr6:coauthVersionMax="47" xr10:uidLastSave="{00000000-0000-0000-0000-000000000000}"/>
  <bookViews>
    <workbookView xWindow="-108" yWindow="-108" windowWidth="23256" windowHeight="12456" activeTab="1" xr2:uid="{DE2D455D-8B8A-4E66-BE87-81528D4E145D}"/>
  </bookViews>
  <sheets>
    <sheet name="Sheet1" sheetId="1" r:id="rId1"/>
    <sheet name="BACKINTIME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D64" i="2" l="1"/>
  <c r="CB64" i="2"/>
  <c r="CA64" i="2"/>
  <c r="BJ64" i="2"/>
  <c r="BH64" i="2"/>
  <c r="BL64" i="2"/>
  <c r="BM64" i="2" s="1"/>
  <c r="BN64" i="2" s="1"/>
  <c r="BT64" i="2"/>
  <c r="BU64" i="2" s="1"/>
  <c r="BV64" i="2" s="1"/>
  <c r="CA63" i="2"/>
  <c r="CC63" i="2"/>
  <c r="CB63" i="2"/>
  <c r="CD63" i="2"/>
  <c r="BP63" i="2"/>
  <c r="BR63" i="2"/>
  <c r="BJ63" i="2"/>
  <c r="BH63" i="2"/>
  <c r="BL63" i="2"/>
  <c r="BM63" i="2" s="1"/>
  <c r="BN63" i="2" s="1"/>
  <c r="BT63" i="2"/>
  <c r="BU63" i="2" s="1"/>
  <c r="BV63" i="2" s="1"/>
  <c r="CB62" i="2"/>
  <c r="CD62" i="2"/>
  <c r="CC62" i="2"/>
  <c r="BR62" i="2"/>
  <c r="BP62" i="2"/>
  <c r="BL62" i="2"/>
  <c r="BM62" i="2" s="1"/>
  <c r="BN62" i="2" s="1"/>
  <c r="BT62" i="2"/>
  <c r="BU62" i="2" s="1"/>
  <c r="BV62" i="2" s="1"/>
  <c r="CC61" i="2"/>
  <c r="CB61" i="2"/>
  <c r="CA61" i="2"/>
  <c r="CD61" i="2"/>
  <c r="BR61" i="2"/>
  <c r="BP61" i="2"/>
  <c r="BN61" i="2"/>
  <c r="BM61" i="2"/>
  <c r="BL61" i="2"/>
  <c r="BJ61" i="2"/>
  <c r="BH61" i="2"/>
  <c r="BT61" i="2"/>
  <c r="BU61" i="2" s="1"/>
  <c r="BV61" i="2" s="1"/>
  <c r="CD60" i="2"/>
  <c r="BT60" i="2"/>
  <c r="BU60" i="2" s="1"/>
  <c r="BV60" i="2" s="1"/>
  <c r="CC59" i="2"/>
  <c r="CA59" i="2"/>
  <c r="CD59" i="2"/>
  <c r="CB59" i="2"/>
  <c r="BR59" i="2"/>
  <c r="BP59" i="2"/>
  <c r="BJ59" i="2"/>
  <c r="BH59" i="2"/>
  <c r="BL59" i="2"/>
  <c r="BM59" i="2" s="1"/>
  <c r="BN59" i="2" s="1"/>
  <c r="BT59" i="2"/>
  <c r="BU59" i="2" s="1"/>
  <c r="BV59" i="2" s="1"/>
  <c r="CC58" i="2"/>
  <c r="CA58" i="2"/>
  <c r="CD58" i="2"/>
  <c r="CB58" i="2"/>
  <c r="BR58" i="2"/>
  <c r="BP58" i="2"/>
  <c r="BJ58" i="2"/>
  <c r="BH58" i="2"/>
  <c r="BL58" i="2"/>
  <c r="BM58" i="2" s="1"/>
  <c r="BN58" i="2" s="1"/>
  <c r="BT58" i="2"/>
  <c r="BU58" i="2" s="1"/>
  <c r="BV58" i="2" s="1"/>
  <c r="CC57" i="2"/>
  <c r="CA57" i="2"/>
  <c r="CD57" i="2"/>
  <c r="CB57" i="2"/>
  <c r="BR57" i="2"/>
  <c r="BP57" i="2"/>
  <c r="BJ57" i="2"/>
  <c r="BH57" i="2"/>
  <c r="BL57" i="2"/>
  <c r="BM57" i="2" s="1"/>
  <c r="BN57" i="2" s="1"/>
  <c r="BT57" i="2"/>
  <c r="BU57" i="2" s="1"/>
  <c r="BV57" i="2" s="1"/>
  <c r="CD56" i="2"/>
  <c r="CB56" i="2"/>
  <c r="BL56" i="2"/>
  <c r="BM56" i="2" s="1"/>
  <c r="BN56" i="2" s="1"/>
  <c r="BT56" i="2"/>
  <c r="BU56" i="2" s="1"/>
  <c r="BV56" i="2" s="1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J64" i="2"/>
  <c r="AI64" i="2"/>
  <c r="AL64" i="2" s="1"/>
  <c r="AH64" i="2"/>
  <c r="AK64" i="2" s="1"/>
  <c r="AH57" i="2"/>
  <c r="AK57" i="2" s="1"/>
  <c r="AI57" i="2"/>
  <c r="AL57" i="2" s="1"/>
  <c r="AJ57" i="2"/>
  <c r="AM57" i="2" s="1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AH58" i="2"/>
  <c r="AK58" i="2" s="1"/>
  <c r="AI58" i="2"/>
  <c r="AL58" i="2" s="1"/>
  <c r="AJ58" i="2"/>
  <c r="AM58" i="2" s="1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AH59" i="2"/>
  <c r="AK59" i="2" s="1"/>
  <c r="AI59" i="2"/>
  <c r="AL59" i="2" s="1"/>
  <c r="AJ59" i="2"/>
  <c r="AM59" i="2" s="1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AH60" i="2"/>
  <c r="AK60" i="2" s="1"/>
  <c r="AI60" i="2"/>
  <c r="AL60" i="2" s="1"/>
  <c r="AJ60" i="2"/>
  <c r="AM60" i="2" s="1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AH61" i="2"/>
  <c r="AK61" i="2" s="1"/>
  <c r="AI61" i="2"/>
  <c r="AL61" i="2" s="1"/>
  <c r="AJ61" i="2"/>
  <c r="AM61" i="2" s="1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AH62" i="2"/>
  <c r="AK62" i="2" s="1"/>
  <c r="AI62" i="2"/>
  <c r="AJ62" i="2"/>
  <c r="AM62" i="2" s="1"/>
  <c r="AL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AH63" i="2"/>
  <c r="AK63" i="2" s="1"/>
  <c r="AI63" i="2"/>
  <c r="AL63" i="2" s="1"/>
  <c r="AJ63" i="2"/>
  <c r="AM63" i="2" s="1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J56" i="2"/>
  <c r="AI56" i="2"/>
  <c r="AL56" i="2" s="1"/>
  <c r="AH56" i="2"/>
  <c r="AK56" i="2" s="1"/>
  <c r="CD55" i="2"/>
  <c r="CC55" i="2"/>
  <c r="CB55" i="2"/>
  <c r="CA55" i="2"/>
  <c r="BP55" i="2"/>
  <c r="BR55" i="2" s="1"/>
  <c r="BL55" i="2"/>
  <c r="BM55" i="2" s="1"/>
  <c r="BN55" i="2" s="1"/>
  <c r="BJ55" i="2"/>
  <c r="BH55" i="2"/>
  <c r="BT55" i="2"/>
  <c r="BU55" i="2" s="1"/>
  <c r="BV55" i="2" s="1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J55" i="2"/>
  <c r="AI55" i="2"/>
  <c r="AL55" i="2" s="1"/>
  <c r="AH55" i="2"/>
  <c r="AK55" i="2" s="1"/>
  <c r="CB54" i="2"/>
  <c r="CD54" i="2"/>
  <c r="BL54" i="2"/>
  <c r="BM54" i="2" s="1"/>
  <c r="BN54" i="2" s="1"/>
  <c r="BT54" i="2"/>
  <c r="BU54" i="2" s="1"/>
  <c r="BV54" i="2" s="1"/>
  <c r="CD53" i="2"/>
  <c r="CA53" i="2"/>
  <c r="BJ53" i="2"/>
  <c r="BH53" i="2"/>
  <c r="BT53" i="2"/>
  <c r="BU53" i="2" s="1"/>
  <c r="BV53" i="2" s="1"/>
  <c r="CB52" i="2"/>
  <c r="CD52" i="2"/>
  <c r="CA52" i="2"/>
  <c r="BN52" i="2"/>
  <c r="BM52" i="2"/>
  <c r="BL52" i="2"/>
  <c r="BJ52" i="2"/>
  <c r="BH52" i="2"/>
  <c r="BT52" i="2"/>
  <c r="BU52" i="2" s="1"/>
  <c r="BV52" i="2" s="1"/>
  <c r="CC51" i="2"/>
  <c r="CB51" i="2"/>
  <c r="CA51" i="2"/>
  <c r="CD51" i="2"/>
  <c r="BR51" i="2"/>
  <c r="BP51" i="2"/>
  <c r="BN51" i="2"/>
  <c r="BM51" i="2"/>
  <c r="BL51" i="2"/>
  <c r="BJ51" i="2"/>
  <c r="BH51" i="2"/>
  <c r="BT51" i="2"/>
  <c r="BU51" i="2" s="1"/>
  <c r="BV51" i="2" s="1"/>
  <c r="CC50" i="2"/>
  <c r="CA50" i="2"/>
  <c r="BR50" i="2"/>
  <c r="BP50" i="2"/>
  <c r="BJ50" i="2"/>
  <c r="BH50" i="2"/>
  <c r="CD50" i="2"/>
  <c r="BT50" i="2"/>
  <c r="BU50" i="2" s="1"/>
  <c r="BV50" i="2" s="1"/>
  <c r="CA49" i="2"/>
  <c r="CD49" i="2"/>
  <c r="BV49" i="2"/>
  <c r="BU49" i="2"/>
  <c r="BT49" i="2"/>
  <c r="BJ49" i="2"/>
  <c r="BH49" i="2"/>
  <c r="CD48" i="2"/>
  <c r="CC48" i="2"/>
  <c r="CA48" i="2"/>
  <c r="BV48" i="2"/>
  <c r="BU48" i="2"/>
  <c r="BT48" i="2"/>
  <c r="BR48" i="2"/>
  <c r="BP48" i="2"/>
  <c r="BJ48" i="2"/>
  <c r="BH48" i="2"/>
  <c r="CD47" i="2"/>
  <c r="CB47" i="2"/>
  <c r="BV47" i="2"/>
  <c r="BU47" i="2"/>
  <c r="BT47" i="2"/>
  <c r="BR47" i="2"/>
  <c r="BP47" i="2"/>
  <c r="BJ47" i="2"/>
  <c r="BH47" i="2"/>
  <c r="BL47" i="2"/>
  <c r="BM47" i="2" s="1"/>
  <c r="BN47" i="2" s="1"/>
  <c r="CB46" i="2"/>
  <c r="BL46" i="2"/>
  <c r="BM46" i="2" s="1"/>
  <c r="BN46" i="2" s="1"/>
  <c r="CD45" i="2"/>
  <c r="CC45" i="2"/>
  <c r="CB45" i="2"/>
  <c r="CA45" i="2"/>
  <c r="BV45" i="2"/>
  <c r="BU45" i="2"/>
  <c r="BT45" i="2"/>
  <c r="BR45" i="2"/>
  <c r="BP45" i="2"/>
  <c r="BJ45" i="2"/>
  <c r="BH45" i="2"/>
  <c r="BL45" i="2"/>
  <c r="BM45" i="2" s="1"/>
  <c r="BN45" i="2" s="1"/>
  <c r="CC44" i="2"/>
  <c r="CA44" i="2"/>
  <c r="CB44" i="2"/>
  <c r="BR44" i="2"/>
  <c r="BP44" i="2"/>
  <c r="BJ44" i="2"/>
  <c r="BH44" i="2"/>
  <c r="BL44" i="2"/>
  <c r="BM44" i="2" s="1"/>
  <c r="BN44" i="2" s="1"/>
  <c r="CC43" i="2"/>
  <c r="CA43" i="2"/>
  <c r="CB43" i="2"/>
  <c r="BR43" i="2"/>
  <c r="BP43" i="2"/>
  <c r="BJ43" i="2"/>
  <c r="BH43" i="2"/>
  <c r="BL43" i="2"/>
  <c r="BM43" i="2" s="1"/>
  <c r="BN43" i="2" s="1"/>
  <c r="CC42" i="2"/>
  <c r="CA42" i="2"/>
  <c r="CD42" i="2"/>
  <c r="CB42" i="2"/>
  <c r="BR42" i="2"/>
  <c r="BP42" i="2"/>
  <c r="BJ42" i="2"/>
  <c r="BH42" i="2"/>
  <c r="BL42" i="2"/>
  <c r="BM42" i="2" s="1"/>
  <c r="BN42" i="2" s="1"/>
  <c r="BT42" i="2"/>
  <c r="BU42" i="2" s="1"/>
  <c r="BV42" i="2" s="1"/>
  <c r="BP41" i="2"/>
  <c r="BR41" i="2" s="1"/>
  <c r="CC41" i="2" s="1"/>
  <c r="BJ41" i="2"/>
  <c r="CA41" i="2" s="1"/>
  <c r="BH41" i="2"/>
  <c r="BL41" i="2"/>
  <c r="BM41" i="2" s="1"/>
  <c r="BN41" i="2" s="1"/>
  <c r="CB41" i="2" s="1"/>
  <c r="BT41" i="2"/>
  <c r="BU41" i="2" s="1"/>
  <c r="BV41" i="2" s="1"/>
  <c r="CD41" i="2" s="1"/>
  <c r="BL40" i="2"/>
  <c r="BM40" i="2" s="1"/>
  <c r="BN40" i="2" s="1"/>
  <c r="CB40" i="2" s="1"/>
  <c r="BT40" i="2"/>
  <c r="BU40" i="2" s="1"/>
  <c r="BV40" i="2" s="1"/>
  <c r="CD40" i="2" s="1"/>
  <c r="BL39" i="2" l="1"/>
  <c r="BM39" i="2"/>
  <c r="BN39" i="2" s="1"/>
  <c r="CB39" i="2" s="1"/>
  <c r="BT39" i="2"/>
  <c r="BU39" i="2" s="1"/>
  <c r="BV39" i="2" s="1"/>
  <c r="CD39" i="2" s="1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J54" i="2"/>
  <c r="AM54" i="2" s="1"/>
  <c r="AI54" i="2"/>
  <c r="AL54" i="2" s="1"/>
  <c r="AH54" i="2"/>
  <c r="AK54" i="2" s="1"/>
  <c r="AH41" i="2"/>
  <c r="AK41" i="2" s="1"/>
  <c r="AI41" i="2"/>
  <c r="AL41" i="2" s="1"/>
  <c r="AJ41" i="2"/>
  <c r="AM41" i="2" s="1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AH42" i="2"/>
  <c r="AK42" i="2" s="1"/>
  <c r="AI42" i="2"/>
  <c r="AL42" i="2" s="1"/>
  <c r="AJ42" i="2"/>
  <c r="AM42" i="2" s="1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AH43" i="2"/>
  <c r="AK43" i="2" s="1"/>
  <c r="AI43" i="2"/>
  <c r="AL43" i="2" s="1"/>
  <c r="AJ43" i="2"/>
  <c r="AM43" i="2" s="1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AH44" i="2"/>
  <c r="AK44" i="2" s="1"/>
  <c r="AI44" i="2"/>
  <c r="AL44" i="2" s="1"/>
  <c r="AJ44" i="2"/>
  <c r="AM44" i="2" s="1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AH45" i="2"/>
  <c r="AK45" i="2" s="1"/>
  <c r="AI45" i="2"/>
  <c r="AL45" i="2" s="1"/>
  <c r="AJ45" i="2"/>
  <c r="AM45" i="2" s="1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AH46" i="2"/>
  <c r="AK46" i="2" s="1"/>
  <c r="AI46" i="2"/>
  <c r="AL46" i="2" s="1"/>
  <c r="AJ46" i="2"/>
  <c r="AM46" i="2" s="1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AH47" i="2"/>
  <c r="AK47" i="2" s="1"/>
  <c r="AI47" i="2"/>
  <c r="AL47" i="2" s="1"/>
  <c r="AJ47" i="2"/>
  <c r="AM47" i="2" s="1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AH48" i="2"/>
  <c r="AK48" i="2" s="1"/>
  <c r="AI48" i="2"/>
  <c r="AL48" i="2" s="1"/>
  <c r="AJ48" i="2"/>
  <c r="AM48" i="2" s="1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AH49" i="2"/>
  <c r="AK49" i="2" s="1"/>
  <c r="AI49" i="2"/>
  <c r="AL49" i="2" s="1"/>
  <c r="AJ49" i="2"/>
  <c r="AM49" i="2" s="1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AH50" i="2"/>
  <c r="AK50" i="2" s="1"/>
  <c r="AI50" i="2"/>
  <c r="AL50" i="2" s="1"/>
  <c r="AJ50" i="2"/>
  <c r="AM50" i="2" s="1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AH51" i="2"/>
  <c r="AK51" i="2" s="1"/>
  <c r="AI51" i="2"/>
  <c r="AL51" i="2" s="1"/>
  <c r="AJ51" i="2"/>
  <c r="AM51" i="2" s="1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AH52" i="2"/>
  <c r="AK52" i="2" s="1"/>
  <c r="AI52" i="2"/>
  <c r="AL52" i="2" s="1"/>
  <c r="AJ52" i="2"/>
  <c r="AM52" i="2" s="1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AH53" i="2"/>
  <c r="AK53" i="2" s="1"/>
  <c r="AI53" i="2"/>
  <c r="AL53" i="2" s="1"/>
  <c r="AJ53" i="2"/>
  <c r="AM53" i="2" s="1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J40" i="2"/>
  <c r="AM40" i="2" s="1"/>
  <c r="AI40" i="2"/>
  <c r="AL40" i="2" s="1"/>
  <c r="AH40" i="2"/>
  <c r="AK40" i="2" s="1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J39" i="2"/>
  <c r="AM39" i="2" s="1"/>
  <c r="AI39" i="2"/>
  <c r="AL39" i="2" s="1"/>
  <c r="AH39" i="2"/>
  <c r="AK39" i="2" s="1"/>
  <c r="BP38" i="2"/>
  <c r="BR38" i="2" s="1"/>
  <c r="CC38" i="2" s="1"/>
  <c r="BH38" i="2"/>
  <c r="BJ38" i="2" s="1"/>
  <c r="CA38" i="2" s="1"/>
  <c r="BL38" i="2"/>
  <c r="BM38" i="2" s="1"/>
  <c r="BN38" i="2" s="1"/>
  <c r="CB38" i="2" s="1"/>
  <c r="BT38" i="2"/>
  <c r="BU38" i="2" s="1"/>
  <c r="BV38" i="2" s="1"/>
  <c r="CD38" i="2" s="1"/>
  <c r="BP37" i="2"/>
  <c r="BR37" i="2" s="1"/>
  <c r="CC37" i="2" s="1"/>
  <c r="BH37" i="2"/>
  <c r="BJ37" i="2" s="1"/>
  <c r="CA37" i="2" s="1"/>
  <c r="BL37" i="2"/>
  <c r="BM37" i="2" s="1"/>
  <c r="BN37" i="2" s="1"/>
  <c r="CB37" i="2" s="1"/>
  <c r="BT37" i="2"/>
  <c r="BU37" i="2" s="1"/>
  <c r="BV37" i="2" s="1"/>
  <c r="CD37" i="2" s="1"/>
  <c r="CC36" i="2"/>
  <c r="BT36" i="2"/>
  <c r="BU36" i="2" s="1"/>
  <c r="BV36" i="2" s="1"/>
  <c r="CD36" i="2" s="1"/>
  <c r="BR36" i="2"/>
  <c r="BP36" i="2"/>
  <c r="BH36" i="2"/>
  <c r="BJ36" i="2" s="1"/>
  <c r="CA36" i="2" s="1"/>
  <c r="BL36" i="2"/>
  <c r="BM36" i="2" s="1"/>
  <c r="BN36" i="2" s="1"/>
  <c r="CB36" i="2" s="1"/>
  <c r="BP35" i="2"/>
  <c r="BR35" i="2" s="1"/>
  <c r="CC35" i="2" s="1"/>
  <c r="BJ35" i="2"/>
  <c r="CA35" i="2" s="1"/>
  <c r="BH35" i="2"/>
  <c r="BL35" i="2"/>
  <c r="BM35" i="2" s="1"/>
  <c r="BN35" i="2" s="1"/>
  <c r="CB35" i="2" s="1"/>
  <c r="BP34" i="2"/>
  <c r="BR34" i="2" s="1"/>
  <c r="CC34" i="2" s="1"/>
  <c r="BH34" i="2"/>
  <c r="BJ34" i="2" s="1"/>
  <c r="CA34" i="2" s="1"/>
  <c r="BL34" i="2"/>
  <c r="BM34" i="2" s="1"/>
  <c r="BN34" i="2" s="1"/>
  <c r="CB34" i="2" s="1"/>
  <c r="BT34" i="2"/>
  <c r="BU34" i="2" s="1"/>
  <c r="BV34" i="2" s="1"/>
  <c r="CD34" i="2" s="1"/>
  <c r="CA33" i="2"/>
  <c r="BP33" i="2"/>
  <c r="BR33" i="2" s="1"/>
  <c r="CC33" i="2" s="1"/>
  <c r="BJ33" i="2"/>
  <c r="BH33" i="2"/>
  <c r="BL33" i="2"/>
  <c r="BM33" i="2" s="1"/>
  <c r="BN33" i="2" s="1"/>
  <c r="CB33" i="2" s="1"/>
  <c r="BT33" i="2"/>
  <c r="BU33" i="2" s="1"/>
  <c r="BV33" i="2" s="1"/>
  <c r="CD33" i="2" s="1"/>
  <c r="BH32" i="2"/>
  <c r="BJ32" i="2" s="1"/>
  <c r="CA32" i="2" s="1"/>
  <c r="BL32" i="2"/>
  <c r="BM32" i="2" s="1"/>
  <c r="BN32" i="2" s="1"/>
  <c r="CB32" i="2" s="1"/>
  <c r="BT32" i="2"/>
  <c r="BU32" i="2" s="1"/>
  <c r="BV32" i="2" s="1"/>
  <c r="CD32" i="2" s="1"/>
  <c r="BP31" i="2"/>
  <c r="BR31" i="2" s="1"/>
  <c r="CC31" i="2" s="1"/>
  <c r="BL31" i="2"/>
  <c r="BM31" i="2" s="1"/>
  <c r="BN31" i="2" s="1"/>
  <c r="CB31" i="2" s="1"/>
  <c r="BT31" i="2"/>
  <c r="BU31" i="2" s="1"/>
  <c r="BV31" i="2" s="1"/>
  <c r="CD31" i="2" s="1"/>
  <c r="CD30" i="2"/>
  <c r="BJ30" i="2"/>
  <c r="CA30" i="2" s="1"/>
  <c r="BH30" i="2"/>
  <c r="BL30" i="2"/>
  <c r="BM30" i="2" s="1"/>
  <c r="BN30" i="2" s="1"/>
  <c r="CB30" i="2" s="1"/>
  <c r="BT30" i="2"/>
  <c r="BU30" i="2" s="1"/>
  <c r="BV30" i="2" s="1"/>
  <c r="BR29" i="2"/>
  <c r="CC29" i="2" s="1"/>
  <c r="BP29" i="2"/>
  <c r="BL29" i="2"/>
  <c r="BM29" i="2" s="1"/>
  <c r="BN29" i="2" s="1"/>
  <c r="CB29" i="2" s="1"/>
  <c r="BH29" i="2"/>
  <c r="BJ29" i="2" s="1"/>
  <c r="CA29" i="2" s="1"/>
  <c r="BT29" i="2"/>
  <c r="BU29" i="2" s="1"/>
  <c r="BV29" i="2" s="1"/>
  <c r="CD29" i="2" s="1"/>
  <c r="BP28" i="2"/>
  <c r="BR28" i="2" s="1"/>
  <c r="CC28" i="2" s="1"/>
  <c r="BH28" i="2"/>
  <c r="BJ28" i="2" s="1"/>
  <c r="CA28" i="2" s="1"/>
  <c r="BT28" i="2"/>
  <c r="BU28" i="2" s="1"/>
  <c r="BV28" i="2" s="1"/>
  <c r="CD28" i="2" s="1"/>
  <c r="BT27" i="2"/>
  <c r="BU27" i="2" s="1"/>
  <c r="BV27" i="2" s="1"/>
  <c r="CD27" i="2" s="1"/>
  <c r="BJ27" i="2"/>
  <c r="CA27" i="2" s="1"/>
  <c r="BH27" i="2"/>
  <c r="BL27" i="2"/>
  <c r="BM27" i="2" s="1"/>
  <c r="BN27" i="2" s="1"/>
  <c r="CB27" i="2" s="1"/>
  <c r="CB13" i="2"/>
  <c r="BP26" i="2"/>
  <c r="BR26" i="2" s="1"/>
  <c r="CC26" i="2" s="1"/>
  <c r="BH26" i="2"/>
  <c r="BJ26" i="2" s="1"/>
  <c r="CA26" i="2" s="1"/>
  <c r="BL26" i="2"/>
  <c r="BM26" i="2" s="1"/>
  <c r="BN26" i="2" s="1"/>
  <c r="CB26" i="2" s="1"/>
  <c r="BH25" i="2"/>
  <c r="BJ25" i="2" s="1"/>
  <c r="CA25" i="2" s="1"/>
  <c r="BL25" i="2"/>
  <c r="BM25" i="2" s="1"/>
  <c r="BN25" i="2" s="1"/>
  <c r="CB25" i="2" s="1"/>
  <c r="BT25" i="2"/>
  <c r="BU25" i="2" s="1"/>
  <c r="BV25" i="2" s="1"/>
  <c r="CD25" i="2" s="1"/>
  <c r="BL24" i="2"/>
  <c r="BM24" i="2" s="1"/>
  <c r="BN24" i="2" s="1"/>
  <c r="CB24" i="2" s="1"/>
  <c r="BT24" i="2"/>
  <c r="BU24" i="2" s="1"/>
  <c r="BV24" i="2" s="1"/>
  <c r="CD24" i="2" s="1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J38" i="2"/>
  <c r="AM38" i="2" s="1"/>
  <c r="AI38" i="2"/>
  <c r="AL38" i="2" s="1"/>
  <c r="AH38" i="2"/>
  <c r="AK38" i="2" s="1"/>
  <c r="AH26" i="2"/>
  <c r="AK26" i="2" s="1"/>
  <c r="AI26" i="2"/>
  <c r="AL26" i="2" s="1"/>
  <c r="AJ26" i="2"/>
  <c r="AM26" i="2" s="1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AH27" i="2"/>
  <c r="AK27" i="2" s="1"/>
  <c r="AI27" i="2"/>
  <c r="AL27" i="2" s="1"/>
  <c r="AJ27" i="2"/>
  <c r="AM27" i="2" s="1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AH28" i="2"/>
  <c r="AK28" i="2" s="1"/>
  <c r="AI28" i="2"/>
  <c r="AL28" i="2" s="1"/>
  <c r="AJ28" i="2"/>
  <c r="AM28" i="2" s="1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AH29" i="2"/>
  <c r="AK29" i="2" s="1"/>
  <c r="AI29" i="2"/>
  <c r="AL29" i="2" s="1"/>
  <c r="AJ29" i="2"/>
  <c r="AM29" i="2" s="1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AH30" i="2"/>
  <c r="AK30" i="2" s="1"/>
  <c r="AI30" i="2"/>
  <c r="AL30" i="2" s="1"/>
  <c r="AJ30" i="2"/>
  <c r="AM30" i="2" s="1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AH31" i="2"/>
  <c r="AK31" i="2" s="1"/>
  <c r="AI31" i="2"/>
  <c r="AL31" i="2" s="1"/>
  <c r="AJ31" i="2"/>
  <c r="AM31" i="2" s="1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AH32" i="2"/>
  <c r="AK32" i="2" s="1"/>
  <c r="AI32" i="2"/>
  <c r="AL32" i="2" s="1"/>
  <c r="AJ32" i="2"/>
  <c r="AM32" i="2" s="1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AH33" i="2"/>
  <c r="AK33" i="2" s="1"/>
  <c r="AI33" i="2"/>
  <c r="AL33" i="2" s="1"/>
  <c r="AJ33" i="2"/>
  <c r="AM33" i="2" s="1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AH34" i="2"/>
  <c r="AK34" i="2" s="1"/>
  <c r="AI34" i="2"/>
  <c r="AL34" i="2" s="1"/>
  <c r="AJ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AH35" i="2"/>
  <c r="AK35" i="2" s="1"/>
  <c r="AI35" i="2"/>
  <c r="AL35" i="2" s="1"/>
  <c r="AJ35" i="2"/>
  <c r="AM35" i="2" s="1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AH36" i="2"/>
  <c r="AK36" i="2" s="1"/>
  <c r="AI36" i="2"/>
  <c r="AL36" i="2" s="1"/>
  <c r="AJ36" i="2"/>
  <c r="AM36" i="2" s="1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AH37" i="2"/>
  <c r="AK37" i="2" s="1"/>
  <c r="AI37" i="2"/>
  <c r="AL37" i="2" s="1"/>
  <c r="AJ37" i="2"/>
  <c r="AM37" i="2" s="1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L23" i="2"/>
  <c r="BM23" i="2" s="1"/>
  <c r="BN23" i="2" s="1"/>
  <c r="CB23" i="2" s="1"/>
  <c r="BT23" i="2"/>
  <c r="BU23" i="2" s="1"/>
  <c r="BV23" i="2" s="1"/>
  <c r="CD23" i="2" s="1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J25" i="2"/>
  <c r="AM25" i="2" s="1"/>
  <c r="AI25" i="2"/>
  <c r="AL25" i="2" s="1"/>
  <c r="AH25" i="2"/>
  <c r="AK25" i="2" s="1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J24" i="2"/>
  <c r="AM24" i="2" s="1"/>
  <c r="AI24" i="2"/>
  <c r="AL24" i="2" s="1"/>
  <c r="AH24" i="2"/>
  <c r="AK24" i="2" s="1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J23" i="2"/>
  <c r="AM23" i="2" s="1"/>
  <c r="AI23" i="2"/>
  <c r="AL23" i="2" s="1"/>
  <c r="AH23" i="2"/>
  <c r="AK23" i="2" s="1"/>
  <c r="BP22" i="2"/>
  <c r="BR22" i="2" s="1"/>
  <c r="CC22" i="2" s="1"/>
  <c r="BH22" i="2"/>
  <c r="BJ22" i="2" s="1"/>
  <c r="CA22" i="2" s="1"/>
  <c r="BT22" i="2"/>
  <c r="BU22" i="2" s="1"/>
  <c r="BV22" i="2" s="1"/>
  <c r="CD22" i="2" s="1"/>
  <c r="BT21" i="2"/>
  <c r="BU21" i="2" s="1"/>
  <c r="BV21" i="2" s="1"/>
  <c r="CD21" i="2" s="1"/>
  <c r="BT19" i="2"/>
  <c r="BU19" i="2" s="1"/>
  <c r="BV19" i="2" s="1"/>
  <c r="CD19" i="2" s="1"/>
  <c r="BP21" i="2"/>
  <c r="BR21" i="2" s="1"/>
  <c r="CC21" i="2" s="1"/>
  <c r="BH21" i="2"/>
  <c r="BJ21" i="2" s="1"/>
  <c r="CA21" i="2" s="1"/>
  <c r="BL21" i="2"/>
  <c r="BM21" i="2" s="1"/>
  <c r="BN21" i="2" s="1"/>
  <c r="CB21" i="2" s="1"/>
  <c r="BH20" i="2"/>
  <c r="BJ20" i="2" s="1"/>
  <c r="CA20" i="2" s="1"/>
  <c r="BL20" i="2"/>
  <c r="BM20" i="2" s="1"/>
  <c r="BN20" i="2" s="1"/>
  <c r="CB20" i="2" s="1"/>
  <c r="BP19" i="2"/>
  <c r="BR19" i="2" s="1"/>
  <c r="CC19" i="2" s="1"/>
  <c r="BL19" i="2"/>
  <c r="BM19" i="2" s="1"/>
  <c r="BN19" i="2" s="1"/>
  <c r="CB19" i="2" s="1"/>
  <c r="BT18" i="2"/>
  <c r="BU18" i="2" s="1"/>
  <c r="BV18" i="2" s="1"/>
  <c r="CD18" i="2" s="1"/>
  <c r="BP18" i="2"/>
  <c r="BR18" i="2" s="1"/>
  <c r="CC18" i="2" s="1"/>
  <c r="BL18" i="2"/>
  <c r="BM18" i="2" s="1"/>
  <c r="BN18" i="2" s="1"/>
  <c r="CB18" i="2" s="1"/>
  <c r="BT17" i="2"/>
  <c r="BU17" i="2" s="1"/>
  <c r="BV17" i="2" s="1"/>
  <c r="CD17" i="2" s="1"/>
  <c r="BH17" i="2"/>
  <c r="BJ17" i="2" s="1"/>
  <c r="CA17" i="2" s="1"/>
  <c r="BL17" i="2"/>
  <c r="BM17" i="2" s="1"/>
  <c r="BN17" i="2" s="1"/>
  <c r="CB17" i="2" s="1"/>
  <c r="BP16" i="2"/>
  <c r="BR16" i="2" s="1"/>
  <c r="CC16" i="2" s="1"/>
  <c r="BL16" i="2"/>
  <c r="BM16" i="2" s="1"/>
  <c r="BN16" i="2" s="1"/>
  <c r="CB16" i="2" s="1"/>
  <c r="BP15" i="2"/>
  <c r="BR15" i="2" s="1"/>
  <c r="CC15" i="2" s="1"/>
  <c r="BH15" i="2"/>
  <c r="BJ15" i="2" s="1"/>
  <c r="CA15" i="2" s="1"/>
  <c r="BL15" i="2"/>
  <c r="BM15" i="2" s="1"/>
  <c r="BN15" i="2" s="1"/>
  <c r="CB15" i="2" s="1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J22" i="2"/>
  <c r="AM22" i="2" s="1"/>
  <c r="AI22" i="2"/>
  <c r="AL22" i="2" s="1"/>
  <c r="AH22" i="2"/>
  <c r="AK22" i="2" s="1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J21" i="2"/>
  <c r="AM21" i="2" s="1"/>
  <c r="AI21" i="2"/>
  <c r="AL21" i="2" s="1"/>
  <c r="AH21" i="2"/>
  <c r="AK21" i="2" s="1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J20" i="2"/>
  <c r="AM20" i="2" s="1"/>
  <c r="AI20" i="2"/>
  <c r="AL20" i="2" s="1"/>
  <c r="AH20" i="2"/>
  <c r="AK20" i="2" s="1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J18" i="2"/>
  <c r="AM18" i="2" s="1"/>
  <c r="AI18" i="2"/>
  <c r="AL18" i="2" s="1"/>
  <c r="AH18" i="2"/>
  <c r="AK18" i="2" s="1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J19" i="2"/>
  <c r="AM19" i="2" s="1"/>
  <c r="AI19" i="2"/>
  <c r="AL19" i="2" s="1"/>
  <c r="AH19" i="2"/>
  <c r="AK19" i="2" s="1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J17" i="2"/>
  <c r="AM17" i="2" s="1"/>
  <c r="AI17" i="2"/>
  <c r="AL17" i="2" s="1"/>
  <c r="AH17" i="2"/>
  <c r="AK17" i="2" s="1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J16" i="2"/>
  <c r="AM16" i="2" s="1"/>
  <c r="AI16" i="2"/>
  <c r="AL16" i="2" s="1"/>
  <c r="AH16" i="2"/>
  <c r="AK16" i="2" s="1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J15" i="2"/>
  <c r="AM15" i="2" s="1"/>
  <c r="AI15" i="2"/>
  <c r="AL15" i="2" s="1"/>
  <c r="AH15" i="2"/>
  <c r="AK15" i="2" s="1"/>
  <c r="BP14" i="2"/>
  <c r="BR14" i="2" s="1"/>
  <c r="CC14" i="2" s="1"/>
  <c r="BP13" i="2"/>
  <c r="BR13" i="2" s="1"/>
  <c r="CC13" i="2" s="1"/>
  <c r="BL14" i="2"/>
  <c r="BM14" i="2" s="1"/>
  <c r="BN14" i="2" s="1"/>
  <c r="CB14" i="2" s="1"/>
  <c r="BH14" i="2"/>
  <c r="BJ14" i="2" s="1"/>
  <c r="CA14" i="2" s="1"/>
  <c r="BH13" i="2"/>
  <c r="BJ13" i="2" s="1"/>
  <c r="CA13" i="2" s="1"/>
  <c r="BT15" i="2"/>
  <c r="BU15" i="2" s="1"/>
  <c r="BV15" i="2" s="1"/>
  <c r="CD15" i="2" s="1"/>
  <c r="BT14" i="2"/>
  <c r="BU14" i="2" s="1"/>
  <c r="BV14" i="2" s="1"/>
  <c r="CD14" i="2" s="1"/>
  <c r="BT13" i="2"/>
  <c r="BU13" i="2" s="1"/>
  <c r="BV13" i="2" s="1"/>
  <c r="CD13" i="2" s="1"/>
  <c r="BP12" i="2"/>
  <c r="BR12" i="2" s="1"/>
  <c r="CC12" i="2" s="1"/>
  <c r="BH12" i="2"/>
  <c r="BJ12" i="2" s="1"/>
  <c r="CA12" i="2" s="1"/>
  <c r="BL12" i="2"/>
  <c r="BM12" i="2" s="1"/>
  <c r="BN12" i="2" s="1"/>
  <c r="CB12" i="2" s="1"/>
  <c r="BT12" i="2"/>
  <c r="BU12" i="2" s="1"/>
  <c r="BV12" i="2" s="1"/>
  <c r="CD12" i="2" s="1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J14" i="2"/>
  <c r="AM14" i="2" s="1"/>
  <c r="AI14" i="2"/>
  <c r="AL14" i="2" s="1"/>
  <c r="AH14" i="2"/>
  <c r="AK14" i="2" s="1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J13" i="2"/>
  <c r="AM13" i="2" s="1"/>
  <c r="AI13" i="2"/>
  <c r="AL13" i="2" s="1"/>
  <c r="AH13" i="2"/>
  <c r="AK13" i="2" s="1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J12" i="2"/>
  <c r="AM12" i="2" s="1"/>
  <c r="AI12" i="2"/>
  <c r="AL12" i="2" s="1"/>
  <c r="AH12" i="2"/>
  <c r="AK12" i="2" s="1"/>
  <c r="BP11" i="2"/>
  <c r="BR11" i="2" s="1"/>
  <c r="CC11" i="2" s="1"/>
  <c r="BH11" i="2"/>
  <c r="BJ11" i="2" s="1"/>
  <c r="CA11" i="2" s="1"/>
  <c r="BL11" i="2"/>
  <c r="BM11" i="2" s="1"/>
  <c r="BN11" i="2" s="1"/>
  <c r="CB11" i="2" s="1"/>
  <c r="BT11" i="2"/>
  <c r="BU11" i="2" s="1"/>
  <c r="BV11" i="2" s="1"/>
  <c r="CD11" i="2" s="1"/>
  <c r="BB11" i="2"/>
  <c r="BA11" i="2"/>
  <c r="AZ11" i="2"/>
  <c r="AY11" i="2"/>
  <c r="AX11" i="2"/>
  <c r="AW11" i="2"/>
  <c r="AV11" i="2"/>
  <c r="AU11" i="2"/>
  <c r="AT11" i="2"/>
  <c r="AS11" i="2"/>
  <c r="AR11" i="2"/>
  <c r="AQ11" i="2"/>
  <c r="AJ11" i="2"/>
  <c r="AM11" i="2" s="1"/>
  <c r="AI11" i="2"/>
  <c r="AL11" i="2" s="1"/>
  <c r="AN11" i="2"/>
  <c r="AO11" i="2"/>
  <c r="AP11" i="2"/>
  <c r="AH11" i="2"/>
  <c r="AK11" i="2" s="1"/>
  <c r="BT10" i="2"/>
  <c r="BU10" i="2" s="1"/>
  <c r="BV10" i="2" s="1"/>
  <c r="CD10" i="2" s="1"/>
  <c r="BP10" i="2"/>
  <c r="BR10" i="2" s="1"/>
  <c r="CC10" i="2" s="1"/>
  <c r="BL10" i="2"/>
  <c r="BM10" i="2" s="1"/>
  <c r="BN10" i="2" s="1"/>
  <c r="CB10" i="2" s="1"/>
  <c r="BH10" i="2"/>
  <c r="BJ10" i="2" s="1"/>
  <c r="CA10" i="2" s="1"/>
  <c r="BB10" i="2"/>
  <c r="BA10" i="2"/>
  <c r="AZ10" i="2"/>
  <c r="AY10" i="2"/>
  <c r="AX10" i="2"/>
  <c r="AW10" i="2"/>
  <c r="AV10" i="2"/>
  <c r="AU10" i="2"/>
  <c r="AT10" i="2"/>
  <c r="AS10" i="2"/>
  <c r="AR10" i="2"/>
  <c r="AQ10" i="2"/>
  <c r="AJ10" i="2"/>
  <c r="AM10" i="2" s="1"/>
  <c r="AI10" i="2"/>
  <c r="AL10" i="2" s="1"/>
  <c r="AN10" i="2"/>
  <c r="AO10" i="2"/>
  <c r="AP10" i="2"/>
  <c r="AH10" i="2"/>
  <c r="AK10" i="2" s="1"/>
  <c r="BT9" i="2"/>
  <c r="BU9" i="2" s="1"/>
  <c r="BV9" i="2" s="1"/>
  <c r="CD9" i="2" s="1"/>
  <c r="BP9" i="2"/>
  <c r="BR9" i="2" s="1"/>
  <c r="CC9" i="2" s="1"/>
  <c r="BH9" i="2"/>
  <c r="BJ9" i="2" s="1"/>
  <c r="CA9" i="2" s="1"/>
  <c r="BB9" i="2"/>
  <c r="BA9" i="2"/>
  <c r="AZ9" i="2"/>
  <c r="AY9" i="2"/>
  <c r="AX9" i="2"/>
  <c r="AW9" i="2"/>
  <c r="AV9" i="2"/>
  <c r="AU9" i="2"/>
  <c r="AT9" i="2"/>
  <c r="AS9" i="2"/>
  <c r="AR9" i="2"/>
  <c r="AQ9" i="2"/>
  <c r="AJ9" i="2"/>
  <c r="AM9" i="2" s="1"/>
  <c r="AI9" i="2"/>
  <c r="AL9" i="2" s="1"/>
  <c r="AN9" i="2"/>
  <c r="AO9" i="2"/>
  <c r="AP9" i="2"/>
  <c r="AH9" i="2"/>
  <c r="AK9" i="2" s="1"/>
  <c r="BL8" i="2"/>
  <c r="BM8" i="2" s="1"/>
  <c r="BN8" i="2" s="1"/>
  <c r="CB8" i="2" s="1"/>
  <c r="BH8" i="2"/>
  <c r="BJ8" i="2" s="1"/>
  <c r="CA8" i="2" s="1"/>
  <c r="BB8" i="2"/>
  <c r="BA8" i="2"/>
  <c r="AZ8" i="2"/>
  <c r="AY8" i="2"/>
  <c r="AX8" i="2"/>
  <c r="AW8" i="2"/>
  <c r="AV8" i="2"/>
  <c r="AU8" i="2"/>
  <c r="AT8" i="2"/>
  <c r="AS8" i="2"/>
  <c r="AR8" i="2"/>
  <c r="AQ8" i="2"/>
  <c r="AJ8" i="2"/>
  <c r="AM8" i="2" s="1"/>
  <c r="AI8" i="2"/>
  <c r="AL8" i="2" s="1"/>
  <c r="AN8" i="2"/>
  <c r="AO8" i="2"/>
  <c r="AP8" i="2"/>
  <c r="AH8" i="2"/>
  <c r="AK8" i="2" s="1"/>
  <c r="BT7" i="2" l="1"/>
  <c r="BU7" i="2" s="1"/>
  <c r="BV7" i="2" s="1"/>
  <c r="CD7" i="2" s="1"/>
  <c r="BL7" i="2"/>
  <c r="BM7" i="2" s="1"/>
  <c r="BN7" i="2" s="1"/>
  <c r="CB7" i="2" s="1"/>
  <c r="BH7" i="2"/>
  <c r="BJ7" i="2" s="1"/>
  <c r="CA7" i="2" s="1"/>
  <c r="AI7" i="2"/>
  <c r="AJ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AH7" i="2"/>
  <c r="AK7" i="2" s="1"/>
  <c r="BT6" i="2"/>
  <c r="BU6" i="2" s="1"/>
  <c r="BV6" i="2" s="1"/>
  <c r="CD6" i="2" s="1"/>
  <c r="BP6" i="2"/>
  <c r="BR6" i="2" s="1"/>
  <c r="BL6" i="2"/>
  <c r="BM6" i="2" s="1"/>
  <c r="BN6" i="2" s="1"/>
  <c r="CB6" i="2" s="1"/>
  <c r="BH6" i="2"/>
  <c r="BJ6" i="2" s="1"/>
  <c r="CA6" i="2" s="1"/>
  <c r="BH5" i="2"/>
  <c r="BJ5" i="2" s="1"/>
  <c r="CA5" i="2" s="1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J6" i="2"/>
  <c r="AM6" i="2" s="1"/>
  <c r="AI6" i="2"/>
  <c r="AL6" i="2" s="1"/>
  <c r="AH6" i="2"/>
  <c r="AK6" i="2" s="1"/>
  <c r="BT5" i="2"/>
  <c r="BU5" i="2" s="1"/>
  <c r="BV5" i="2" s="1"/>
  <c r="CD5" i="2" s="1"/>
  <c r="BP5" i="2"/>
  <c r="BR5" i="2" s="1"/>
  <c r="CC5" i="2" s="1"/>
  <c r="BL5" i="2"/>
  <c r="BM5" i="2" s="1"/>
  <c r="BN5" i="2" s="1"/>
  <c r="CB5" i="2" s="1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J5" i="2"/>
  <c r="AM5" i="2" s="1"/>
  <c r="AI5" i="2"/>
  <c r="AL5" i="2" s="1"/>
  <c r="AH5" i="2"/>
  <c r="AK5" i="2" s="1"/>
  <c r="BT4" i="2"/>
  <c r="BT3" i="2"/>
  <c r="BP4" i="2"/>
  <c r="BR4" i="2" s="1"/>
  <c r="CC4" i="2" s="1"/>
  <c r="BP3" i="2"/>
  <c r="BR3" i="2" s="1"/>
  <c r="CC3" i="2" s="1"/>
  <c r="BL4" i="2"/>
  <c r="BM4" i="2" s="1"/>
  <c r="BN4" i="2" s="1"/>
  <c r="CB4" i="2" s="1"/>
  <c r="BL3" i="2"/>
  <c r="BM3" i="2" s="1"/>
  <c r="BN3" i="2" s="1"/>
  <c r="BH4" i="2"/>
  <c r="BJ4" i="2" s="1"/>
  <c r="CA4" i="2" s="1"/>
  <c r="BH3" i="2"/>
  <c r="BJ3" i="2" s="1"/>
  <c r="CA3" i="2" s="1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J4" i="2"/>
  <c r="AM4" i="2" s="1"/>
  <c r="AI4" i="2"/>
  <c r="AL4" i="2" s="1"/>
  <c r="AH4" i="2"/>
  <c r="AK4" i="2" s="1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J3" i="2"/>
  <c r="AM3" i="2" s="1"/>
  <c r="AI3" i="2"/>
  <c r="AL3" i="2" s="1"/>
  <c r="AH3" i="2"/>
  <c r="AK3" i="2" s="1"/>
  <c r="BU3" i="2" l="1"/>
  <c r="BV3" i="2" s="1"/>
  <c r="CD3" i="2" s="1"/>
  <c r="CB3" i="2"/>
  <c r="BU4" i="2"/>
  <c r="BV4" i="2" s="1"/>
  <c r="CD4" i="2" s="1"/>
  <c r="AK105" i="1"/>
  <c r="AL105" i="1"/>
  <c r="AM105" i="1"/>
  <c r="AN105" i="1"/>
  <c r="AO105" i="1"/>
  <c r="AP105" i="1"/>
  <c r="AX105" i="1"/>
  <c r="BB105" i="1"/>
  <c r="AT105" i="1"/>
  <c r="AZ105" i="1"/>
  <c r="AJ105" i="1"/>
  <c r="AW105" i="1"/>
  <c r="BA105" i="1"/>
  <c r="AS105" i="1"/>
  <c r="AY105" i="1"/>
  <c r="AI105" i="1"/>
  <c r="AV105" i="1"/>
  <c r="AR105" i="1"/>
  <c r="AU105" i="1"/>
  <c r="AQ105" i="1"/>
  <c r="AH105" i="1"/>
  <c r="AK104" i="1"/>
  <c r="AL104" i="1"/>
  <c r="AM104" i="1"/>
  <c r="AN104" i="1"/>
  <c r="AO104" i="1"/>
  <c r="AP104" i="1"/>
  <c r="AX104" i="1"/>
  <c r="BB104" i="1"/>
  <c r="AT104" i="1"/>
  <c r="AZ104" i="1"/>
  <c r="AJ104" i="1"/>
  <c r="AW104" i="1"/>
  <c r="BA104" i="1"/>
  <c r="AS104" i="1"/>
  <c r="AY104" i="1"/>
  <c r="AI104" i="1"/>
  <c r="AV104" i="1"/>
  <c r="AR104" i="1"/>
  <c r="AU104" i="1"/>
  <c r="AQ104" i="1"/>
  <c r="AH104" i="1"/>
  <c r="AK103" i="1"/>
  <c r="AL103" i="1"/>
  <c r="AM103" i="1"/>
  <c r="AN103" i="1"/>
  <c r="AO103" i="1"/>
  <c r="AP103" i="1"/>
  <c r="AX103" i="1"/>
  <c r="BB103" i="1"/>
  <c r="AT103" i="1"/>
  <c r="AZ103" i="1"/>
  <c r="AJ103" i="1"/>
  <c r="AW103" i="1"/>
  <c r="BA103" i="1"/>
  <c r="AS103" i="1"/>
  <c r="AY103" i="1"/>
  <c r="AI103" i="1"/>
  <c r="AH103" i="1"/>
  <c r="AV103" i="1"/>
  <c r="AR103" i="1"/>
  <c r="AU103" i="1"/>
  <c r="AQ103" i="1"/>
  <c r="AK102" i="1"/>
  <c r="AL102" i="1"/>
  <c r="AM102" i="1"/>
  <c r="AN102" i="1"/>
  <c r="AO102" i="1"/>
  <c r="AP102" i="1"/>
  <c r="AX102" i="1"/>
  <c r="BB102" i="1"/>
  <c r="AT102" i="1"/>
  <c r="AZ102" i="1"/>
  <c r="AJ102" i="1"/>
  <c r="AW102" i="1"/>
  <c r="BA102" i="1"/>
  <c r="AS102" i="1"/>
  <c r="AY102" i="1"/>
  <c r="AI102" i="1"/>
  <c r="AH102" i="1"/>
  <c r="AV102" i="1"/>
  <c r="AR102" i="1"/>
  <c r="AU102" i="1"/>
  <c r="AQ102" i="1"/>
  <c r="AK101" i="1"/>
  <c r="AL101" i="1"/>
  <c r="AM101" i="1"/>
  <c r="AN101" i="1"/>
  <c r="AO101" i="1"/>
  <c r="AP101" i="1"/>
  <c r="AX101" i="1"/>
  <c r="BB101" i="1"/>
  <c r="AT101" i="1"/>
  <c r="AZ101" i="1"/>
  <c r="AJ101" i="1"/>
  <c r="AW101" i="1"/>
  <c r="BA101" i="1"/>
  <c r="AS101" i="1"/>
  <c r="AY101" i="1"/>
  <c r="AI101" i="1"/>
  <c r="AH101" i="1"/>
  <c r="AV101" i="1"/>
  <c r="AR101" i="1"/>
  <c r="AU101" i="1"/>
  <c r="AQ101" i="1"/>
  <c r="AK100" i="1"/>
  <c r="AL100" i="1"/>
  <c r="AM100" i="1"/>
  <c r="AN100" i="1"/>
  <c r="AO100" i="1"/>
  <c r="AP100" i="1"/>
  <c r="AX100" i="1"/>
  <c r="BB100" i="1"/>
  <c r="AT100" i="1"/>
  <c r="AZ100" i="1"/>
  <c r="AJ100" i="1"/>
  <c r="AW100" i="1"/>
  <c r="BA100" i="1"/>
  <c r="AS100" i="1"/>
  <c r="AY100" i="1"/>
  <c r="AI100" i="1"/>
  <c r="AH100" i="1"/>
  <c r="AV100" i="1"/>
  <c r="AR100" i="1"/>
  <c r="AU100" i="1"/>
  <c r="AQ100" i="1"/>
  <c r="AN99" i="1"/>
  <c r="AO99" i="1"/>
  <c r="AP99" i="1"/>
  <c r="AX99" i="1"/>
  <c r="BB99" i="1"/>
  <c r="AT99" i="1"/>
  <c r="AZ99" i="1"/>
  <c r="AJ99" i="1"/>
  <c r="AM99" i="1" s="1"/>
  <c r="AW99" i="1"/>
  <c r="BA99" i="1"/>
  <c r="AS99" i="1"/>
  <c r="AY99" i="1"/>
  <c r="AI99" i="1"/>
  <c r="AL99" i="1" s="1"/>
  <c r="AH99" i="1"/>
  <c r="AK99" i="1" s="1"/>
  <c r="AV99" i="1"/>
  <c r="AR99" i="1"/>
  <c r="AU99" i="1"/>
  <c r="AQ99" i="1"/>
  <c r="AK98" i="1"/>
  <c r="AN98" i="1"/>
  <c r="AO98" i="1"/>
  <c r="AP98" i="1"/>
  <c r="AX98" i="1"/>
  <c r="BB98" i="1"/>
  <c r="AT98" i="1"/>
  <c r="AZ98" i="1"/>
  <c r="AJ98" i="1"/>
  <c r="AM98" i="1" s="1"/>
  <c r="AW98" i="1"/>
  <c r="BA98" i="1"/>
  <c r="AS98" i="1"/>
  <c r="AY98" i="1"/>
  <c r="AI98" i="1"/>
  <c r="AL98" i="1" s="1"/>
  <c r="AH98" i="1"/>
  <c r="AV98" i="1"/>
  <c r="AR98" i="1"/>
  <c r="AU98" i="1"/>
  <c r="AQ98" i="1"/>
  <c r="AM97" i="1"/>
  <c r="AN97" i="1"/>
  <c r="AO97" i="1"/>
  <c r="AP97" i="1"/>
  <c r="AX97" i="1"/>
  <c r="BB97" i="1"/>
  <c r="AT97" i="1"/>
  <c r="AZ97" i="1"/>
  <c r="AJ97" i="1"/>
  <c r="AW97" i="1"/>
  <c r="BA97" i="1"/>
  <c r="AS97" i="1"/>
  <c r="AY97" i="1"/>
  <c r="AI97" i="1"/>
  <c r="AL97" i="1" s="1"/>
  <c r="AH97" i="1"/>
  <c r="AK97" i="1" s="1"/>
  <c r="AV97" i="1"/>
  <c r="AR97" i="1"/>
  <c r="AU97" i="1"/>
  <c r="AQ97" i="1"/>
  <c r="AN96" i="1"/>
  <c r="AO96" i="1"/>
  <c r="AP96" i="1"/>
  <c r="AX96" i="1"/>
  <c r="BB96" i="1"/>
  <c r="AT96" i="1"/>
  <c r="AZ96" i="1"/>
  <c r="AJ96" i="1"/>
  <c r="AM96" i="1" s="1"/>
  <c r="AW96" i="1"/>
  <c r="BA96" i="1"/>
  <c r="AS96" i="1"/>
  <c r="AY96" i="1"/>
  <c r="AI96" i="1"/>
  <c r="AL96" i="1" s="1"/>
  <c r="AH96" i="1"/>
  <c r="AK96" i="1" s="1"/>
  <c r="AV96" i="1"/>
  <c r="AR96" i="1"/>
  <c r="AU96" i="1"/>
  <c r="AQ96" i="1"/>
  <c r="AN95" i="1"/>
  <c r="AO95" i="1"/>
  <c r="AP95" i="1"/>
  <c r="AX95" i="1"/>
  <c r="BB95" i="1"/>
  <c r="AT95" i="1"/>
  <c r="AZ95" i="1"/>
  <c r="AJ95" i="1"/>
  <c r="AM95" i="1" s="1"/>
  <c r="AW95" i="1"/>
  <c r="BA95" i="1"/>
  <c r="AS95" i="1"/>
  <c r="AY95" i="1"/>
  <c r="AI95" i="1"/>
  <c r="AL95" i="1" s="1"/>
  <c r="AH95" i="1"/>
  <c r="AK95" i="1" s="1"/>
  <c r="AV95" i="1"/>
  <c r="AR95" i="1"/>
  <c r="AU95" i="1"/>
  <c r="AQ95" i="1"/>
  <c r="AN89" i="1"/>
  <c r="AO89" i="1"/>
  <c r="AP89" i="1"/>
  <c r="AX89" i="1"/>
  <c r="BB89" i="1"/>
  <c r="AT89" i="1"/>
  <c r="AZ89" i="1"/>
  <c r="AJ89" i="1"/>
  <c r="AM89" i="1" s="1"/>
  <c r="AW89" i="1"/>
  <c r="BA89" i="1"/>
  <c r="AS89" i="1"/>
  <c r="AY89" i="1"/>
  <c r="AI89" i="1"/>
  <c r="AL89" i="1" s="1"/>
  <c r="AH89" i="1"/>
  <c r="AK89" i="1" s="1"/>
  <c r="AV89" i="1"/>
  <c r="AR89" i="1"/>
  <c r="AU89" i="1"/>
  <c r="AQ89" i="1"/>
  <c r="AI84" i="1"/>
  <c r="AL84" i="1" s="1"/>
  <c r="AN94" i="1"/>
  <c r="AO94" i="1"/>
  <c r="AP94" i="1"/>
  <c r="AX94" i="1"/>
  <c r="BB94" i="1"/>
  <c r="AT94" i="1"/>
  <c r="AZ94" i="1"/>
  <c r="AJ94" i="1"/>
  <c r="AM94" i="1" s="1"/>
  <c r="AW94" i="1"/>
  <c r="BA94" i="1"/>
  <c r="AS94" i="1"/>
  <c r="AY94" i="1"/>
  <c r="AI94" i="1"/>
  <c r="AL94" i="1" s="1"/>
  <c r="AH94" i="1"/>
  <c r="AK94" i="1" s="1"/>
  <c r="AV94" i="1"/>
  <c r="AR94" i="1"/>
  <c r="AU94" i="1"/>
  <c r="AQ94" i="1"/>
  <c r="AM93" i="1"/>
  <c r="AN93" i="1"/>
  <c r="AO93" i="1"/>
  <c r="AP93" i="1"/>
  <c r="AX93" i="1"/>
  <c r="BB93" i="1"/>
  <c r="AT93" i="1"/>
  <c r="AZ93" i="1"/>
  <c r="AJ93" i="1"/>
  <c r="AW93" i="1"/>
  <c r="BA93" i="1"/>
  <c r="AS93" i="1"/>
  <c r="AY93" i="1"/>
  <c r="AI93" i="1"/>
  <c r="AL93" i="1" s="1"/>
  <c r="AH93" i="1"/>
  <c r="AK93" i="1" s="1"/>
  <c r="AV93" i="1"/>
  <c r="AR93" i="1"/>
  <c r="AU93" i="1"/>
  <c r="AQ93" i="1"/>
  <c r="AM92" i="1"/>
  <c r="AN92" i="1"/>
  <c r="AO92" i="1"/>
  <c r="AP92" i="1"/>
  <c r="AX92" i="1"/>
  <c r="BB92" i="1"/>
  <c r="AT92" i="1"/>
  <c r="AZ92" i="1"/>
  <c r="AJ92" i="1"/>
  <c r="AW92" i="1"/>
  <c r="BA92" i="1"/>
  <c r="AS92" i="1"/>
  <c r="AY92" i="1"/>
  <c r="AI92" i="1"/>
  <c r="AL92" i="1" s="1"/>
  <c r="AH92" i="1"/>
  <c r="AK92" i="1" s="1"/>
  <c r="AV92" i="1"/>
  <c r="AR92" i="1"/>
  <c r="AU92" i="1"/>
  <c r="AQ92" i="1"/>
  <c r="AN91" i="1"/>
  <c r="AO91" i="1"/>
  <c r="AP91" i="1"/>
  <c r="AX91" i="1"/>
  <c r="BB91" i="1"/>
  <c r="AT91" i="1"/>
  <c r="AZ91" i="1"/>
  <c r="AJ91" i="1"/>
  <c r="AM91" i="1" s="1"/>
  <c r="AW91" i="1"/>
  <c r="BA91" i="1"/>
  <c r="AS91" i="1"/>
  <c r="AY91" i="1"/>
  <c r="AI91" i="1"/>
  <c r="AL91" i="1" s="1"/>
  <c r="AH91" i="1"/>
  <c r="AK91" i="1" s="1"/>
  <c r="AV91" i="1"/>
  <c r="AR91" i="1"/>
  <c r="AU91" i="1"/>
  <c r="AQ91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J90" i="1"/>
  <c r="AM90" i="1" s="1"/>
  <c r="AI90" i="1"/>
  <c r="AL90" i="1" s="1"/>
  <c r="AH90" i="1"/>
  <c r="AK90" i="1" s="1"/>
  <c r="AN88" i="1"/>
  <c r="AO88" i="1"/>
  <c r="AP88" i="1"/>
  <c r="AV88" i="1"/>
  <c r="BB88" i="1"/>
  <c r="AR88" i="1"/>
  <c r="AZ88" i="1"/>
  <c r="AJ88" i="1"/>
  <c r="AM88" i="1" s="1"/>
  <c r="AU88" i="1"/>
  <c r="BA88" i="1"/>
  <c r="AQ88" i="1"/>
  <c r="AY88" i="1"/>
  <c r="AI88" i="1"/>
  <c r="AL88" i="1" s="1"/>
  <c r="AX88" i="1"/>
  <c r="AT88" i="1"/>
  <c r="AW88" i="1"/>
  <c r="AS88" i="1"/>
  <c r="AH88" i="1"/>
  <c r="AK88" i="1" s="1"/>
  <c r="AM87" i="1"/>
  <c r="AN87" i="1"/>
  <c r="AO87" i="1"/>
  <c r="AP87" i="1"/>
  <c r="AX87" i="1"/>
  <c r="BB87" i="1"/>
  <c r="AT87" i="1"/>
  <c r="AZ87" i="1"/>
  <c r="AJ87" i="1"/>
  <c r="AW87" i="1"/>
  <c r="BA87" i="1"/>
  <c r="AS87" i="1"/>
  <c r="AY87" i="1"/>
  <c r="AI87" i="1"/>
  <c r="AL87" i="1" s="1"/>
  <c r="AH87" i="1"/>
  <c r="AK87" i="1" s="1"/>
  <c r="AV87" i="1"/>
  <c r="AR87" i="1"/>
  <c r="AU87" i="1"/>
  <c r="AQ87" i="1"/>
  <c r="AL86" i="1"/>
  <c r="AN86" i="1"/>
  <c r="AO86" i="1"/>
  <c r="AP86" i="1"/>
  <c r="AX86" i="1"/>
  <c r="BB86" i="1"/>
  <c r="AT86" i="1"/>
  <c r="AZ86" i="1"/>
  <c r="AJ86" i="1"/>
  <c r="AM86" i="1" s="1"/>
  <c r="AW86" i="1"/>
  <c r="BA86" i="1"/>
  <c r="AS86" i="1"/>
  <c r="AY86" i="1"/>
  <c r="AI86" i="1"/>
  <c r="AH86" i="1"/>
  <c r="AK86" i="1" s="1"/>
  <c r="AV86" i="1"/>
  <c r="AR86" i="1"/>
  <c r="AU86" i="1"/>
  <c r="AQ86" i="1"/>
  <c r="AN85" i="1"/>
  <c r="AO85" i="1"/>
  <c r="AP85" i="1"/>
  <c r="AX85" i="1"/>
  <c r="BB85" i="1"/>
  <c r="AT85" i="1"/>
  <c r="AZ85" i="1"/>
  <c r="AJ85" i="1"/>
  <c r="AM85" i="1" s="1"/>
  <c r="AW85" i="1"/>
  <c r="BA85" i="1"/>
  <c r="AS85" i="1"/>
  <c r="AY85" i="1"/>
  <c r="AI85" i="1"/>
  <c r="AL85" i="1" s="1"/>
  <c r="AH85" i="1"/>
  <c r="AK85" i="1" s="1"/>
  <c r="AV85" i="1"/>
  <c r="AR85" i="1"/>
  <c r="AU85" i="1"/>
  <c r="AQ85" i="1"/>
  <c r="AN84" i="1"/>
  <c r="AO84" i="1"/>
  <c r="AP84" i="1"/>
  <c r="AX84" i="1"/>
  <c r="BB84" i="1"/>
  <c r="AT84" i="1"/>
  <c r="AZ84" i="1"/>
  <c r="AJ84" i="1"/>
  <c r="AM84" i="1" s="1"/>
  <c r="AW84" i="1"/>
  <c r="BA84" i="1"/>
  <c r="AS84" i="1"/>
  <c r="AY84" i="1"/>
  <c r="AH84" i="1"/>
  <c r="AK84" i="1" s="1"/>
  <c r="AV84" i="1"/>
  <c r="AR84" i="1"/>
  <c r="AU84" i="1"/>
  <c r="AQ84" i="1"/>
  <c r="AN83" i="1"/>
  <c r="AO83" i="1"/>
  <c r="AP83" i="1"/>
  <c r="AX83" i="1"/>
  <c r="BB83" i="1"/>
  <c r="AT83" i="1"/>
  <c r="AZ83" i="1"/>
  <c r="AJ83" i="1"/>
  <c r="AM83" i="1" s="1"/>
  <c r="AW83" i="1"/>
  <c r="BA83" i="1"/>
  <c r="AS83" i="1"/>
  <c r="AY83" i="1"/>
  <c r="AI83" i="1"/>
  <c r="AL83" i="1" s="1"/>
  <c r="AH83" i="1"/>
  <c r="AK83" i="1" s="1"/>
  <c r="AV83" i="1"/>
  <c r="AR83" i="1"/>
  <c r="AU83" i="1"/>
  <c r="AQ83" i="1"/>
  <c r="AR82" i="1"/>
  <c r="AR81" i="1"/>
  <c r="AM82" i="1"/>
  <c r="AN82" i="1"/>
  <c r="AO82" i="1"/>
  <c r="AP82" i="1"/>
  <c r="AX82" i="1"/>
  <c r="BB82" i="1"/>
  <c r="AT82" i="1"/>
  <c r="AZ82" i="1"/>
  <c r="AJ82" i="1"/>
  <c r="AW82" i="1"/>
  <c r="BA82" i="1"/>
  <c r="AS82" i="1"/>
  <c r="AY82" i="1"/>
  <c r="AI82" i="1"/>
  <c r="AL82" i="1" s="1"/>
  <c r="AH82" i="1"/>
  <c r="AK82" i="1" s="1"/>
  <c r="AV82" i="1"/>
  <c r="AU82" i="1"/>
  <c r="AQ82" i="1"/>
  <c r="AN81" i="1"/>
  <c r="AO81" i="1"/>
  <c r="AP81" i="1"/>
  <c r="AX81" i="1"/>
  <c r="BB81" i="1"/>
  <c r="AT81" i="1"/>
  <c r="AZ81" i="1"/>
  <c r="AJ81" i="1"/>
  <c r="AM81" i="1" s="1"/>
  <c r="AW81" i="1"/>
  <c r="BA81" i="1"/>
  <c r="AS81" i="1"/>
  <c r="AY81" i="1"/>
  <c r="AI81" i="1"/>
  <c r="AL81" i="1" s="1"/>
  <c r="AH81" i="1"/>
  <c r="AK81" i="1" s="1"/>
  <c r="AV81" i="1"/>
  <c r="AU81" i="1"/>
  <c r="AQ81" i="1"/>
  <c r="AN80" i="1"/>
  <c r="AO80" i="1"/>
  <c r="AP80" i="1"/>
  <c r="AI80" i="1"/>
  <c r="AL80" i="1" s="1"/>
  <c r="AX80" i="1"/>
  <c r="BB80" i="1"/>
  <c r="AT80" i="1"/>
  <c r="AZ80" i="1"/>
  <c r="AJ80" i="1"/>
  <c r="AM80" i="1" s="1"/>
  <c r="AW80" i="1"/>
  <c r="BA80" i="1"/>
  <c r="AS80" i="1"/>
  <c r="AY80" i="1"/>
  <c r="AH80" i="1"/>
  <c r="AK80" i="1" s="1"/>
  <c r="AV80" i="1"/>
  <c r="AR80" i="1"/>
  <c r="AU80" i="1"/>
  <c r="AQ80" i="1"/>
  <c r="AN79" i="1"/>
  <c r="AO79" i="1"/>
  <c r="AP79" i="1"/>
  <c r="AX79" i="1"/>
  <c r="BB79" i="1"/>
  <c r="AT79" i="1"/>
  <c r="AZ79" i="1"/>
  <c r="AJ79" i="1"/>
  <c r="AM79" i="1" s="1"/>
  <c r="AW79" i="1"/>
  <c r="BA79" i="1"/>
  <c r="AS79" i="1"/>
  <c r="AY79" i="1"/>
  <c r="AI79" i="1"/>
  <c r="AL79" i="1" s="1"/>
  <c r="AH79" i="1"/>
  <c r="AK79" i="1" s="1"/>
  <c r="AV79" i="1"/>
  <c r="AR79" i="1"/>
  <c r="AU79" i="1"/>
  <c r="AQ79" i="1"/>
  <c r="AN78" i="1"/>
  <c r="AO78" i="1"/>
  <c r="AP78" i="1"/>
  <c r="AX78" i="1"/>
  <c r="BB78" i="1"/>
  <c r="AT78" i="1"/>
  <c r="AZ78" i="1"/>
  <c r="AJ78" i="1"/>
  <c r="AM78" i="1" s="1"/>
  <c r="AW78" i="1"/>
  <c r="BA78" i="1"/>
  <c r="AS78" i="1"/>
  <c r="AY78" i="1"/>
  <c r="AI78" i="1"/>
  <c r="AL78" i="1" s="1"/>
  <c r="AH78" i="1"/>
  <c r="AK78" i="1" s="1"/>
  <c r="AV78" i="1"/>
  <c r="AR78" i="1"/>
  <c r="AU78" i="1"/>
  <c r="AQ78" i="1"/>
  <c r="AN77" i="1"/>
  <c r="AO77" i="1"/>
  <c r="AP77" i="1"/>
  <c r="AX77" i="1"/>
  <c r="BB77" i="1"/>
  <c r="AT77" i="1"/>
  <c r="AZ77" i="1"/>
  <c r="AJ77" i="1"/>
  <c r="AM77" i="1" s="1"/>
  <c r="AW77" i="1"/>
  <c r="BA77" i="1"/>
  <c r="AS77" i="1"/>
  <c r="AY77" i="1"/>
  <c r="AI77" i="1"/>
  <c r="AL77" i="1" s="1"/>
  <c r="AH77" i="1"/>
  <c r="AK77" i="1" s="1"/>
  <c r="AV77" i="1"/>
  <c r="AR77" i="1"/>
  <c r="AU77" i="1"/>
  <c r="AQ77" i="1"/>
  <c r="AN76" i="1"/>
  <c r="AO76" i="1"/>
  <c r="AP76" i="1"/>
  <c r="AX76" i="1"/>
  <c r="BB76" i="1"/>
  <c r="AT76" i="1"/>
  <c r="AZ76" i="1"/>
  <c r="AJ76" i="1"/>
  <c r="AM76" i="1" s="1"/>
  <c r="AW76" i="1"/>
  <c r="BA76" i="1"/>
  <c r="AS76" i="1"/>
  <c r="AY76" i="1"/>
  <c r="AI76" i="1"/>
  <c r="AL76" i="1" s="1"/>
  <c r="AH76" i="1"/>
  <c r="AK76" i="1" s="1"/>
  <c r="AV76" i="1"/>
  <c r="AR76" i="1"/>
  <c r="AU76" i="1"/>
  <c r="AQ76" i="1"/>
  <c r="AN75" i="1"/>
  <c r="AO75" i="1"/>
  <c r="AP75" i="1"/>
  <c r="AX75" i="1"/>
  <c r="BB75" i="1"/>
  <c r="AT75" i="1"/>
  <c r="AZ75" i="1"/>
  <c r="AJ75" i="1"/>
  <c r="AM75" i="1" s="1"/>
  <c r="AW75" i="1"/>
  <c r="BA75" i="1"/>
  <c r="AS75" i="1"/>
  <c r="AY75" i="1"/>
  <c r="AI75" i="1"/>
  <c r="AL75" i="1" s="1"/>
  <c r="AH75" i="1"/>
  <c r="AK75" i="1" s="1"/>
  <c r="AV75" i="1"/>
  <c r="AR75" i="1"/>
  <c r="AU75" i="1"/>
  <c r="AQ75" i="1"/>
  <c r="AN74" i="1"/>
  <c r="AO74" i="1"/>
  <c r="AP74" i="1"/>
  <c r="AX74" i="1"/>
  <c r="BB74" i="1"/>
  <c r="AT74" i="1"/>
  <c r="AZ74" i="1"/>
  <c r="AJ74" i="1"/>
  <c r="AM74" i="1" s="1"/>
  <c r="AW74" i="1"/>
  <c r="BA74" i="1"/>
  <c r="AS74" i="1"/>
  <c r="AY74" i="1"/>
  <c r="AI74" i="1"/>
  <c r="AL74" i="1" s="1"/>
  <c r="AH74" i="1"/>
  <c r="AK74" i="1" s="1"/>
  <c r="AV74" i="1"/>
  <c r="AR74" i="1"/>
  <c r="AU74" i="1"/>
  <c r="AQ74" i="1"/>
  <c r="AN73" i="1"/>
  <c r="AO73" i="1"/>
  <c r="AP73" i="1"/>
  <c r="AX73" i="1"/>
  <c r="BB73" i="1"/>
  <c r="AT73" i="1"/>
  <c r="AZ73" i="1"/>
  <c r="AJ73" i="1"/>
  <c r="AM73" i="1" s="1"/>
  <c r="AW73" i="1"/>
  <c r="BA73" i="1"/>
  <c r="AS73" i="1"/>
  <c r="AY73" i="1"/>
  <c r="AI73" i="1"/>
  <c r="AL73" i="1" s="1"/>
  <c r="AH73" i="1"/>
  <c r="AK73" i="1" s="1"/>
  <c r="AV73" i="1"/>
  <c r="AR73" i="1"/>
  <c r="AU73" i="1"/>
  <c r="AQ73" i="1"/>
  <c r="AN70" i="1"/>
  <c r="AO70" i="1"/>
  <c r="AP70" i="1"/>
  <c r="AX70" i="1"/>
  <c r="BB70" i="1"/>
  <c r="AT70" i="1"/>
  <c r="AZ70" i="1"/>
  <c r="AJ70" i="1"/>
  <c r="AM70" i="1" s="1"/>
  <c r="AW70" i="1"/>
  <c r="BA70" i="1"/>
  <c r="AS70" i="1"/>
  <c r="AY70" i="1"/>
  <c r="AI70" i="1"/>
  <c r="AL70" i="1" s="1"/>
  <c r="AH70" i="1"/>
  <c r="AK70" i="1" s="1"/>
  <c r="AV70" i="1"/>
  <c r="AR70" i="1"/>
  <c r="AU70" i="1"/>
  <c r="AQ70" i="1"/>
  <c r="AN72" i="1"/>
  <c r="AO72" i="1"/>
  <c r="AP72" i="1"/>
  <c r="AX72" i="1"/>
  <c r="BB72" i="1"/>
  <c r="AT72" i="1"/>
  <c r="AZ72" i="1"/>
  <c r="AJ72" i="1"/>
  <c r="AM72" i="1" s="1"/>
  <c r="AW72" i="1"/>
  <c r="BA72" i="1"/>
  <c r="AS72" i="1"/>
  <c r="AY72" i="1"/>
  <c r="AI72" i="1"/>
  <c r="AL72" i="1" s="1"/>
  <c r="AH72" i="1"/>
  <c r="AK72" i="1" s="1"/>
  <c r="AV72" i="1"/>
  <c r="AR72" i="1"/>
  <c r="AU72" i="1"/>
  <c r="AQ72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J71" i="1"/>
  <c r="AM71" i="1" s="1"/>
  <c r="AI71" i="1"/>
  <c r="AL71" i="1" s="1"/>
  <c r="AH71" i="1"/>
  <c r="AK71" i="1" s="1"/>
  <c r="AN69" i="1"/>
  <c r="AO69" i="1"/>
  <c r="AP69" i="1"/>
  <c r="AX69" i="1"/>
  <c r="BB69" i="1"/>
  <c r="AT69" i="1"/>
  <c r="AZ69" i="1"/>
  <c r="AJ69" i="1"/>
  <c r="AM69" i="1" s="1"/>
  <c r="AW69" i="1"/>
  <c r="BA69" i="1"/>
  <c r="AS69" i="1"/>
  <c r="AY69" i="1"/>
  <c r="AI69" i="1"/>
  <c r="AL69" i="1" s="1"/>
  <c r="AH69" i="1"/>
  <c r="AK69" i="1" s="1"/>
  <c r="AV69" i="1"/>
  <c r="AR69" i="1"/>
  <c r="AU69" i="1"/>
  <c r="AQ69" i="1"/>
  <c r="AN68" i="1"/>
  <c r="AO68" i="1"/>
  <c r="AP68" i="1"/>
  <c r="AX68" i="1"/>
  <c r="BB68" i="1"/>
  <c r="AT68" i="1"/>
  <c r="AZ68" i="1"/>
  <c r="AJ68" i="1"/>
  <c r="AM68" i="1" s="1"/>
  <c r="AW68" i="1"/>
  <c r="BA68" i="1"/>
  <c r="AS68" i="1"/>
  <c r="AY68" i="1"/>
  <c r="AI68" i="1"/>
  <c r="AL68" i="1" s="1"/>
  <c r="AH68" i="1"/>
  <c r="AK68" i="1" s="1"/>
  <c r="AV68" i="1"/>
  <c r="AR68" i="1"/>
  <c r="AU68" i="1"/>
  <c r="AQ68" i="1"/>
  <c r="AP67" i="1"/>
  <c r="AO67" i="1"/>
  <c r="AN67" i="1"/>
  <c r="AX67" i="1"/>
  <c r="BB67" i="1"/>
  <c r="AT67" i="1"/>
  <c r="AZ67" i="1"/>
  <c r="AJ67" i="1"/>
  <c r="AM67" i="1" s="1"/>
  <c r="AW67" i="1"/>
  <c r="BA67" i="1"/>
  <c r="AS67" i="1"/>
  <c r="AY67" i="1"/>
  <c r="AI67" i="1"/>
  <c r="AL67" i="1" s="1"/>
  <c r="AH67" i="1"/>
  <c r="AK67" i="1" s="1"/>
  <c r="AV67" i="1"/>
  <c r="AR67" i="1"/>
  <c r="AU67" i="1"/>
  <c r="AQ67" i="1"/>
  <c r="AP66" i="1"/>
  <c r="AO66" i="1"/>
  <c r="AN66" i="1"/>
  <c r="AX66" i="1"/>
  <c r="BB66" i="1"/>
  <c r="AT66" i="1"/>
  <c r="AZ66" i="1"/>
  <c r="AJ66" i="1"/>
  <c r="AM66" i="1" s="1"/>
  <c r="AW66" i="1"/>
  <c r="BA66" i="1"/>
  <c r="AS66" i="1"/>
  <c r="AY66" i="1"/>
  <c r="AI66" i="1"/>
  <c r="AL66" i="1" s="1"/>
  <c r="AH66" i="1"/>
  <c r="AK66" i="1" s="1"/>
  <c r="AV66" i="1"/>
  <c r="AR66" i="1"/>
  <c r="AU66" i="1"/>
  <c r="AQ66" i="1"/>
  <c r="AP65" i="1"/>
  <c r="AO65" i="1"/>
  <c r="AN65" i="1"/>
  <c r="AX65" i="1"/>
  <c r="BB65" i="1"/>
  <c r="AT65" i="1"/>
  <c r="AZ65" i="1"/>
  <c r="AJ65" i="1"/>
  <c r="AM65" i="1" s="1"/>
  <c r="AW65" i="1"/>
  <c r="BA65" i="1"/>
  <c r="AS65" i="1"/>
  <c r="AY65" i="1"/>
  <c r="AI65" i="1"/>
  <c r="AL65" i="1" s="1"/>
  <c r="AH65" i="1"/>
  <c r="AK65" i="1" s="1"/>
  <c r="AV65" i="1"/>
  <c r="AR65" i="1"/>
  <c r="AU65" i="1"/>
  <c r="AQ65" i="1"/>
  <c r="AP64" i="1"/>
  <c r="AO64" i="1"/>
  <c r="AN64" i="1"/>
  <c r="AV64" i="1"/>
  <c r="BB64" i="1"/>
  <c r="AR64" i="1"/>
  <c r="AZ64" i="1"/>
  <c r="AJ64" i="1"/>
  <c r="AM64" i="1" s="1"/>
  <c r="AU64" i="1"/>
  <c r="BA64" i="1"/>
  <c r="AQ64" i="1"/>
  <c r="AY64" i="1"/>
  <c r="AI64" i="1"/>
  <c r="AL64" i="1" s="1"/>
  <c r="AH64" i="1"/>
  <c r="AK64" i="1" s="1"/>
  <c r="AX64" i="1"/>
  <c r="AT64" i="1"/>
  <c r="AW64" i="1"/>
  <c r="AS64" i="1"/>
  <c r="AP63" i="1"/>
  <c r="AO63" i="1"/>
  <c r="AN63" i="1"/>
  <c r="AX63" i="1"/>
  <c r="BB63" i="1"/>
  <c r="AT63" i="1"/>
  <c r="AZ63" i="1"/>
  <c r="AJ63" i="1"/>
  <c r="AM63" i="1" s="1"/>
  <c r="AW63" i="1"/>
  <c r="BA63" i="1"/>
  <c r="AS63" i="1"/>
  <c r="AY63" i="1"/>
  <c r="AI63" i="1"/>
  <c r="AL63" i="1" s="1"/>
  <c r="AH63" i="1"/>
  <c r="AK63" i="1" s="1"/>
  <c r="AV63" i="1"/>
  <c r="AR63" i="1"/>
  <c r="AU63" i="1"/>
  <c r="AQ63" i="1"/>
  <c r="BA1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J59" i="1"/>
  <c r="AM59" i="1" s="1"/>
  <c r="AI59" i="1"/>
  <c r="AL59" i="1" s="1"/>
  <c r="AH59" i="1"/>
  <c r="AK59" i="1" s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J58" i="1"/>
  <c r="AM58" i="1" s="1"/>
  <c r="AI58" i="1"/>
  <c r="AL58" i="1" s="1"/>
  <c r="AH58" i="1"/>
  <c r="AK58" i="1" s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J55" i="1"/>
  <c r="AM55" i="1" s="1"/>
  <c r="AI55" i="1"/>
  <c r="AL55" i="1" s="1"/>
  <c r="AH55" i="1"/>
  <c r="AK55" i="1" s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J52" i="1"/>
  <c r="AM52" i="1" s="1"/>
  <c r="AI52" i="1"/>
  <c r="AL52" i="1" s="1"/>
  <c r="AH52" i="1"/>
  <c r="AK52" i="1" s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J51" i="1"/>
  <c r="AM51" i="1" s="1"/>
  <c r="AI51" i="1"/>
  <c r="AL51" i="1" s="1"/>
  <c r="AH51" i="1"/>
  <c r="AK51" i="1" s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J50" i="1"/>
  <c r="AM50" i="1" s="1"/>
  <c r="AI50" i="1"/>
  <c r="AL50" i="1" s="1"/>
  <c r="AH50" i="1"/>
  <c r="AK50" i="1" s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J57" i="1"/>
  <c r="AM57" i="1" s="1"/>
  <c r="AI57" i="1"/>
  <c r="AL57" i="1" s="1"/>
  <c r="AH57" i="1"/>
  <c r="AK57" i="1" s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J48" i="1"/>
  <c r="AM48" i="1" s="1"/>
  <c r="AI48" i="1"/>
  <c r="AL48" i="1" s="1"/>
  <c r="AH48" i="1"/>
  <c r="AK48" i="1" s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J46" i="1"/>
  <c r="AM46" i="1" s="1"/>
  <c r="AI46" i="1"/>
  <c r="AL46" i="1" s="1"/>
  <c r="AH46" i="1"/>
  <c r="AK46" i="1" s="1"/>
  <c r="AH61" i="1"/>
  <c r="AK61" i="1" s="1"/>
  <c r="AI61" i="1"/>
  <c r="AL61" i="1" s="1"/>
  <c r="AJ61" i="1"/>
  <c r="AM61" i="1" s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AH62" i="1"/>
  <c r="AK62" i="1" s="1"/>
  <c r="AI62" i="1"/>
  <c r="AL62" i="1" s="1"/>
  <c r="AJ62" i="1"/>
  <c r="AM62" i="1" s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AH49" i="1"/>
  <c r="AK49" i="1" s="1"/>
  <c r="AI49" i="1"/>
  <c r="AL49" i="1" s="1"/>
  <c r="AJ49" i="1"/>
  <c r="AM49" i="1" s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AH53" i="1"/>
  <c r="AK53" i="1" s="1"/>
  <c r="AI53" i="1"/>
  <c r="AL53" i="1" s="1"/>
  <c r="AJ53" i="1"/>
  <c r="AM53" i="1" s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AH54" i="1"/>
  <c r="AK54" i="1" s="1"/>
  <c r="AI54" i="1"/>
  <c r="AL54" i="1" s="1"/>
  <c r="AJ54" i="1"/>
  <c r="AM54" i="1" s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AH56" i="1"/>
  <c r="AK56" i="1" s="1"/>
  <c r="AI56" i="1"/>
  <c r="AL56" i="1" s="1"/>
  <c r="AJ56" i="1"/>
  <c r="AM56" i="1" s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AH60" i="1"/>
  <c r="AK60" i="1" s="1"/>
  <c r="AI60" i="1"/>
  <c r="AL60" i="1" s="1"/>
  <c r="AJ60" i="1"/>
  <c r="AM60" i="1" s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AN47" i="1"/>
  <c r="AO47" i="1"/>
  <c r="AP47" i="1"/>
  <c r="AX47" i="1"/>
  <c r="BB47" i="1"/>
  <c r="AT47" i="1"/>
  <c r="AZ47" i="1"/>
  <c r="AJ47" i="1"/>
  <c r="AM47" i="1" s="1"/>
  <c r="AW47" i="1"/>
  <c r="BA47" i="1"/>
  <c r="AS47" i="1"/>
  <c r="AY47" i="1"/>
  <c r="AI47" i="1"/>
  <c r="AL47" i="1" s="1"/>
  <c r="AH47" i="1"/>
  <c r="AK47" i="1" s="1"/>
  <c r="AV47" i="1"/>
  <c r="AR47" i="1"/>
  <c r="AU47" i="1"/>
  <c r="AQ47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J45" i="1"/>
  <c r="AM45" i="1" s="1"/>
  <c r="AI45" i="1"/>
  <c r="AL45" i="1" s="1"/>
  <c r="AH45" i="1"/>
  <c r="AK45" i="1" s="1"/>
  <c r="AN43" i="1"/>
  <c r="AO43" i="1"/>
  <c r="AP43" i="1"/>
  <c r="AX43" i="1"/>
  <c r="BB43" i="1"/>
  <c r="AT43" i="1"/>
  <c r="AZ43" i="1"/>
  <c r="AJ43" i="1"/>
  <c r="AM43" i="1" s="1"/>
  <c r="AW43" i="1"/>
  <c r="BA43" i="1"/>
  <c r="AS43" i="1"/>
  <c r="AY43" i="1"/>
  <c r="AI43" i="1"/>
  <c r="AL43" i="1" s="1"/>
  <c r="AH43" i="1"/>
  <c r="AK43" i="1" s="1"/>
  <c r="AV43" i="1"/>
  <c r="AR43" i="1"/>
  <c r="AU43" i="1"/>
  <c r="AQ43" i="1"/>
  <c r="AN42" i="1"/>
  <c r="AO42" i="1"/>
  <c r="AP42" i="1"/>
  <c r="AX42" i="1"/>
  <c r="BB42" i="1"/>
  <c r="AT42" i="1"/>
  <c r="AZ42" i="1"/>
  <c r="AJ42" i="1"/>
  <c r="AM42" i="1" s="1"/>
  <c r="AW42" i="1"/>
  <c r="BA42" i="1"/>
  <c r="AS42" i="1"/>
  <c r="AY42" i="1"/>
  <c r="AI42" i="1"/>
  <c r="AL42" i="1" s="1"/>
  <c r="AH42" i="1"/>
  <c r="AK42" i="1" s="1"/>
  <c r="AV42" i="1"/>
  <c r="AR42" i="1"/>
  <c r="AU42" i="1"/>
  <c r="AQ42" i="1"/>
  <c r="AN41" i="1"/>
  <c r="AO41" i="1"/>
  <c r="AP41" i="1"/>
  <c r="AX41" i="1"/>
  <c r="BB41" i="1"/>
  <c r="AT41" i="1"/>
  <c r="AZ41" i="1"/>
  <c r="AJ41" i="1"/>
  <c r="AM41" i="1" s="1"/>
  <c r="AW41" i="1"/>
  <c r="BA41" i="1"/>
  <c r="AS41" i="1"/>
  <c r="AY41" i="1"/>
  <c r="AI41" i="1"/>
  <c r="AL41" i="1" s="1"/>
  <c r="AH41" i="1"/>
  <c r="AK41" i="1" s="1"/>
  <c r="AV41" i="1"/>
  <c r="AR41" i="1"/>
  <c r="AU41" i="1"/>
  <c r="AQ41" i="1"/>
  <c r="AN40" i="1"/>
  <c r="AO40" i="1"/>
  <c r="AP40" i="1"/>
  <c r="AX40" i="1"/>
  <c r="BB40" i="1"/>
  <c r="AT40" i="1"/>
  <c r="AZ40" i="1"/>
  <c r="AJ40" i="1"/>
  <c r="AM40" i="1" s="1"/>
  <c r="AW40" i="1"/>
  <c r="BA40" i="1"/>
  <c r="AS40" i="1"/>
  <c r="AY40" i="1"/>
  <c r="AI40" i="1"/>
  <c r="AL40" i="1" s="1"/>
  <c r="AH40" i="1"/>
  <c r="AK40" i="1" s="1"/>
  <c r="AV40" i="1"/>
  <c r="AR40" i="1"/>
  <c r="AU40" i="1"/>
  <c r="AQ40" i="1"/>
  <c r="AN39" i="1"/>
  <c r="AO39" i="1"/>
  <c r="AP39" i="1"/>
  <c r="AX39" i="1"/>
  <c r="BB39" i="1"/>
  <c r="AT39" i="1"/>
  <c r="AZ39" i="1"/>
  <c r="AJ39" i="1"/>
  <c r="AM39" i="1" s="1"/>
  <c r="AW39" i="1"/>
  <c r="BA39" i="1"/>
  <c r="AS39" i="1"/>
  <c r="AY39" i="1"/>
  <c r="AI39" i="1"/>
  <c r="AL39" i="1" s="1"/>
  <c r="AH39" i="1"/>
  <c r="AK39" i="1" s="1"/>
  <c r="AV39" i="1"/>
  <c r="AR39" i="1"/>
  <c r="AU39" i="1"/>
  <c r="AQ39" i="1"/>
  <c r="AN38" i="1"/>
  <c r="AO38" i="1"/>
  <c r="AP38" i="1"/>
  <c r="AX38" i="1"/>
  <c r="BB38" i="1"/>
  <c r="AT38" i="1"/>
  <c r="AZ38" i="1"/>
  <c r="AJ38" i="1"/>
  <c r="AM38" i="1" s="1"/>
  <c r="AW38" i="1"/>
  <c r="BA38" i="1"/>
  <c r="AS38" i="1"/>
  <c r="AY38" i="1"/>
  <c r="AI38" i="1"/>
  <c r="AL38" i="1" s="1"/>
  <c r="AH38" i="1"/>
  <c r="AK38" i="1" s="1"/>
  <c r="AV38" i="1"/>
  <c r="AR38" i="1"/>
  <c r="AU38" i="1"/>
  <c r="AQ38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J37" i="1"/>
  <c r="AM37" i="1" s="1"/>
  <c r="AI37" i="1"/>
  <c r="AL37" i="1" s="1"/>
  <c r="AH37" i="1"/>
  <c r="AK37" i="1" s="1"/>
  <c r="AP35" i="1"/>
  <c r="AO35" i="1"/>
  <c r="AN35" i="1"/>
  <c r="AV35" i="1"/>
  <c r="BB35" i="1"/>
  <c r="AR35" i="1"/>
  <c r="AZ35" i="1"/>
  <c r="AJ35" i="1"/>
  <c r="AM35" i="1" s="1"/>
  <c r="AU35" i="1"/>
  <c r="BA35" i="1"/>
  <c r="AQ35" i="1"/>
  <c r="AY35" i="1"/>
  <c r="AI35" i="1"/>
  <c r="AL35" i="1" s="1"/>
  <c r="AH35" i="1"/>
  <c r="AK35" i="1" s="1"/>
  <c r="AX35" i="1"/>
  <c r="AT35" i="1"/>
  <c r="AW35" i="1"/>
  <c r="AS35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J34" i="1"/>
  <c r="AM34" i="1" s="1"/>
  <c r="AI34" i="1"/>
  <c r="AL34" i="1" s="1"/>
  <c r="AH34" i="1"/>
  <c r="AK34" i="1" s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J33" i="1"/>
  <c r="AM33" i="1" s="1"/>
  <c r="AI33" i="1"/>
  <c r="AL33" i="1" s="1"/>
  <c r="AH33" i="1"/>
  <c r="AK33" i="1" s="1"/>
  <c r="AN20" i="1"/>
  <c r="AO20" i="1"/>
  <c r="AP20" i="1"/>
  <c r="AN21" i="1"/>
  <c r="AO21" i="1"/>
  <c r="AP21" i="1"/>
  <c r="AN22" i="1"/>
  <c r="AO22" i="1"/>
  <c r="AP22" i="1"/>
  <c r="AN23" i="1"/>
  <c r="AO23" i="1"/>
  <c r="AP23" i="1"/>
  <c r="AN24" i="1"/>
  <c r="AO24" i="1"/>
  <c r="AP24" i="1"/>
  <c r="AN25" i="1"/>
  <c r="AO25" i="1"/>
  <c r="AP25" i="1"/>
  <c r="AN26" i="1"/>
  <c r="AO26" i="1"/>
  <c r="AP26" i="1"/>
  <c r="AN28" i="1"/>
  <c r="AO28" i="1"/>
  <c r="AP28" i="1"/>
  <c r="AN29" i="1"/>
  <c r="AO29" i="1"/>
  <c r="AP29" i="1"/>
  <c r="AN30" i="1"/>
  <c r="AO30" i="1"/>
  <c r="AP30" i="1"/>
  <c r="AN31" i="1"/>
  <c r="AO31" i="1"/>
  <c r="AP31" i="1"/>
  <c r="AP19" i="1"/>
  <c r="AO19" i="1"/>
  <c r="AN19" i="1"/>
  <c r="AH20" i="1"/>
  <c r="AK20" i="1" s="1"/>
  <c r="AI20" i="1"/>
  <c r="AL20" i="1" s="1"/>
  <c r="AJ20" i="1"/>
  <c r="AM20" i="1" s="1"/>
  <c r="AH21" i="1"/>
  <c r="AK21" i="1" s="1"/>
  <c r="AI21" i="1"/>
  <c r="AL21" i="1" s="1"/>
  <c r="AJ21" i="1"/>
  <c r="AM21" i="1" s="1"/>
  <c r="AH22" i="1"/>
  <c r="AK22" i="1" s="1"/>
  <c r="AI22" i="1"/>
  <c r="AL22" i="1" s="1"/>
  <c r="AJ22" i="1"/>
  <c r="AM22" i="1" s="1"/>
  <c r="AH23" i="1"/>
  <c r="AK23" i="1" s="1"/>
  <c r="AI23" i="1"/>
  <c r="AL23" i="1" s="1"/>
  <c r="AJ23" i="1"/>
  <c r="AM23" i="1" s="1"/>
  <c r="AH24" i="1"/>
  <c r="AK24" i="1" s="1"/>
  <c r="AI24" i="1"/>
  <c r="AL24" i="1" s="1"/>
  <c r="AJ24" i="1"/>
  <c r="AM24" i="1" s="1"/>
  <c r="AH25" i="1"/>
  <c r="AK25" i="1" s="1"/>
  <c r="AI25" i="1"/>
  <c r="AL25" i="1" s="1"/>
  <c r="AJ25" i="1"/>
  <c r="AM25" i="1" s="1"/>
  <c r="AH26" i="1"/>
  <c r="AK26" i="1" s="1"/>
  <c r="AI26" i="1"/>
  <c r="AL26" i="1" s="1"/>
  <c r="AJ26" i="1"/>
  <c r="AM26" i="1" s="1"/>
  <c r="AH28" i="1"/>
  <c r="AK28" i="1" s="1"/>
  <c r="AI28" i="1"/>
  <c r="AL28" i="1" s="1"/>
  <c r="AJ28" i="1"/>
  <c r="AM28" i="1" s="1"/>
  <c r="AH29" i="1"/>
  <c r="AK29" i="1" s="1"/>
  <c r="AI29" i="1"/>
  <c r="AL29" i="1" s="1"/>
  <c r="AJ29" i="1"/>
  <c r="AM29" i="1" s="1"/>
  <c r="AH30" i="1"/>
  <c r="AK30" i="1" s="1"/>
  <c r="AI30" i="1"/>
  <c r="AL30" i="1" s="1"/>
  <c r="AJ30" i="1"/>
  <c r="AM30" i="1" s="1"/>
  <c r="AH31" i="1"/>
  <c r="AK31" i="1" s="1"/>
  <c r="AI31" i="1"/>
  <c r="AL31" i="1" s="1"/>
  <c r="AJ31" i="1"/>
  <c r="AM31" i="1" s="1"/>
  <c r="AY20" i="1"/>
  <c r="AZ20" i="1"/>
  <c r="BA20" i="1"/>
  <c r="BB20" i="1"/>
  <c r="AY21" i="1"/>
  <c r="AZ21" i="1"/>
  <c r="BA21" i="1"/>
  <c r="BB21" i="1"/>
  <c r="AY22" i="1"/>
  <c r="AZ22" i="1"/>
  <c r="BA22" i="1"/>
  <c r="BB22" i="1"/>
  <c r="AY23" i="1"/>
  <c r="AZ23" i="1"/>
  <c r="BA23" i="1"/>
  <c r="BB23" i="1"/>
  <c r="AY24" i="1"/>
  <c r="AZ24" i="1"/>
  <c r="BA24" i="1"/>
  <c r="BB24" i="1"/>
  <c r="AY25" i="1"/>
  <c r="AZ25" i="1"/>
  <c r="BA25" i="1"/>
  <c r="BB25" i="1"/>
  <c r="AY26" i="1"/>
  <c r="AZ26" i="1"/>
  <c r="BA26" i="1"/>
  <c r="BB26" i="1"/>
  <c r="AY28" i="1"/>
  <c r="AZ28" i="1"/>
  <c r="BA28" i="1"/>
  <c r="BB28" i="1"/>
  <c r="AY29" i="1"/>
  <c r="AZ29" i="1"/>
  <c r="BA29" i="1"/>
  <c r="BB29" i="1"/>
  <c r="AY30" i="1"/>
  <c r="AZ30" i="1"/>
  <c r="BA30" i="1"/>
  <c r="BB30" i="1"/>
  <c r="AY31" i="1"/>
  <c r="AZ31" i="1"/>
  <c r="BA31" i="1"/>
  <c r="BB31" i="1"/>
  <c r="AU20" i="1"/>
  <c r="AV20" i="1"/>
  <c r="AW20" i="1"/>
  <c r="AX20" i="1"/>
  <c r="AU21" i="1"/>
  <c r="AV21" i="1"/>
  <c r="AW21" i="1"/>
  <c r="AX21" i="1"/>
  <c r="AU22" i="1"/>
  <c r="AV22" i="1"/>
  <c r="AW22" i="1"/>
  <c r="AX22" i="1"/>
  <c r="AU23" i="1"/>
  <c r="AV23" i="1"/>
  <c r="AW23" i="1"/>
  <c r="AX23" i="1"/>
  <c r="AU24" i="1"/>
  <c r="AV24" i="1"/>
  <c r="AW24" i="1"/>
  <c r="AX24" i="1"/>
  <c r="AU25" i="1"/>
  <c r="AV25" i="1"/>
  <c r="AW25" i="1"/>
  <c r="AX25" i="1"/>
  <c r="AU26" i="1"/>
  <c r="AV26" i="1"/>
  <c r="AW26" i="1"/>
  <c r="AX26" i="1"/>
  <c r="AU28" i="1"/>
  <c r="AV28" i="1"/>
  <c r="AW28" i="1"/>
  <c r="AX28" i="1"/>
  <c r="AU29" i="1"/>
  <c r="AV29" i="1"/>
  <c r="AW29" i="1"/>
  <c r="AX29" i="1"/>
  <c r="AU30" i="1"/>
  <c r="AV30" i="1"/>
  <c r="AW30" i="1"/>
  <c r="AX30" i="1"/>
  <c r="AU31" i="1"/>
  <c r="AV31" i="1"/>
  <c r="AW31" i="1"/>
  <c r="AX31" i="1"/>
  <c r="AQ24" i="1"/>
  <c r="AR24" i="1"/>
  <c r="AS24" i="1"/>
  <c r="AT24" i="1"/>
  <c r="AQ25" i="1"/>
  <c r="AR25" i="1"/>
  <c r="AS25" i="1"/>
  <c r="AT25" i="1"/>
  <c r="AQ26" i="1"/>
  <c r="AR26" i="1"/>
  <c r="AS26" i="1"/>
  <c r="AT26" i="1"/>
  <c r="AQ28" i="1"/>
  <c r="AR28" i="1"/>
  <c r="AS28" i="1"/>
  <c r="AT28" i="1"/>
  <c r="AQ29" i="1"/>
  <c r="AR29" i="1"/>
  <c r="AS29" i="1"/>
  <c r="AT29" i="1"/>
  <c r="AQ30" i="1"/>
  <c r="AR30" i="1"/>
  <c r="AS30" i="1"/>
  <c r="AT30" i="1"/>
  <c r="AQ31" i="1"/>
  <c r="AR31" i="1"/>
  <c r="AS31" i="1"/>
  <c r="AT31" i="1"/>
  <c r="AQ20" i="1"/>
  <c r="AR20" i="1"/>
  <c r="AS20" i="1"/>
  <c r="AT20" i="1"/>
  <c r="AQ21" i="1"/>
  <c r="AR21" i="1"/>
  <c r="AS21" i="1"/>
  <c r="AT21" i="1"/>
  <c r="AQ22" i="1"/>
  <c r="AR22" i="1"/>
  <c r="AS22" i="1"/>
  <c r="AT22" i="1"/>
  <c r="AQ23" i="1"/>
  <c r="AR23" i="1"/>
  <c r="AS23" i="1"/>
  <c r="AT23" i="1"/>
  <c r="AX19" i="1"/>
  <c r="BB19" i="1"/>
  <c r="AT19" i="1"/>
  <c r="AZ19" i="1"/>
  <c r="AJ19" i="1"/>
  <c r="AM19" i="1" s="1"/>
  <c r="AW19" i="1"/>
  <c r="AS19" i="1"/>
  <c r="AY19" i="1"/>
  <c r="AI19" i="1"/>
  <c r="AL19" i="1" s="1"/>
  <c r="AH19" i="1"/>
  <c r="AK19" i="1" s="1"/>
  <c r="AV19" i="1"/>
  <c r="AR19" i="1"/>
  <c r="AU19" i="1"/>
  <c r="AQ19" i="1"/>
  <c r="AI12" i="1"/>
  <c r="AL12" i="1" s="1"/>
  <c r="AT9" i="1"/>
  <c r="AV12" i="1"/>
  <c r="AH4" i="1"/>
  <c r="AK4" i="1" s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3" i="1"/>
  <c r="AV4" i="1"/>
  <c r="AV5" i="1"/>
  <c r="AV6" i="1"/>
  <c r="AV7" i="1"/>
  <c r="AV8" i="1"/>
  <c r="AV9" i="1"/>
  <c r="AV10" i="1"/>
  <c r="AV11" i="1"/>
  <c r="AV13" i="1"/>
  <c r="AV14" i="1"/>
  <c r="AV15" i="1"/>
  <c r="AV16" i="1"/>
  <c r="AV17" i="1"/>
  <c r="AV18" i="1"/>
  <c r="AV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3" i="1"/>
  <c r="AT4" i="1"/>
  <c r="AT5" i="1"/>
  <c r="AT6" i="1"/>
  <c r="AT7" i="1"/>
  <c r="AT8" i="1"/>
  <c r="AT10" i="1"/>
  <c r="AT11" i="1"/>
  <c r="AT12" i="1"/>
  <c r="AT13" i="1"/>
  <c r="AT14" i="1"/>
  <c r="AT15" i="1"/>
  <c r="AT16" i="1"/>
  <c r="AT17" i="1"/>
  <c r="AT18" i="1"/>
  <c r="AT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3" i="1"/>
  <c r="AY4" i="1"/>
  <c r="AZ4" i="1"/>
  <c r="BA4" i="1"/>
  <c r="BB4" i="1"/>
  <c r="AY5" i="1"/>
  <c r="AZ5" i="1"/>
  <c r="BA5" i="1"/>
  <c r="BB5" i="1"/>
  <c r="AY6" i="1"/>
  <c r="AZ6" i="1"/>
  <c r="BA6" i="1"/>
  <c r="BB6" i="1"/>
  <c r="AY7" i="1"/>
  <c r="AZ7" i="1"/>
  <c r="BA7" i="1"/>
  <c r="BB7" i="1"/>
  <c r="AY8" i="1"/>
  <c r="AZ8" i="1"/>
  <c r="BA8" i="1"/>
  <c r="BB8" i="1"/>
  <c r="AY9" i="1"/>
  <c r="AZ9" i="1"/>
  <c r="BA9" i="1"/>
  <c r="BB9" i="1"/>
  <c r="AY10" i="1"/>
  <c r="AZ10" i="1"/>
  <c r="BA10" i="1"/>
  <c r="BB10" i="1"/>
  <c r="AY11" i="1"/>
  <c r="AZ11" i="1"/>
  <c r="BA11" i="1"/>
  <c r="BB11" i="1"/>
  <c r="AY12" i="1"/>
  <c r="AZ12" i="1"/>
  <c r="BA12" i="1"/>
  <c r="BB12" i="1"/>
  <c r="AY13" i="1"/>
  <c r="AZ13" i="1"/>
  <c r="BA13" i="1"/>
  <c r="BB13" i="1"/>
  <c r="AY14" i="1"/>
  <c r="AZ14" i="1"/>
  <c r="BA14" i="1"/>
  <c r="BB14" i="1"/>
  <c r="AY15" i="1"/>
  <c r="AZ15" i="1"/>
  <c r="BA15" i="1"/>
  <c r="BB15" i="1"/>
  <c r="AY16" i="1"/>
  <c r="AZ16" i="1"/>
  <c r="BA16" i="1"/>
  <c r="BB16" i="1"/>
  <c r="AY17" i="1"/>
  <c r="AZ17" i="1"/>
  <c r="BA17" i="1"/>
  <c r="BB17" i="1"/>
  <c r="AY18" i="1"/>
  <c r="AZ18" i="1"/>
  <c r="BA18" i="1"/>
  <c r="BB18" i="1"/>
  <c r="BB3" i="1"/>
  <c r="BA3" i="1"/>
  <c r="AZ3" i="1"/>
  <c r="AY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3" i="1"/>
  <c r="AJ3" i="1"/>
  <c r="AM3" i="1" s="1"/>
  <c r="AI3" i="1"/>
  <c r="AL3" i="1" s="1"/>
  <c r="AH3" i="1"/>
  <c r="AK3" i="1" s="1"/>
  <c r="AI4" i="1"/>
  <c r="AL4" i="1" s="1"/>
  <c r="AJ4" i="1"/>
  <c r="AM4" i="1" s="1"/>
  <c r="AH5" i="1"/>
  <c r="AK5" i="1" s="1"/>
  <c r="AI5" i="1"/>
  <c r="AL5" i="1" s="1"/>
  <c r="AJ5" i="1"/>
  <c r="AM5" i="1" s="1"/>
  <c r="AH6" i="1"/>
  <c r="AK6" i="1" s="1"/>
  <c r="AI6" i="1"/>
  <c r="AL6" i="1" s="1"/>
  <c r="AJ6" i="1"/>
  <c r="AM6" i="1" s="1"/>
  <c r="AH7" i="1"/>
  <c r="AK7" i="1" s="1"/>
  <c r="AI7" i="1"/>
  <c r="AL7" i="1" s="1"/>
  <c r="AJ7" i="1"/>
  <c r="AM7" i="1" s="1"/>
  <c r="AH8" i="1"/>
  <c r="AK8" i="1" s="1"/>
  <c r="AI8" i="1"/>
  <c r="AL8" i="1" s="1"/>
  <c r="AJ8" i="1"/>
  <c r="AM8" i="1" s="1"/>
  <c r="AH9" i="1"/>
  <c r="AK9" i="1" s="1"/>
  <c r="AI9" i="1"/>
  <c r="AL9" i="1" s="1"/>
  <c r="AJ9" i="1"/>
  <c r="AM9" i="1" s="1"/>
  <c r="AH10" i="1"/>
  <c r="AK10" i="1" s="1"/>
  <c r="AI10" i="1"/>
  <c r="AL10" i="1" s="1"/>
  <c r="AJ10" i="1"/>
  <c r="AM10" i="1" s="1"/>
  <c r="AH11" i="1"/>
  <c r="AK11" i="1" s="1"/>
  <c r="AI11" i="1"/>
  <c r="AL11" i="1" s="1"/>
  <c r="AJ11" i="1"/>
  <c r="AM11" i="1" s="1"/>
  <c r="AH12" i="1"/>
  <c r="AK12" i="1" s="1"/>
  <c r="AJ12" i="1"/>
  <c r="AM12" i="1" s="1"/>
  <c r="AH13" i="1"/>
  <c r="AK13" i="1" s="1"/>
  <c r="AI13" i="1"/>
  <c r="AL13" i="1" s="1"/>
  <c r="AJ13" i="1"/>
  <c r="AM13" i="1" s="1"/>
  <c r="AH14" i="1"/>
  <c r="AK14" i="1" s="1"/>
  <c r="AI14" i="1"/>
  <c r="AL14" i="1" s="1"/>
  <c r="AJ14" i="1"/>
  <c r="AM14" i="1" s="1"/>
  <c r="AH15" i="1"/>
  <c r="AK15" i="1" s="1"/>
  <c r="AI15" i="1"/>
  <c r="AL15" i="1" s="1"/>
  <c r="AJ15" i="1"/>
  <c r="AM15" i="1" s="1"/>
  <c r="AH16" i="1"/>
  <c r="AK16" i="1" s="1"/>
  <c r="AI16" i="1"/>
  <c r="AL16" i="1" s="1"/>
  <c r="AJ16" i="1"/>
  <c r="AM16" i="1" s="1"/>
  <c r="AH17" i="1"/>
  <c r="AK17" i="1" s="1"/>
  <c r="AI17" i="1"/>
  <c r="AL17" i="1" s="1"/>
  <c r="AJ17" i="1"/>
  <c r="AM17" i="1" s="1"/>
  <c r="AH18" i="1"/>
  <c r="AK18" i="1" s="1"/>
  <c r="AI18" i="1"/>
  <c r="AL18" i="1" s="1"/>
  <c r="AJ18" i="1"/>
  <c r="AM18" i="1" s="1"/>
</calcChain>
</file>

<file path=xl/sharedStrings.xml><?xml version="1.0" encoding="utf-8"?>
<sst xmlns="http://schemas.openxmlformats.org/spreadsheetml/2006/main" count="701" uniqueCount="197">
  <si>
    <t>Mississippi State</t>
  </si>
  <si>
    <t>Baylor</t>
  </si>
  <si>
    <t>Alabama</t>
  </si>
  <si>
    <t>Robert Morris</t>
  </si>
  <si>
    <t>Iowa State</t>
  </si>
  <si>
    <t>Lipscomb</t>
  </si>
  <si>
    <t>Memphis</t>
  </si>
  <si>
    <t>Colorado State</t>
  </si>
  <si>
    <t>Duke</t>
  </si>
  <si>
    <t>Mount St. Mary's</t>
  </si>
  <si>
    <t>Saint Mary's</t>
  </si>
  <si>
    <t>Vanderbilt</t>
  </si>
  <si>
    <t>Ole Miss</t>
  </si>
  <si>
    <t>North Carolina</t>
  </si>
  <si>
    <t>Maryland</t>
  </si>
  <si>
    <t>Grand Canyon</t>
  </si>
  <si>
    <t>Florida</t>
  </si>
  <si>
    <t>Norfolk State</t>
  </si>
  <si>
    <t>Kentucky</t>
  </si>
  <si>
    <t>Troy</t>
  </si>
  <si>
    <t>Marquette</t>
  </si>
  <si>
    <t>New  Mexico</t>
  </si>
  <si>
    <t>Arizona</t>
  </si>
  <si>
    <t>Akron</t>
  </si>
  <si>
    <t>UConn</t>
  </si>
  <si>
    <t>Oklahoma</t>
  </si>
  <si>
    <t>Illinois</t>
  </si>
  <si>
    <t>Xavier</t>
  </si>
  <si>
    <t>Michigan State</t>
  </si>
  <si>
    <t>Bryant</t>
  </si>
  <si>
    <t>Oregon</t>
  </si>
  <si>
    <t>Liberty</t>
  </si>
  <si>
    <t>Higher</t>
  </si>
  <si>
    <t>Michigan</t>
  </si>
  <si>
    <t>Lower</t>
  </si>
  <si>
    <t>XGBOOST PPP</t>
  </si>
  <si>
    <t>AwayPPP</t>
  </si>
  <si>
    <t>OPerc1</t>
  </si>
  <si>
    <t>OPerc2</t>
  </si>
  <si>
    <t>DPerc1</t>
  </si>
  <si>
    <t>DPerc2</t>
  </si>
  <si>
    <t>HomePPP</t>
  </si>
  <si>
    <t>HIGHER COMPARABLES PPP (ENTIRE GAME)</t>
  </si>
  <si>
    <t>LOWER COMPARABLES PPP (ENTIRE GAME)</t>
  </si>
  <si>
    <t>OPerc3</t>
  </si>
  <si>
    <t>DPerc3</t>
  </si>
  <si>
    <t>ProjPoss</t>
  </si>
  <si>
    <t>PredPPP</t>
  </si>
  <si>
    <t>PPP Differences</t>
  </si>
  <si>
    <t>Over/Under</t>
  </si>
  <si>
    <t>Percentile Differences</t>
  </si>
  <si>
    <t>AwayOff</t>
  </si>
  <si>
    <t>HomeOff</t>
  </si>
  <si>
    <t>AwayDef</t>
  </si>
  <si>
    <t>HomeDef</t>
  </si>
  <si>
    <t>Percentiles</t>
  </si>
  <si>
    <t>HiAwOff</t>
  </si>
  <si>
    <t>HiHoOff</t>
  </si>
  <si>
    <t>LoAwOff</t>
  </si>
  <si>
    <t>LoHoOff</t>
  </si>
  <si>
    <t>HiAwDef</t>
  </si>
  <si>
    <t>HiHoDef</t>
  </si>
  <si>
    <t>LoHoDef</t>
  </si>
  <si>
    <t>LoAwDef</t>
  </si>
  <si>
    <t>Projected Spreads</t>
  </si>
  <si>
    <t>Houston</t>
  </si>
  <si>
    <t>SIU Edwardsville</t>
  </si>
  <si>
    <t>Auburn</t>
  </si>
  <si>
    <t>Alabama State</t>
  </si>
  <si>
    <t>Tennessee</t>
  </si>
  <si>
    <t>Wofford</t>
  </si>
  <si>
    <t>St. John's</t>
  </si>
  <si>
    <t>Omaha</t>
  </si>
  <si>
    <t>Wisconsin</t>
  </si>
  <si>
    <t>Montana</t>
  </si>
  <si>
    <t>Texas Tech</t>
  </si>
  <si>
    <t>UNC Wilmington</t>
  </si>
  <si>
    <t>High Point</t>
  </si>
  <si>
    <t>Purdue</t>
  </si>
  <si>
    <t>Texas A&amp;M</t>
  </si>
  <si>
    <t>Yale</t>
  </si>
  <si>
    <t>Clemson</t>
  </si>
  <si>
    <t>McNeese State</t>
  </si>
  <si>
    <t>UC San Diego</t>
  </si>
  <si>
    <t>BYU</t>
  </si>
  <si>
    <t>VCU</t>
  </si>
  <si>
    <t>Missouri</t>
  </si>
  <si>
    <t>Drake</t>
  </si>
  <si>
    <t>Kansas</t>
  </si>
  <si>
    <t>Arkansas</t>
  </si>
  <si>
    <t>UCLA</t>
  </si>
  <si>
    <t>Utah State</t>
  </si>
  <si>
    <t>Louisville</t>
  </si>
  <si>
    <t>Creighton</t>
  </si>
  <si>
    <t>Gonzaga</t>
  </si>
  <si>
    <t>Georgia</t>
  </si>
  <si>
    <t>Spread</t>
  </si>
  <si>
    <t>O/U</t>
  </si>
  <si>
    <t>Lines</t>
  </si>
  <si>
    <t>Action?</t>
  </si>
  <si>
    <t>Correct?</t>
  </si>
  <si>
    <t>U</t>
  </si>
  <si>
    <t>Dayton</t>
  </si>
  <si>
    <t>Chattanooga</t>
  </si>
  <si>
    <t>George Mason</t>
  </si>
  <si>
    <t>Bradley</t>
  </si>
  <si>
    <t>Manhattan</t>
  </si>
  <si>
    <t>Incarnate Word</t>
  </si>
  <si>
    <t>Elon</t>
  </si>
  <si>
    <t>Army</t>
  </si>
  <si>
    <t>Northern Arizona</t>
  </si>
  <si>
    <t>Queens</t>
  </si>
  <si>
    <t>Presbyterian</t>
  </si>
  <si>
    <t>Illinois State</t>
  </si>
  <si>
    <t>Higher / Home Seed</t>
  </si>
  <si>
    <t>Lower / Away Seed</t>
  </si>
  <si>
    <t>SMU</t>
  </si>
  <si>
    <t>Oklahoma State</t>
  </si>
  <si>
    <t>San Francisco</t>
  </si>
  <si>
    <t>Loyola Chicago</t>
  </si>
  <si>
    <t>North Texas</t>
  </si>
  <si>
    <t>Arkansas State</t>
  </si>
  <si>
    <t>Stanford</t>
  </si>
  <si>
    <t>Kent State</t>
  </si>
  <si>
    <t>Santa Clara</t>
  </si>
  <si>
    <t>UAB</t>
  </si>
  <si>
    <t>UC Irvine</t>
  </si>
  <si>
    <t>Jacksonville State</t>
  </si>
  <si>
    <t>Connecticut</t>
  </si>
  <si>
    <t>Utah</t>
  </si>
  <si>
    <t>Butler</t>
  </si>
  <si>
    <t>Boise State</t>
  </si>
  <si>
    <t>George Washington</t>
  </si>
  <si>
    <t>Nebraska</t>
  </si>
  <si>
    <t>Arizona State</t>
  </si>
  <si>
    <t>Georgetown</t>
  </si>
  <si>
    <t>Washington State</t>
  </si>
  <si>
    <t>Cincinnati</t>
  </si>
  <si>
    <t>DePaul</t>
  </si>
  <si>
    <t>Central Florida</t>
  </si>
  <si>
    <t>Oregon State</t>
  </si>
  <si>
    <t>Villanova</t>
  </si>
  <si>
    <t>Colorado</t>
  </si>
  <si>
    <t>Southern California</t>
  </si>
  <si>
    <t>Tulane</t>
  </si>
  <si>
    <t>My Projections</t>
  </si>
  <si>
    <t>Real Score</t>
  </si>
  <si>
    <t>High</t>
  </si>
  <si>
    <t>Low</t>
  </si>
  <si>
    <t>go towards favorites by 2 points</t>
  </si>
  <si>
    <t>up the over/under by 8 points</t>
  </si>
  <si>
    <t>Rev. Action?</t>
  </si>
  <si>
    <t>O</t>
  </si>
  <si>
    <t>Rev. Correct?</t>
  </si>
  <si>
    <t>Jacksonville</t>
  </si>
  <si>
    <t>Florida Gulf Coast</t>
  </si>
  <si>
    <t>Cleveland State</t>
  </si>
  <si>
    <t>40..3</t>
  </si>
  <si>
    <t>UCF</t>
  </si>
  <si>
    <t>*frankly, given injuries / players quitting I'm doing fine</t>
  </si>
  <si>
    <t>San Diego State</t>
  </si>
  <si>
    <t>Saint Francis</t>
  </si>
  <si>
    <t>Georgia Tech</t>
  </si>
  <si>
    <t>St. Bonaventure</t>
  </si>
  <si>
    <t>Middle Tennessee</t>
  </si>
  <si>
    <t>Saint Louis</t>
  </si>
  <si>
    <t>Wichita State</t>
  </si>
  <si>
    <t>UC Riverside</t>
  </si>
  <si>
    <t>Cal St. Northridge</t>
  </si>
  <si>
    <t>ML</t>
  </si>
  <si>
    <t>Pick</t>
  </si>
  <si>
    <t>My%</t>
  </si>
  <si>
    <t>Kelly</t>
  </si>
  <si>
    <t>Z</t>
  </si>
  <si>
    <t>Prob</t>
  </si>
  <si>
    <t>ZProb</t>
  </si>
  <si>
    <t>Modified ML (+2 to Favorite)</t>
  </si>
  <si>
    <t>Modified OU (+7.5 to Over)</t>
  </si>
  <si>
    <t>ModML</t>
  </si>
  <si>
    <t>ModO/U</t>
  </si>
  <si>
    <t>Kelly Correct?</t>
  </si>
  <si>
    <t>Texas</t>
  </si>
  <si>
    <t>American</t>
  </si>
  <si>
    <t>Florida Atlantic</t>
  </si>
  <si>
    <t>Samford</t>
  </si>
  <si>
    <t>Saint Joseph's</t>
  </si>
  <si>
    <t>North Alabama</t>
  </si>
  <si>
    <t>Furman</t>
  </si>
  <si>
    <t>Southern Methodist</t>
  </si>
  <si>
    <t>Northern Iowa</t>
  </si>
  <si>
    <t>Northern Colorado</t>
  </si>
  <si>
    <t>Utah Valley</t>
  </si>
  <si>
    <t>San Jose State</t>
  </si>
  <si>
    <t>New Mexico</t>
  </si>
  <si>
    <t>ATS?</t>
  </si>
  <si>
    <t>ModATS?</t>
  </si>
  <si>
    <t xml:space="preserve">MORAL OF THE STORY - FOR O/U, PROBABLY SHOULD MOVE UP 3-4 PTS NEXT YEAR, BUT DO MAKE SURE THAT WE'RE 50/50'ING THIS SHIT. GIVEN HOW TOP-HEAVY NCAA WAS THIS YEAR, WITH DUKE AT LIKE +38 PRE-MADNESS, AS LONG AS IT ISN'T LIKE THIS DON'T THINK WE'LL HAVE TO MOVE IT AT ALL.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</si>
</sst>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165" fontId="3" fillId="0" borderId="0">
      <alignment horizontal="center" vertical="center"/>
    </xf>
    <xf numFmtId="164" fontId="3" fillId="0" borderId="0">
      <alignment horizontal="center"/>
    </xf>
  </cellStyleXfs>
  <cellXfs count="163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164" fontId="1" fillId="6" borderId="12" xfId="0" applyNumberFormat="1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0" xfId="0" applyNumberFormat="1" applyFill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0" fillId="6" borderId="19" xfId="0" applyNumberFormat="1" applyFill="1" applyBorder="1" applyAlignment="1">
      <alignment horizontal="center"/>
    </xf>
    <xf numFmtId="164" fontId="0" fillId="6" borderId="13" xfId="0" applyNumberForma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64" fontId="0" fillId="6" borderId="7" xfId="0" applyNumberFormat="1" applyFill="1" applyBorder="1" applyAlignment="1">
      <alignment horizontal="center"/>
    </xf>
    <xf numFmtId="164" fontId="0" fillId="6" borderId="2" xfId="0" applyNumberFormat="1" applyFill="1" applyBorder="1" applyAlignment="1">
      <alignment horizontal="center"/>
    </xf>
    <xf numFmtId="164" fontId="0" fillId="6" borderId="21" xfId="0" applyNumberFormat="1" applyFill="1" applyBorder="1" applyAlignment="1">
      <alignment horizontal="center"/>
    </xf>
    <xf numFmtId="0" fontId="1" fillId="7" borderId="15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164" fontId="0" fillId="6" borderId="14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1" fillId="6" borderId="8" xfId="0" applyNumberFormat="1" applyFont="1" applyFill="1" applyBorder="1" applyAlignment="1">
      <alignment horizontal="center"/>
    </xf>
    <xf numFmtId="164" fontId="1" fillId="6" borderId="18" xfId="0" applyNumberFormat="1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164" fontId="0" fillId="6" borderId="17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164" fontId="0" fillId="6" borderId="6" xfId="0" applyNumberFormat="1" applyFill="1" applyBorder="1" applyAlignment="1">
      <alignment horizontal="center"/>
    </xf>
    <xf numFmtId="0" fontId="0" fillId="0" borderId="17" xfId="0" applyBorder="1"/>
    <xf numFmtId="0" fontId="0" fillId="3" borderId="6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164" fontId="0" fillId="6" borderId="8" xfId="0" applyNumberFormat="1" applyFill="1" applyBorder="1" applyAlignment="1">
      <alignment horizontal="center"/>
    </xf>
    <xf numFmtId="164" fontId="0" fillId="6" borderId="12" xfId="0" applyNumberFormat="1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165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6" borderId="0" xfId="0" applyNumberFormat="1" applyFill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5" fontId="1" fillId="3" borderId="7" xfId="0" applyNumberFormat="1" applyFont="1" applyFill="1" applyBorder="1" applyAlignment="1">
      <alignment horizontal="center"/>
    </xf>
    <xf numFmtId="164" fontId="1" fillId="3" borderId="7" xfId="0" applyNumberFormat="1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164" fontId="1" fillId="3" borderId="12" xfId="0" applyNumberFormat="1" applyFont="1" applyFill="1" applyBorder="1" applyAlignment="1">
      <alignment horizontal="center"/>
    </xf>
    <xf numFmtId="164" fontId="0" fillId="5" borderId="16" xfId="0" applyNumberFormat="1" applyFill="1" applyBorder="1" applyAlignment="1">
      <alignment horizontal="center"/>
    </xf>
    <xf numFmtId="164" fontId="1" fillId="5" borderId="4" xfId="0" applyNumberFormat="1" applyFont="1" applyFill="1" applyBorder="1" applyAlignment="1">
      <alignment horizontal="center"/>
    </xf>
    <xf numFmtId="164" fontId="0" fillId="5" borderId="0" xfId="0" applyNumberFormat="1" applyFill="1" applyAlignment="1">
      <alignment horizontal="center"/>
    </xf>
    <xf numFmtId="165" fontId="1" fillId="6" borderId="15" xfId="0" applyNumberFormat="1" applyFont="1" applyFill="1" applyBorder="1" applyAlignment="1">
      <alignment horizontal="center"/>
    </xf>
    <xf numFmtId="165" fontId="1" fillId="6" borderId="8" xfId="0" applyNumberFormat="1" applyFont="1" applyFill="1" applyBorder="1" applyAlignment="1">
      <alignment horizontal="center"/>
    </xf>
    <xf numFmtId="165" fontId="1" fillId="6" borderId="12" xfId="0" applyNumberFormat="1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9" fontId="0" fillId="7" borderId="13" xfId="1" applyFont="1" applyFill="1" applyBorder="1" applyAlignment="1">
      <alignment horizontal="center"/>
    </xf>
    <xf numFmtId="9" fontId="0" fillId="7" borderId="1" xfId="1" applyFont="1" applyFill="1" applyBorder="1" applyAlignment="1">
      <alignment horizontal="center"/>
    </xf>
    <xf numFmtId="9" fontId="0" fillId="7" borderId="0" xfId="1" applyFont="1" applyFill="1" applyBorder="1" applyAlignment="1">
      <alignment horizontal="center"/>
    </xf>
    <xf numFmtId="9" fontId="0" fillId="7" borderId="3" xfId="1" applyFont="1" applyFill="1" applyBorder="1" applyAlignment="1">
      <alignment horizontal="center"/>
    </xf>
    <xf numFmtId="1" fontId="1" fillId="7" borderId="15" xfId="0" applyNumberFormat="1" applyFont="1" applyFill="1" applyBorder="1" applyAlignment="1">
      <alignment horizontal="center"/>
    </xf>
    <xf numFmtId="1" fontId="1" fillId="7" borderId="8" xfId="0" applyNumberFormat="1" applyFont="1" applyFill="1" applyBorder="1" applyAlignment="1">
      <alignment horizontal="center"/>
    </xf>
    <xf numFmtId="1" fontId="0" fillId="7" borderId="0" xfId="1" applyNumberFormat="1" applyFont="1" applyFill="1" applyBorder="1" applyAlignment="1">
      <alignment horizontal="center"/>
    </xf>
    <xf numFmtId="1" fontId="0" fillId="7" borderId="1" xfId="1" applyNumberFormat="1" applyFont="1" applyFill="1" applyBorder="1" applyAlignment="1">
      <alignment horizontal="center"/>
    </xf>
    <xf numFmtId="1" fontId="0" fillId="7" borderId="0" xfId="0" applyNumberFormat="1" applyFill="1" applyAlignment="1">
      <alignment horizontal="center"/>
    </xf>
    <xf numFmtId="1" fontId="0" fillId="7" borderId="1" xfId="0" applyNumberFormat="1" applyFill="1" applyBorder="1" applyAlignment="1">
      <alignment horizontal="center"/>
    </xf>
    <xf numFmtId="1" fontId="0" fillId="7" borderId="13" xfId="1" applyNumberFormat="1" applyFont="1" applyFill="1" applyBorder="1" applyAlignment="1">
      <alignment horizontal="center"/>
    </xf>
    <xf numFmtId="9" fontId="1" fillId="7" borderId="15" xfId="1" applyFont="1" applyFill="1" applyBorder="1" applyAlignment="1">
      <alignment horizontal="center"/>
    </xf>
    <xf numFmtId="9" fontId="1" fillId="7" borderId="8" xfId="1" applyFont="1" applyFill="1" applyBorder="1" applyAlignment="1">
      <alignment horizontal="center"/>
    </xf>
    <xf numFmtId="9" fontId="0" fillId="7" borderId="0" xfId="1" applyFont="1" applyFill="1" applyAlignment="1">
      <alignment horizontal="center"/>
    </xf>
    <xf numFmtId="165" fontId="0" fillId="3" borderId="7" xfId="0" applyNumberFormat="1" applyFill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165" fontId="0" fillId="6" borderId="7" xfId="0" applyNumberFormat="1" applyFill="1" applyBorder="1" applyAlignment="1">
      <alignment horizontal="center"/>
    </xf>
    <xf numFmtId="165" fontId="0" fillId="6" borderId="2" xfId="0" applyNumberFormat="1" applyFill="1" applyBorder="1" applyAlignment="1">
      <alignment horizontal="center"/>
    </xf>
    <xf numFmtId="9" fontId="0" fillId="7" borderId="7" xfId="1" applyFont="1" applyFill="1" applyBorder="1" applyAlignment="1">
      <alignment horizontal="center"/>
    </xf>
    <xf numFmtId="9" fontId="0" fillId="7" borderId="2" xfId="1" applyFont="1" applyFill="1" applyBorder="1" applyAlignment="1">
      <alignment horizontal="center"/>
    </xf>
    <xf numFmtId="1" fontId="0" fillId="7" borderId="7" xfId="0" applyNumberFormat="1" applyFill="1" applyBorder="1" applyAlignment="1">
      <alignment horizontal="center"/>
    </xf>
    <xf numFmtId="1" fontId="0" fillId="7" borderId="2" xfId="0" applyNumberFormat="1" applyFill="1" applyBorder="1" applyAlignment="1">
      <alignment horizontal="center"/>
    </xf>
    <xf numFmtId="9" fontId="1" fillId="7" borderId="12" xfId="1" applyFont="1" applyFill="1" applyBorder="1" applyAlignment="1">
      <alignment horizontal="center"/>
    </xf>
    <xf numFmtId="0" fontId="1" fillId="7" borderId="15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164" fontId="1" fillId="6" borderId="6" xfId="0" applyNumberFormat="1" applyFont="1" applyFill="1" applyBorder="1" applyAlignment="1">
      <alignment horizontal="center"/>
    </xf>
    <xf numFmtId="164" fontId="1" fillId="6" borderId="7" xfId="0" applyNumberFormat="1" applyFont="1" applyFill="1" applyBorder="1" applyAlignment="1">
      <alignment horizontal="center"/>
    </xf>
    <xf numFmtId="164" fontId="1" fillId="6" borderId="2" xfId="0" applyNumberFormat="1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1" fontId="1" fillId="7" borderId="6" xfId="0" applyNumberFormat="1" applyFont="1" applyFill="1" applyBorder="1" applyAlignment="1">
      <alignment horizontal="center"/>
    </xf>
    <xf numFmtId="1" fontId="1" fillId="7" borderId="7" xfId="0" applyNumberFormat="1" applyFont="1" applyFill="1" applyBorder="1" applyAlignment="1">
      <alignment horizontal="center"/>
    </xf>
    <xf numFmtId="1" fontId="1" fillId="7" borderId="2" xfId="0" applyNumberFormat="1" applyFont="1" applyFill="1" applyBorder="1" applyAlignment="1">
      <alignment horizontal="center"/>
    </xf>
    <xf numFmtId="9" fontId="1" fillId="7" borderId="6" xfId="1" applyFont="1" applyFill="1" applyBorder="1" applyAlignment="1">
      <alignment horizontal="center"/>
    </xf>
    <xf numFmtId="9" fontId="1" fillId="7" borderId="7" xfId="1" applyFont="1" applyFill="1" applyBorder="1" applyAlignment="1">
      <alignment horizontal="center"/>
    </xf>
    <xf numFmtId="9" fontId="1" fillId="7" borderId="2" xfId="1" applyFont="1" applyFill="1" applyBorder="1" applyAlignment="1">
      <alignment horizontal="center"/>
    </xf>
    <xf numFmtId="165" fontId="1" fillId="6" borderId="0" xfId="0" applyNumberFormat="1" applyFont="1" applyFill="1" applyAlignment="1">
      <alignment horizontal="center"/>
    </xf>
    <xf numFmtId="9" fontId="0" fillId="7" borderId="0" xfId="1" applyNumberFormat="1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1" fontId="1" fillId="7" borderId="8" xfId="1" applyNumberFormat="1" applyFont="1" applyFill="1" applyBorder="1" applyAlignment="1">
      <alignment horizontal="center"/>
    </xf>
    <xf numFmtId="1" fontId="0" fillId="7" borderId="7" xfId="1" applyNumberFormat="1" applyFont="1" applyFill="1" applyBorder="1" applyAlignment="1">
      <alignment horizontal="center"/>
    </xf>
    <xf numFmtId="1" fontId="0" fillId="7" borderId="2" xfId="1" applyNumberFormat="1" applyFont="1" applyFill="1" applyBorder="1" applyAlignment="1">
      <alignment horizontal="center"/>
    </xf>
    <xf numFmtId="1" fontId="0" fillId="7" borderId="3" xfId="1" applyNumberFormat="1" applyFont="1" applyFill="1" applyBorder="1" applyAlignment="1">
      <alignment horizontal="center"/>
    </xf>
    <xf numFmtId="1" fontId="0" fillId="7" borderId="0" xfId="1" applyNumberFormat="1" applyFont="1" applyFill="1" applyAlignment="1">
      <alignment horizontal="center"/>
    </xf>
    <xf numFmtId="164" fontId="0" fillId="8" borderId="0" xfId="0" applyNumberFormat="1" applyFill="1" applyAlignment="1">
      <alignment horizontal="center" vertical="center" wrapText="1"/>
    </xf>
  </cellXfs>
  <cellStyles count="4">
    <cellStyle name="1DigitNum" xfId="3" xr:uid="{99AE977A-7F31-4FAA-AF9B-E24A8C8E792C}"/>
    <cellStyle name="3NumDigits" xfId="2" xr:uid="{DB8E1F98-DFF6-4CE0-B7A0-13FC2A0C113B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6C9F-9EB6-421D-8D5B-919B82E5A353}">
  <sheetPr codeName="Sheet1"/>
  <dimension ref="A1:BR106"/>
  <sheetViews>
    <sheetView zoomScaleNormal="100" workbookViewId="0">
      <pane xSplit="2" topLeftCell="AR1" activePane="topRight" state="frozen"/>
      <selection pane="topRight" activeCell="AH4" sqref="AH4:BB4"/>
    </sheetView>
  </sheetViews>
  <sheetFormatPr defaultRowHeight="14.4" x14ac:dyDescent="0.3"/>
  <cols>
    <col min="1" max="2" width="19.44140625" style="18" customWidth="1"/>
    <col min="3" max="4" width="8.77734375" style="8"/>
    <col min="5" max="31" width="10" style="8" customWidth="1"/>
    <col min="32" max="32" width="8.77734375" style="8"/>
    <col min="33" max="33" width="10" style="28" customWidth="1"/>
    <col min="34" max="36" width="10.6640625" style="33" customWidth="1"/>
    <col min="37" max="50" width="9.77734375" style="35" customWidth="1"/>
    <col min="51" max="54" width="10.109375" style="35" customWidth="1"/>
    <col min="55" max="56" width="8.77734375" style="52"/>
    <col min="57" max="58" width="8.88671875" style="52"/>
    <col min="59" max="60" width="8.77734375" style="52"/>
    <col min="61" max="62" width="8.88671875" style="52"/>
    <col min="63" max="64" width="8.77734375" style="52"/>
    <col min="65" max="68" width="8.88671875" style="52"/>
  </cols>
  <sheetData>
    <row r="1" spans="1:70" ht="15" thickBot="1" x14ac:dyDescent="0.35">
      <c r="B1" s="19"/>
      <c r="C1" s="138" t="s">
        <v>35</v>
      </c>
      <c r="D1" s="139"/>
      <c r="E1" s="138" t="s">
        <v>42</v>
      </c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4"/>
      <c r="S1" s="140" t="s">
        <v>43</v>
      </c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5"/>
      <c r="AG1" s="26"/>
      <c r="AH1" s="141" t="s">
        <v>48</v>
      </c>
      <c r="AI1" s="141"/>
      <c r="AJ1" s="141"/>
      <c r="AK1" s="142" t="s">
        <v>64</v>
      </c>
      <c r="AL1" s="143"/>
      <c r="AM1" s="144"/>
      <c r="AN1" s="142" t="s">
        <v>49</v>
      </c>
      <c r="AO1" s="143"/>
      <c r="AP1" s="144"/>
      <c r="AQ1" s="142" t="s">
        <v>55</v>
      </c>
      <c r="AR1" s="143"/>
      <c r="AS1" s="143"/>
      <c r="AT1" s="143"/>
      <c r="AU1" s="143"/>
      <c r="AV1" s="143"/>
      <c r="AW1" s="143"/>
      <c r="AX1" s="144"/>
      <c r="AY1" s="142" t="s">
        <v>50</v>
      </c>
      <c r="AZ1" s="143"/>
      <c r="BA1" s="143"/>
      <c r="BB1" s="144"/>
      <c r="BC1" s="145" t="s">
        <v>98</v>
      </c>
      <c r="BD1" s="146"/>
      <c r="BE1" s="145" t="s">
        <v>145</v>
      </c>
      <c r="BF1" s="146"/>
      <c r="BG1" s="136" t="s">
        <v>99</v>
      </c>
      <c r="BH1" s="137"/>
      <c r="BI1" s="136" t="s">
        <v>151</v>
      </c>
      <c r="BJ1" s="137"/>
      <c r="BK1" s="136" t="s">
        <v>100</v>
      </c>
      <c r="BL1" s="137"/>
      <c r="BM1" s="136" t="s">
        <v>153</v>
      </c>
      <c r="BN1" s="137"/>
      <c r="BO1" s="136" t="s">
        <v>146</v>
      </c>
      <c r="BP1" s="137"/>
    </row>
    <row r="2" spans="1:70" s="1" customFormat="1" ht="15" thickBot="1" x14ac:dyDescent="0.35">
      <c r="A2" s="20" t="s">
        <v>114</v>
      </c>
      <c r="B2" s="21" t="s">
        <v>115</v>
      </c>
      <c r="C2" s="12" t="s">
        <v>32</v>
      </c>
      <c r="D2" s="4" t="s">
        <v>34</v>
      </c>
      <c r="E2" s="3" t="s">
        <v>36</v>
      </c>
      <c r="F2" s="3" t="s">
        <v>37</v>
      </c>
      <c r="G2" s="3" t="s">
        <v>38</v>
      </c>
      <c r="H2" s="3" t="s">
        <v>44</v>
      </c>
      <c r="I2" s="3" t="s">
        <v>39</v>
      </c>
      <c r="J2" s="3" t="s">
        <v>40</v>
      </c>
      <c r="K2" s="3" t="s">
        <v>45</v>
      </c>
      <c r="L2" s="3" t="s">
        <v>41</v>
      </c>
      <c r="M2" s="3" t="s">
        <v>37</v>
      </c>
      <c r="N2" s="3" t="s">
        <v>38</v>
      </c>
      <c r="O2" s="3" t="s">
        <v>44</v>
      </c>
      <c r="P2" s="3" t="s">
        <v>39</v>
      </c>
      <c r="Q2" s="6" t="s">
        <v>40</v>
      </c>
      <c r="R2" s="4" t="s">
        <v>45</v>
      </c>
      <c r="S2" s="3" t="s">
        <v>36</v>
      </c>
      <c r="T2" s="3" t="s">
        <v>37</v>
      </c>
      <c r="U2" s="3" t="s">
        <v>38</v>
      </c>
      <c r="V2" s="3" t="s">
        <v>44</v>
      </c>
      <c r="W2" s="3" t="s">
        <v>39</v>
      </c>
      <c r="X2" s="3" t="s">
        <v>40</v>
      </c>
      <c r="Y2" s="3" t="s">
        <v>45</v>
      </c>
      <c r="Z2" s="3" t="s">
        <v>41</v>
      </c>
      <c r="AA2" s="3" t="s">
        <v>37</v>
      </c>
      <c r="AB2" s="3" t="s">
        <v>38</v>
      </c>
      <c r="AC2" s="3" t="s">
        <v>44</v>
      </c>
      <c r="AD2" s="3" t="s">
        <v>39</v>
      </c>
      <c r="AE2" s="3" t="s">
        <v>40</v>
      </c>
      <c r="AF2" s="7" t="s">
        <v>45</v>
      </c>
      <c r="AG2" s="25" t="s">
        <v>46</v>
      </c>
      <c r="AH2" s="29" t="s">
        <v>47</v>
      </c>
      <c r="AI2" s="30" t="s">
        <v>36</v>
      </c>
      <c r="AJ2" s="31" t="s">
        <v>41</v>
      </c>
      <c r="AK2" s="62" t="s">
        <v>47</v>
      </c>
      <c r="AL2" s="62" t="s">
        <v>36</v>
      </c>
      <c r="AM2" s="32" t="s">
        <v>41</v>
      </c>
      <c r="AN2" s="62" t="s">
        <v>47</v>
      </c>
      <c r="AO2" s="62" t="s">
        <v>36</v>
      </c>
      <c r="AP2" s="32" t="s">
        <v>41</v>
      </c>
      <c r="AQ2" s="62" t="s">
        <v>56</v>
      </c>
      <c r="AR2" s="63" t="s">
        <v>57</v>
      </c>
      <c r="AS2" s="62" t="s">
        <v>58</v>
      </c>
      <c r="AT2" s="32" t="s">
        <v>59</v>
      </c>
      <c r="AU2" s="62" t="s">
        <v>60</v>
      </c>
      <c r="AV2" s="63" t="s">
        <v>61</v>
      </c>
      <c r="AW2" s="62" t="s">
        <v>63</v>
      </c>
      <c r="AX2" s="32" t="s">
        <v>62</v>
      </c>
      <c r="AY2" s="62" t="s">
        <v>51</v>
      </c>
      <c r="AZ2" s="62" t="s">
        <v>52</v>
      </c>
      <c r="BA2" s="62" t="s">
        <v>53</v>
      </c>
      <c r="BB2" s="32" t="s">
        <v>54</v>
      </c>
      <c r="BC2" s="46" t="s">
        <v>96</v>
      </c>
      <c r="BD2" s="45" t="s">
        <v>97</v>
      </c>
      <c r="BE2" s="44" t="s">
        <v>96</v>
      </c>
      <c r="BF2" s="45" t="s">
        <v>97</v>
      </c>
      <c r="BG2" s="44" t="s">
        <v>96</v>
      </c>
      <c r="BH2" s="45" t="s">
        <v>97</v>
      </c>
      <c r="BI2" s="44" t="s">
        <v>96</v>
      </c>
      <c r="BJ2" s="45" t="s">
        <v>97</v>
      </c>
      <c r="BK2" s="44" t="s">
        <v>96</v>
      </c>
      <c r="BL2" s="45" t="s">
        <v>97</v>
      </c>
      <c r="BM2" s="44" t="s">
        <v>96</v>
      </c>
      <c r="BN2" s="45" t="s">
        <v>97</v>
      </c>
      <c r="BO2" s="44" t="s">
        <v>147</v>
      </c>
      <c r="BP2" s="45" t="s">
        <v>148</v>
      </c>
    </row>
    <row r="3" spans="1:70" x14ac:dyDescent="0.3">
      <c r="A3" s="18" t="s">
        <v>0</v>
      </c>
      <c r="B3" s="22" t="s">
        <v>1</v>
      </c>
      <c r="C3" s="13">
        <v>1.0860000000000001</v>
      </c>
      <c r="D3" s="5">
        <v>1.097</v>
      </c>
      <c r="E3" s="8">
        <v>1.05</v>
      </c>
      <c r="F3" s="8">
        <v>51.2</v>
      </c>
      <c r="G3" s="8">
        <v>40.5</v>
      </c>
      <c r="H3" s="8">
        <v>55.7</v>
      </c>
      <c r="I3" s="8">
        <v>63.7</v>
      </c>
      <c r="J3" s="8">
        <v>48.1</v>
      </c>
      <c r="K3" s="8">
        <v>74.7</v>
      </c>
      <c r="L3" s="8">
        <v>1.129</v>
      </c>
      <c r="M3" s="8">
        <v>53.6</v>
      </c>
      <c r="N3" s="8">
        <v>58.6</v>
      </c>
      <c r="O3" s="8">
        <v>39.799999999999997</v>
      </c>
      <c r="P3" s="8">
        <v>59.3</v>
      </c>
      <c r="Q3" s="9">
        <v>54.3</v>
      </c>
      <c r="R3" s="5">
        <v>72.7</v>
      </c>
      <c r="S3" s="8">
        <v>1.05</v>
      </c>
      <c r="T3" s="8">
        <v>50</v>
      </c>
      <c r="U3" s="8">
        <v>55.5</v>
      </c>
      <c r="V3" s="8">
        <v>41</v>
      </c>
      <c r="W3" s="8">
        <v>62.4</v>
      </c>
      <c r="X3" s="8">
        <v>60.6</v>
      </c>
      <c r="Y3" s="8">
        <v>67.400000000000006</v>
      </c>
      <c r="Z3" s="8">
        <v>1.089</v>
      </c>
      <c r="AA3" s="8">
        <v>37.9</v>
      </c>
      <c r="AB3" s="8">
        <v>48.7</v>
      </c>
      <c r="AC3" s="8">
        <v>23.5</v>
      </c>
      <c r="AD3" s="8">
        <v>62.4</v>
      </c>
      <c r="AE3" s="9">
        <v>57.7</v>
      </c>
      <c r="AF3" s="5">
        <v>84</v>
      </c>
      <c r="AG3" s="26">
        <v>66</v>
      </c>
      <c r="AH3" s="33">
        <f>C3-D3</f>
        <v>-1.0999999999999899E-2</v>
      </c>
      <c r="AI3" s="33">
        <f>E3-S3</f>
        <v>0</v>
      </c>
      <c r="AJ3" s="34">
        <f>L3-Z3</f>
        <v>4.0000000000000036E-2</v>
      </c>
      <c r="AK3" s="35">
        <f>AH3*$AG3</f>
        <v>-0.72599999999999332</v>
      </c>
      <c r="AL3" s="35">
        <f t="shared" ref="AL3:AM3" si="0">AI3*$AG3</f>
        <v>0</v>
      </c>
      <c r="AM3" s="36">
        <f t="shared" si="0"/>
        <v>2.6400000000000023</v>
      </c>
      <c r="AN3" s="35">
        <f>(C3+D3)*$AG3</f>
        <v>144.07799999999997</v>
      </c>
      <c r="AO3" s="35">
        <f>(E3+S3)*$AG3</f>
        <v>138.6</v>
      </c>
      <c r="AP3" s="36">
        <f>(L3+Z3)*$AG3</f>
        <v>146.38800000000001</v>
      </c>
      <c r="AQ3" s="35">
        <f>AVERAGE(F3:H3)</f>
        <v>49.133333333333333</v>
      </c>
      <c r="AR3" s="37">
        <f>AVERAGE(M3:O3)</f>
        <v>50.666666666666664</v>
      </c>
      <c r="AS3" s="35">
        <f>AVERAGE(T3:V3)</f>
        <v>48.833333333333336</v>
      </c>
      <c r="AT3" s="36">
        <f>AVERAGE(AA3:AC3)</f>
        <v>36.699999999999996</v>
      </c>
      <c r="AU3" s="35">
        <f>AVERAGE(I3:K3)</f>
        <v>62.166666666666664</v>
      </c>
      <c r="AV3" s="37">
        <f>AVERAGE(P3:R3)</f>
        <v>62.1</v>
      </c>
      <c r="AW3" s="35">
        <f>AVERAGE(W3:Y3)</f>
        <v>63.466666666666669</v>
      </c>
      <c r="AX3" s="36">
        <f>AVERAGE(AD3:AF3)</f>
        <v>68.033333333333331</v>
      </c>
      <c r="AY3" s="35">
        <f>AVERAGE(F3:H3)-AVERAGE(T3:V3)</f>
        <v>0.29999999999999716</v>
      </c>
      <c r="AZ3" s="35">
        <f>AVERAGE(M3:O3)-AVERAGE(AA3:AC3)</f>
        <v>13.966666666666669</v>
      </c>
      <c r="BA3" s="35">
        <f>AVERAGE(I3:K3)-AVERAGE(W3:Y3)</f>
        <v>-1.3000000000000043</v>
      </c>
      <c r="BB3" s="38">
        <f>AVERAGE(P3:R3)-AVERAGE(AD3:AF3)</f>
        <v>-5.93333333333333</v>
      </c>
      <c r="BC3" s="47">
        <v>-1.5</v>
      </c>
      <c r="BD3" s="48">
        <v>144.5</v>
      </c>
      <c r="BE3" s="52">
        <v>-1</v>
      </c>
      <c r="BF3" s="48">
        <v>143</v>
      </c>
      <c r="BG3" s="2"/>
      <c r="BH3" s="2"/>
      <c r="BI3" s="2"/>
      <c r="BJ3" s="52" t="s">
        <v>152</v>
      </c>
      <c r="BK3" s="2"/>
      <c r="BL3" s="2"/>
      <c r="BM3" s="55"/>
      <c r="BN3" s="55"/>
      <c r="BO3" s="49">
        <v>72</v>
      </c>
      <c r="BP3" s="48">
        <v>75</v>
      </c>
    </row>
    <row r="4" spans="1:70" x14ac:dyDescent="0.3">
      <c r="A4" s="18" t="s">
        <v>2</v>
      </c>
      <c r="B4" s="22" t="s">
        <v>3</v>
      </c>
      <c r="C4" s="14">
        <v>1.2070000000000001</v>
      </c>
      <c r="D4" s="5">
        <v>0.88600000000000001</v>
      </c>
      <c r="E4" s="8">
        <v>1.1619999999999999</v>
      </c>
      <c r="F4" s="8">
        <v>48.6</v>
      </c>
      <c r="G4" s="8">
        <v>52.7</v>
      </c>
      <c r="H4" s="8">
        <v>48.5</v>
      </c>
      <c r="I4" s="8">
        <v>79.400000000000006</v>
      </c>
      <c r="J4" s="8">
        <v>79.400000000000006</v>
      </c>
      <c r="K4" s="8">
        <v>83</v>
      </c>
      <c r="L4" s="8">
        <v>1.163</v>
      </c>
      <c r="M4" s="8">
        <v>49.6</v>
      </c>
      <c r="N4" s="8">
        <v>54.7</v>
      </c>
      <c r="O4" s="8">
        <v>41</v>
      </c>
      <c r="P4" s="8">
        <v>69.7</v>
      </c>
      <c r="Q4" s="8">
        <v>61.3</v>
      </c>
      <c r="R4" s="5">
        <v>71</v>
      </c>
      <c r="S4" s="8">
        <v>0.90300000000000002</v>
      </c>
      <c r="T4" s="8">
        <v>27.1</v>
      </c>
      <c r="U4" s="8">
        <v>16.399999999999999</v>
      </c>
      <c r="V4" s="8">
        <v>28.9</v>
      </c>
      <c r="W4" s="8">
        <v>43.3</v>
      </c>
      <c r="X4" s="8">
        <v>63.6</v>
      </c>
      <c r="Y4" s="8">
        <v>45.2</v>
      </c>
      <c r="Z4" s="8">
        <v>0.997</v>
      </c>
      <c r="AA4" s="8">
        <v>43.5</v>
      </c>
      <c r="AB4" s="8">
        <v>52.8</v>
      </c>
      <c r="AC4" s="8">
        <v>33.6</v>
      </c>
      <c r="AD4" s="8">
        <v>45.7</v>
      </c>
      <c r="AE4" s="8">
        <v>55</v>
      </c>
      <c r="AF4" s="5">
        <v>40.6</v>
      </c>
      <c r="AG4" s="26">
        <v>74</v>
      </c>
      <c r="AH4" s="33">
        <f>C4-D4</f>
        <v>0.32100000000000006</v>
      </c>
      <c r="AI4" s="33">
        <f t="shared" ref="AI4:AI19" si="1">E4-S4</f>
        <v>0.2589999999999999</v>
      </c>
      <c r="AJ4" s="34">
        <f t="shared" ref="AJ4:AJ19" si="2">L4-Z4</f>
        <v>0.16600000000000004</v>
      </c>
      <c r="AK4" s="35">
        <f t="shared" ref="AK4:AK18" si="3">AH4*$AG4</f>
        <v>23.754000000000005</v>
      </c>
      <c r="AL4" s="35">
        <f t="shared" ref="AL4:AL18" si="4">AI4*$AG4</f>
        <v>19.165999999999993</v>
      </c>
      <c r="AM4" s="36">
        <f t="shared" ref="AM4:AM18" si="5">AJ4*$AG4</f>
        <v>12.284000000000002</v>
      </c>
      <c r="AN4" s="35">
        <f t="shared" ref="AN4:AN18" si="6">(C4+D4)*$AG4</f>
        <v>154.88200000000001</v>
      </c>
      <c r="AO4" s="35">
        <f t="shared" ref="AO4:AO18" si="7">(E4+S4)*$AG4</f>
        <v>152.81</v>
      </c>
      <c r="AP4" s="36">
        <f t="shared" ref="AP4:AP18" si="8">(L4+Z4)*$AG4</f>
        <v>159.84</v>
      </c>
      <c r="AQ4" s="35">
        <f t="shared" ref="AQ4:AQ19" si="9">AVERAGE(F4:H4)</f>
        <v>49.933333333333337</v>
      </c>
      <c r="AR4" s="37">
        <f t="shared" ref="AR4:AR19" si="10">AVERAGE(M4:O4)</f>
        <v>48.433333333333337</v>
      </c>
      <c r="AS4" s="35">
        <f t="shared" ref="AS4:AS19" si="11">AVERAGE(T4:V4)</f>
        <v>24.133333333333336</v>
      </c>
      <c r="AT4" s="36">
        <f t="shared" ref="AT4:AT19" si="12">AVERAGE(AA4:AC4)</f>
        <v>43.300000000000004</v>
      </c>
      <c r="AU4" s="35">
        <f t="shared" ref="AU4:AU19" si="13">AVERAGE(I4:K4)</f>
        <v>80.600000000000009</v>
      </c>
      <c r="AV4" s="37">
        <f t="shared" ref="AV4:AV19" si="14">AVERAGE(P4:R4)</f>
        <v>67.333333333333329</v>
      </c>
      <c r="AW4" s="35">
        <f t="shared" ref="AW4:AW19" si="15">AVERAGE(W4:Y4)</f>
        <v>50.70000000000001</v>
      </c>
      <c r="AX4" s="36">
        <f t="shared" ref="AX4:AX19" si="16">AVERAGE(AD4:AF4)</f>
        <v>47.1</v>
      </c>
      <c r="AY4" s="35">
        <f t="shared" ref="AY4:AY19" si="17">AVERAGE(F4:H4)-AVERAGE(T4:V4)</f>
        <v>25.8</v>
      </c>
      <c r="AZ4" s="35">
        <f t="shared" ref="AZ4:AZ19" si="18">AVERAGE(M4:O4)-AVERAGE(AA4:AC4)</f>
        <v>5.1333333333333329</v>
      </c>
      <c r="BA4" s="35">
        <f t="shared" ref="BA4:BA18" si="19">AVERAGE(I4:K4)-AVERAGE(W4:Y4)</f>
        <v>29.9</v>
      </c>
      <c r="BB4" s="36">
        <f t="shared" ref="BB4:BB19" si="20">AVERAGE(P4:R4)-AVERAGE(AD4:AF4)</f>
        <v>20.233333333333327</v>
      </c>
      <c r="BC4" s="49">
        <v>-21.5</v>
      </c>
      <c r="BD4" s="48">
        <v>166.5</v>
      </c>
      <c r="BE4" s="52">
        <v>-16</v>
      </c>
      <c r="BF4" s="48">
        <v>150</v>
      </c>
      <c r="BG4" s="49">
        <v>21.5</v>
      </c>
      <c r="BH4" s="48" t="s">
        <v>101</v>
      </c>
      <c r="BI4" s="2"/>
      <c r="BJ4" s="52" t="s">
        <v>101</v>
      </c>
      <c r="BK4" s="49">
        <v>1</v>
      </c>
      <c r="BL4" s="48">
        <v>0</v>
      </c>
      <c r="BM4" s="55"/>
      <c r="BN4" s="48">
        <v>0</v>
      </c>
      <c r="BO4" s="49">
        <v>90</v>
      </c>
      <c r="BP4" s="48">
        <v>81</v>
      </c>
    </row>
    <row r="5" spans="1:70" x14ac:dyDescent="0.3">
      <c r="A5" s="18" t="s">
        <v>4</v>
      </c>
      <c r="B5" s="22" t="s">
        <v>5</v>
      </c>
      <c r="C5" s="14">
        <v>1.0920000000000001</v>
      </c>
      <c r="D5" s="5">
        <v>0.81499999999999995</v>
      </c>
      <c r="E5" s="8">
        <v>1.0529999999999999</v>
      </c>
      <c r="F5" s="8">
        <v>52.4</v>
      </c>
      <c r="G5" s="8">
        <v>48.2</v>
      </c>
      <c r="H5" s="8">
        <v>52</v>
      </c>
      <c r="I5" s="8">
        <v>63</v>
      </c>
      <c r="J5" s="8">
        <v>50</v>
      </c>
      <c r="K5" s="8">
        <v>69</v>
      </c>
      <c r="L5" s="8">
        <v>1.08</v>
      </c>
      <c r="M5" s="8">
        <v>45.7</v>
      </c>
      <c r="N5" s="8">
        <v>0</v>
      </c>
      <c r="O5" s="8">
        <v>34</v>
      </c>
      <c r="P5" s="8">
        <v>68.900000000000006</v>
      </c>
      <c r="Q5" s="8">
        <v>7.8</v>
      </c>
      <c r="R5" s="5">
        <v>70</v>
      </c>
      <c r="S5" s="8">
        <v>0.84199999999999997</v>
      </c>
      <c r="T5" s="8">
        <v>20.399999999999999</v>
      </c>
      <c r="U5" s="8">
        <v>41.6</v>
      </c>
      <c r="V5" s="8">
        <v>23</v>
      </c>
      <c r="W5" s="8">
        <v>34.799999999999997</v>
      </c>
      <c r="X5" s="8">
        <v>54.1</v>
      </c>
      <c r="Y5" s="8">
        <v>37</v>
      </c>
      <c r="Z5" s="8">
        <v>1.044</v>
      </c>
      <c r="AA5" s="8">
        <v>31.1</v>
      </c>
      <c r="AB5" s="8">
        <v>34.6</v>
      </c>
      <c r="AC5" s="8">
        <v>23</v>
      </c>
      <c r="AD5" s="8">
        <v>65.099999999999994</v>
      </c>
      <c r="AE5" s="8">
        <v>70</v>
      </c>
      <c r="AF5" s="5">
        <v>62</v>
      </c>
      <c r="AG5" s="26">
        <v>67</v>
      </c>
      <c r="AH5" s="33">
        <f t="shared" ref="AH5:AH19" si="21">C5-D5</f>
        <v>0.27700000000000014</v>
      </c>
      <c r="AI5" s="33">
        <f t="shared" si="1"/>
        <v>0.21099999999999997</v>
      </c>
      <c r="AJ5" s="34">
        <f t="shared" si="2"/>
        <v>3.6000000000000032E-2</v>
      </c>
      <c r="AK5" s="35">
        <f t="shared" si="3"/>
        <v>18.559000000000008</v>
      </c>
      <c r="AL5" s="35">
        <f t="shared" si="4"/>
        <v>14.136999999999997</v>
      </c>
      <c r="AM5" s="36">
        <f t="shared" si="5"/>
        <v>2.4120000000000021</v>
      </c>
      <c r="AN5" s="35">
        <f t="shared" si="6"/>
        <v>127.76900000000001</v>
      </c>
      <c r="AO5" s="35">
        <f t="shared" si="7"/>
        <v>126.965</v>
      </c>
      <c r="AP5" s="36">
        <f t="shared" si="8"/>
        <v>142.30800000000002</v>
      </c>
      <c r="AQ5" s="35">
        <f t="shared" si="9"/>
        <v>50.866666666666667</v>
      </c>
      <c r="AR5" s="37">
        <f t="shared" si="10"/>
        <v>26.566666666666666</v>
      </c>
      <c r="AS5" s="35">
        <f t="shared" si="11"/>
        <v>28.333333333333332</v>
      </c>
      <c r="AT5" s="36">
        <f t="shared" si="12"/>
        <v>29.566666666666666</v>
      </c>
      <c r="AU5" s="35">
        <f t="shared" si="13"/>
        <v>60.666666666666664</v>
      </c>
      <c r="AV5" s="37">
        <f t="shared" si="14"/>
        <v>48.9</v>
      </c>
      <c r="AW5" s="35">
        <f t="shared" si="15"/>
        <v>41.966666666666669</v>
      </c>
      <c r="AX5" s="36">
        <f t="shared" si="16"/>
        <v>65.7</v>
      </c>
      <c r="AY5" s="35">
        <f t="shared" si="17"/>
        <v>22.533333333333335</v>
      </c>
      <c r="AZ5" s="35">
        <f t="shared" si="18"/>
        <v>-3</v>
      </c>
      <c r="BA5" s="35">
        <f t="shared" si="19"/>
        <v>18.699999999999996</v>
      </c>
      <c r="BB5" s="36">
        <f t="shared" si="20"/>
        <v>-16.800000000000004</v>
      </c>
      <c r="BC5" s="49">
        <v>-14.5</v>
      </c>
      <c r="BD5" s="48">
        <v>142.5</v>
      </c>
      <c r="BE5" s="52">
        <v>-8</v>
      </c>
      <c r="BF5" s="48">
        <v>133</v>
      </c>
      <c r="BG5" s="49">
        <v>14.5</v>
      </c>
      <c r="BH5" s="48" t="s">
        <v>101</v>
      </c>
      <c r="BI5" s="52">
        <v>14.5</v>
      </c>
      <c r="BJ5" s="55"/>
      <c r="BK5" s="49">
        <v>0</v>
      </c>
      <c r="BL5" s="48">
        <v>1</v>
      </c>
      <c r="BM5" s="52">
        <v>0</v>
      </c>
      <c r="BN5" s="55"/>
      <c r="BO5" s="49">
        <v>82</v>
      </c>
      <c r="BP5" s="48">
        <v>55</v>
      </c>
    </row>
    <row r="6" spans="1:70" x14ac:dyDescent="0.3">
      <c r="A6" s="18" t="s">
        <v>6</v>
      </c>
      <c r="B6" s="22" t="s">
        <v>7</v>
      </c>
      <c r="C6" s="14">
        <v>1.0580000000000001</v>
      </c>
      <c r="D6" s="5">
        <v>0.97899999999999998</v>
      </c>
      <c r="E6" s="8">
        <v>1.042</v>
      </c>
      <c r="F6" s="8">
        <v>45.6</v>
      </c>
      <c r="G6" s="8">
        <v>35.799999999999997</v>
      </c>
      <c r="H6" s="8">
        <v>48</v>
      </c>
      <c r="I6" s="8">
        <v>65.900000000000006</v>
      </c>
      <c r="J6" s="8">
        <v>64.400000000000006</v>
      </c>
      <c r="K6" s="8">
        <v>71</v>
      </c>
      <c r="L6" s="8">
        <v>1.0369999999999999</v>
      </c>
      <c r="M6" s="8">
        <v>40.299999999999997</v>
      </c>
      <c r="N6" s="8">
        <v>40.5</v>
      </c>
      <c r="O6" s="8">
        <v>37.5</v>
      </c>
      <c r="P6" s="8">
        <v>50.7</v>
      </c>
      <c r="Q6" s="8">
        <v>60.9</v>
      </c>
      <c r="R6" s="5">
        <v>45.4</v>
      </c>
      <c r="S6" s="8">
        <v>0.99</v>
      </c>
      <c r="T6" s="8">
        <v>38.9</v>
      </c>
      <c r="U6" s="8">
        <v>35.799999999999997</v>
      </c>
      <c r="V6" s="8">
        <v>47</v>
      </c>
      <c r="W6" s="8">
        <v>56.7</v>
      </c>
      <c r="X6" s="8">
        <v>60.1</v>
      </c>
      <c r="Y6" s="8">
        <v>53</v>
      </c>
      <c r="Z6" s="8">
        <v>1.0209999999999999</v>
      </c>
      <c r="AA6" s="8">
        <v>25.4</v>
      </c>
      <c r="AB6" s="8">
        <v>21.3</v>
      </c>
      <c r="AC6" s="8">
        <v>17.5</v>
      </c>
      <c r="AD6" s="8">
        <v>64.5</v>
      </c>
      <c r="AE6" s="8">
        <v>72.3</v>
      </c>
      <c r="AF6" s="5">
        <v>64.5</v>
      </c>
      <c r="AG6" s="26">
        <v>69</v>
      </c>
      <c r="AH6" s="33">
        <f t="shared" si="21"/>
        <v>7.900000000000007E-2</v>
      </c>
      <c r="AI6" s="33">
        <f t="shared" si="1"/>
        <v>5.2000000000000046E-2</v>
      </c>
      <c r="AJ6" s="34">
        <f t="shared" si="2"/>
        <v>1.6000000000000014E-2</v>
      </c>
      <c r="AK6" s="35">
        <f t="shared" si="3"/>
        <v>5.451000000000005</v>
      </c>
      <c r="AL6" s="35">
        <f t="shared" si="4"/>
        <v>3.5880000000000032</v>
      </c>
      <c r="AM6" s="36">
        <f t="shared" si="5"/>
        <v>1.104000000000001</v>
      </c>
      <c r="AN6" s="35">
        <f t="shared" si="6"/>
        <v>140.553</v>
      </c>
      <c r="AO6" s="35">
        <f t="shared" si="7"/>
        <v>140.208</v>
      </c>
      <c r="AP6" s="36">
        <f t="shared" si="8"/>
        <v>142.00199999999998</v>
      </c>
      <c r="AQ6" s="35">
        <f t="shared" si="9"/>
        <v>43.133333333333333</v>
      </c>
      <c r="AR6" s="37">
        <f t="shared" si="10"/>
        <v>39.43333333333333</v>
      </c>
      <c r="AS6" s="35">
        <f t="shared" si="11"/>
        <v>40.566666666666663</v>
      </c>
      <c r="AT6" s="36">
        <f t="shared" si="12"/>
        <v>21.400000000000002</v>
      </c>
      <c r="AU6" s="35">
        <f t="shared" si="13"/>
        <v>67.100000000000009</v>
      </c>
      <c r="AV6" s="37">
        <f t="shared" si="14"/>
        <v>52.333333333333336</v>
      </c>
      <c r="AW6" s="35">
        <f t="shared" si="15"/>
        <v>56.6</v>
      </c>
      <c r="AX6" s="36">
        <f t="shared" si="16"/>
        <v>67.100000000000009</v>
      </c>
      <c r="AY6" s="35">
        <f t="shared" si="17"/>
        <v>2.56666666666667</v>
      </c>
      <c r="AZ6" s="35">
        <f t="shared" si="18"/>
        <v>18.033333333333328</v>
      </c>
      <c r="BA6" s="35">
        <f t="shared" si="19"/>
        <v>10.500000000000007</v>
      </c>
      <c r="BB6" s="36">
        <f t="shared" si="20"/>
        <v>-14.766666666666673</v>
      </c>
      <c r="BC6" s="49">
        <v>1.5</v>
      </c>
      <c r="BD6" s="48">
        <v>146.5</v>
      </c>
      <c r="BE6" s="52">
        <v>5</v>
      </c>
      <c r="BF6" s="48">
        <v>137</v>
      </c>
      <c r="BG6" s="49">
        <v>1.5</v>
      </c>
      <c r="BH6" s="48" t="s">
        <v>101</v>
      </c>
      <c r="BI6" s="55"/>
      <c r="BJ6" s="55"/>
      <c r="BK6" s="49">
        <v>0</v>
      </c>
      <c r="BL6" s="48">
        <v>0</v>
      </c>
      <c r="BM6" s="55"/>
      <c r="BN6" s="55"/>
      <c r="BO6" s="49">
        <v>70</v>
      </c>
      <c r="BP6" s="48">
        <v>78</v>
      </c>
    </row>
    <row r="7" spans="1:70" x14ac:dyDescent="0.3">
      <c r="A7" s="18" t="s">
        <v>8</v>
      </c>
      <c r="B7" s="22" t="s">
        <v>9</v>
      </c>
      <c r="C7" s="14">
        <v>1.1890000000000001</v>
      </c>
      <c r="D7" s="5">
        <v>0.78900000000000003</v>
      </c>
      <c r="E7" s="8">
        <v>1.173</v>
      </c>
      <c r="F7" s="8">
        <v>58.5</v>
      </c>
      <c r="G7" s="8">
        <v>56.2</v>
      </c>
      <c r="H7" s="8">
        <v>61.4</v>
      </c>
      <c r="I7" s="8">
        <v>82.9</v>
      </c>
      <c r="J7" s="8">
        <v>80.900000000000006</v>
      </c>
      <c r="K7" s="8">
        <v>86.8</v>
      </c>
      <c r="L7" s="8">
        <v>1.196</v>
      </c>
      <c r="M7" s="8">
        <v>45.9</v>
      </c>
      <c r="N7" s="8">
        <v>38.799999999999997</v>
      </c>
      <c r="O7" s="8">
        <v>44.3</v>
      </c>
      <c r="P7" s="8">
        <v>76.599999999999994</v>
      </c>
      <c r="Q7" s="8">
        <v>87.6</v>
      </c>
      <c r="R7" s="5">
        <v>70.8</v>
      </c>
      <c r="S7" s="8">
        <v>0.80500000000000005</v>
      </c>
      <c r="T7" s="8">
        <v>22.4</v>
      </c>
      <c r="U7" s="8">
        <v>29.4</v>
      </c>
      <c r="V7" s="8">
        <v>21.3</v>
      </c>
      <c r="W7" s="8">
        <v>33.6</v>
      </c>
      <c r="X7" s="8">
        <v>45</v>
      </c>
      <c r="Y7" s="8">
        <v>31.6</v>
      </c>
      <c r="Z7" s="8">
        <v>0.89300000000000002</v>
      </c>
      <c r="AA7" s="8">
        <v>23.1</v>
      </c>
      <c r="AB7" s="8">
        <v>19.899999999999999</v>
      </c>
      <c r="AC7" s="8">
        <v>14</v>
      </c>
      <c r="AD7" s="8">
        <v>50</v>
      </c>
      <c r="AE7" s="8">
        <v>57.2</v>
      </c>
      <c r="AF7" s="5">
        <v>47</v>
      </c>
      <c r="AG7" s="26">
        <v>66</v>
      </c>
      <c r="AH7" s="33">
        <f t="shared" si="21"/>
        <v>0.4</v>
      </c>
      <c r="AI7" s="33">
        <f t="shared" si="1"/>
        <v>0.36799999999999999</v>
      </c>
      <c r="AJ7" s="34">
        <f t="shared" si="2"/>
        <v>0.30299999999999994</v>
      </c>
      <c r="AK7" s="35">
        <f t="shared" si="3"/>
        <v>26.400000000000002</v>
      </c>
      <c r="AL7" s="35">
        <f t="shared" si="4"/>
        <v>24.288</v>
      </c>
      <c r="AM7" s="36">
        <f t="shared" si="5"/>
        <v>19.997999999999998</v>
      </c>
      <c r="AN7" s="35">
        <f t="shared" si="6"/>
        <v>130.548</v>
      </c>
      <c r="AO7" s="35">
        <f t="shared" si="7"/>
        <v>130.548</v>
      </c>
      <c r="AP7" s="36">
        <f t="shared" si="8"/>
        <v>137.874</v>
      </c>
      <c r="AQ7" s="35">
        <f t="shared" si="9"/>
        <v>58.699999999999996</v>
      </c>
      <c r="AR7" s="37">
        <f t="shared" si="10"/>
        <v>43</v>
      </c>
      <c r="AS7" s="35">
        <f t="shared" si="11"/>
        <v>24.366666666666664</v>
      </c>
      <c r="AT7" s="36">
        <f t="shared" si="12"/>
        <v>19</v>
      </c>
      <c r="AU7" s="35">
        <f t="shared" si="13"/>
        <v>83.533333333333346</v>
      </c>
      <c r="AV7" s="37">
        <f t="shared" si="14"/>
        <v>78.333333333333329</v>
      </c>
      <c r="AW7" s="35">
        <f t="shared" si="15"/>
        <v>36.733333333333327</v>
      </c>
      <c r="AX7" s="36">
        <f t="shared" si="16"/>
        <v>51.4</v>
      </c>
      <c r="AY7" s="35">
        <f t="shared" si="17"/>
        <v>34.333333333333329</v>
      </c>
      <c r="AZ7" s="35">
        <f t="shared" si="18"/>
        <v>24</v>
      </c>
      <c r="BA7" s="35">
        <f t="shared" si="19"/>
        <v>46.800000000000018</v>
      </c>
      <c r="BB7" s="36">
        <f t="shared" si="20"/>
        <v>26.93333333333333</v>
      </c>
      <c r="BC7" s="49">
        <v>-31.5</v>
      </c>
      <c r="BD7" s="48">
        <v>140.5</v>
      </c>
      <c r="BE7" s="52">
        <v>-25</v>
      </c>
      <c r="BF7" s="48">
        <v>143</v>
      </c>
      <c r="BG7" s="49">
        <v>31.5</v>
      </c>
      <c r="BH7" s="2"/>
      <c r="BI7" s="49">
        <v>31.5</v>
      </c>
      <c r="BJ7" s="52" t="s">
        <v>152</v>
      </c>
      <c r="BK7" s="49">
        <v>0</v>
      </c>
      <c r="BL7" s="2"/>
      <c r="BM7" s="49">
        <v>0</v>
      </c>
      <c r="BN7" s="52">
        <v>1</v>
      </c>
      <c r="BO7" s="49">
        <v>93</v>
      </c>
      <c r="BP7" s="48">
        <v>49</v>
      </c>
    </row>
    <row r="8" spans="1:70" x14ac:dyDescent="0.3">
      <c r="A8" s="18" t="s">
        <v>10</v>
      </c>
      <c r="B8" s="22" t="s">
        <v>11</v>
      </c>
      <c r="C8" s="14">
        <v>1.0589999999999999</v>
      </c>
      <c r="D8" s="5">
        <v>1.0029999999999999</v>
      </c>
      <c r="E8" s="8">
        <v>1.0649999999999999</v>
      </c>
      <c r="F8" s="8">
        <v>49.6</v>
      </c>
      <c r="G8" s="8">
        <v>54.1</v>
      </c>
      <c r="H8" s="8">
        <v>51</v>
      </c>
      <c r="I8" s="8">
        <v>66.400000000000006</v>
      </c>
      <c r="J8" s="8">
        <v>61.3</v>
      </c>
      <c r="K8" s="8">
        <v>75.5</v>
      </c>
      <c r="L8" s="8">
        <v>1.1439999999999999</v>
      </c>
      <c r="M8" s="8">
        <v>47.6</v>
      </c>
      <c r="N8" s="8">
        <v>63.3</v>
      </c>
      <c r="O8" s="8">
        <v>42</v>
      </c>
      <c r="P8" s="8">
        <v>70.5</v>
      </c>
      <c r="Q8" s="8">
        <v>76.599999999999994</v>
      </c>
      <c r="R8" s="5">
        <v>73.400000000000006</v>
      </c>
      <c r="S8" s="8">
        <v>0.97399999999999998</v>
      </c>
      <c r="T8" s="8">
        <v>41.4</v>
      </c>
      <c r="U8" s="8">
        <v>51.9</v>
      </c>
      <c r="V8" s="8">
        <v>37.200000000000003</v>
      </c>
      <c r="W8" s="8">
        <v>62.4</v>
      </c>
      <c r="X8" s="8">
        <v>77.7</v>
      </c>
      <c r="Y8" s="8">
        <v>63.8</v>
      </c>
      <c r="Z8" s="8">
        <v>0.96699999999999997</v>
      </c>
      <c r="AA8" s="8">
        <v>23.7</v>
      </c>
      <c r="AB8" s="8">
        <v>23.3</v>
      </c>
      <c r="AC8" s="8">
        <v>20</v>
      </c>
      <c r="AD8" s="8">
        <v>59.2</v>
      </c>
      <c r="AE8" s="8">
        <v>43.9</v>
      </c>
      <c r="AF8" s="5">
        <v>67</v>
      </c>
      <c r="AG8" s="26">
        <v>65</v>
      </c>
      <c r="AH8" s="33">
        <f t="shared" si="21"/>
        <v>5.600000000000005E-2</v>
      </c>
      <c r="AI8" s="33">
        <f t="shared" si="1"/>
        <v>9.099999999999997E-2</v>
      </c>
      <c r="AJ8" s="34">
        <f t="shared" si="2"/>
        <v>0.17699999999999994</v>
      </c>
      <c r="AK8" s="35">
        <f>AH8*$AG8</f>
        <v>3.6400000000000032</v>
      </c>
      <c r="AL8" s="35">
        <f t="shared" si="4"/>
        <v>5.9149999999999983</v>
      </c>
      <c r="AM8" s="36">
        <f t="shared" si="5"/>
        <v>11.504999999999995</v>
      </c>
      <c r="AN8" s="35">
        <f t="shared" si="6"/>
        <v>134.03</v>
      </c>
      <c r="AO8" s="35">
        <f t="shared" si="7"/>
        <v>132.53499999999997</v>
      </c>
      <c r="AP8" s="36">
        <f t="shared" si="8"/>
        <v>137.21499999999997</v>
      </c>
      <c r="AQ8" s="35">
        <f t="shared" si="9"/>
        <v>51.566666666666663</v>
      </c>
      <c r="AR8" s="37">
        <f t="shared" si="10"/>
        <v>50.966666666666669</v>
      </c>
      <c r="AS8" s="35">
        <f t="shared" si="11"/>
        <v>43.5</v>
      </c>
      <c r="AT8" s="36">
        <f t="shared" si="12"/>
        <v>22.333333333333332</v>
      </c>
      <c r="AU8" s="35">
        <f t="shared" si="13"/>
        <v>67.733333333333334</v>
      </c>
      <c r="AV8" s="37">
        <f t="shared" si="14"/>
        <v>73.5</v>
      </c>
      <c r="AW8" s="35">
        <f t="shared" si="15"/>
        <v>67.966666666666654</v>
      </c>
      <c r="AX8" s="36">
        <f t="shared" si="16"/>
        <v>56.699999999999996</v>
      </c>
      <c r="AY8" s="35">
        <f t="shared" si="17"/>
        <v>8.0666666666666629</v>
      </c>
      <c r="AZ8" s="35">
        <f t="shared" si="18"/>
        <v>28.633333333333336</v>
      </c>
      <c r="BA8" s="35">
        <f t="shared" si="19"/>
        <v>-0.23333333333332007</v>
      </c>
      <c r="BB8" s="36">
        <f t="shared" si="20"/>
        <v>16.800000000000004</v>
      </c>
      <c r="BC8" s="49">
        <v>-4.5</v>
      </c>
      <c r="BD8" s="48">
        <v>135.5</v>
      </c>
      <c r="BE8" s="52">
        <v>-5.5</v>
      </c>
      <c r="BF8" s="48">
        <v>136</v>
      </c>
      <c r="BG8" s="2"/>
      <c r="BH8" s="2"/>
      <c r="BI8" s="2"/>
      <c r="BJ8" s="52" t="s">
        <v>152</v>
      </c>
      <c r="BK8" s="2"/>
      <c r="BL8" s="2"/>
      <c r="BM8" s="55"/>
      <c r="BN8" s="48">
        <v>0</v>
      </c>
      <c r="BO8" s="49">
        <v>59</v>
      </c>
      <c r="BP8" s="48">
        <v>56</v>
      </c>
    </row>
    <row r="9" spans="1:70" x14ac:dyDescent="0.3">
      <c r="A9" s="18" t="s">
        <v>12</v>
      </c>
      <c r="B9" s="22" t="s">
        <v>13</v>
      </c>
      <c r="C9" s="14">
        <v>1.0960000000000001</v>
      </c>
      <c r="D9" s="5">
        <v>1.0760000000000001</v>
      </c>
      <c r="E9" s="8">
        <v>1.054</v>
      </c>
      <c r="F9" s="8">
        <v>51</v>
      </c>
      <c r="G9" s="8">
        <v>44.5</v>
      </c>
      <c r="H9" s="8">
        <v>47</v>
      </c>
      <c r="I9" s="8">
        <v>65.599999999999994</v>
      </c>
      <c r="J9" s="8">
        <v>46.9</v>
      </c>
      <c r="K9" s="8">
        <v>73</v>
      </c>
      <c r="L9" s="8">
        <v>1.038</v>
      </c>
      <c r="M9" s="8">
        <v>40.799999999999997</v>
      </c>
      <c r="N9" s="8">
        <v>46.4</v>
      </c>
      <c r="O9" s="8">
        <v>34</v>
      </c>
      <c r="P9" s="8">
        <v>51</v>
      </c>
      <c r="Q9" s="8">
        <v>49.2</v>
      </c>
      <c r="R9" s="5">
        <v>43</v>
      </c>
      <c r="S9" s="8">
        <v>1.0249999999999999</v>
      </c>
      <c r="T9" s="8">
        <v>44.3</v>
      </c>
      <c r="U9" s="8">
        <v>45.9</v>
      </c>
      <c r="V9" s="8">
        <v>39.299999999999997</v>
      </c>
      <c r="W9" s="8">
        <v>65.2</v>
      </c>
      <c r="X9" s="8">
        <v>56.4</v>
      </c>
      <c r="Y9" s="8">
        <v>72.8</v>
      </c>
      <c r="Z9" s="8">
        <v>1.077</v>
      </c>
      <c r="AA9" s="8">
        <v>43.8</v>
      </c>
      <c r="AB9" s="8">
        <v>59.7</v>
      </c>
      <c r="AC9" s="8">
        <v>28.9</v>
      </c>
      <c r="AD9" s="8">
        <v>55.1</v>
      </c>
      <c r="AE9" s="8">
        <v>62.5</v>
      </c>
      <c r="AF9" s="5">
        <v>50</v>
      </c>
      <c r="AG9" s="26">
        <v>71</v>
      </c>
      <c r="AH9" s="33">
        <f t="shared" si="21"/>
        <v>2.0000000000000018E-2</v>
      </c>
      <c r="AI9" s="33">
        <f t="shared" si="1"/>
        <v>2.9000000000000137E-2</v>
      </c>
      <c r="AJ9" s="34">
        <f t="shared" si="2"/>
        <v>-3.8999999999999924E-2</v>
      </c>
      <c r="AK9" s="35">
        <f t="shared" si="3"/>
        <v>1.4200000000000013</v>
      </c>
      <c r="AL9" s="35">
        <f t="shared" si="4"/>
        <v>2.0590000000000099</v>
      </c>
      <c r="AM9" s="36">
        <f t="shared" si="5"/>
        <v>-2.7689999999999948</v>
      </c>
      <c r="AN9" s="35">
        <f t="shared" si="6"/>
        <v>154.21200000000002</v>
      </c>
      <c r="AO9" s="35">
        <f t="shared" si="7"/>
        <v>147.60899999999998</v>
      </c>
      <c r="AP9" s="36">
        <f t="shared" si="8"/>
        <v>150.16500000000002</v>
      </c>
      <c r="AQ9" s="35">
        <f t="shared" si="9"/>
        <v>47.5</v>
      </c>
      <c r="AR9" s="37">
        <f t="shared" si="10"/>
        <v>40.4</v>
      </c>
      <c r="AS9" s="35">
        <f t="shared" si="11"/>
        <v>43.166666666666664</v>
      </c>
      <c r="AT9" s="36">
        <f>AVERAGE(AA9:AC9)</f>
        <v>44.133333333333333</v>
      </c>
      <c r="AU9" s="35">
        <f t="shared" si="13"/>
        <v>61.833333333333336</v>
      </c>
      <c r="AV9" s="37">
        <f t="shared" si="14"/>
        <v>47.733333333333327</v>
      </c>
      <c r="AW9" s="35">
        <f t="shared" si="15"/>
        <v>64.8</v>
      </c>
      <c r="AX9" s="36">
        <f t="shared" si="16"/>
        <v>55.866666666666667</v>
      </c>
      <c r="AY9" s="35">
        <f t="shared" si="17"/>
        <v>4.3333333333333357</v>
      </c>
      <c r="AZ9" s="35">
        <f t="shared" si="18"/>
        <v>-3.7333333333333343</v>
      </c>
      <c r="BA9" s="35">
        <f t="shared" si="19"/>
        <v>-2.9666666666666615</v>
      </c>
      <c r="BB9" s="36">
        <f t="shared" si="20"/>
        <v>-8.13333333333334</v>
      </c>
      <c r="BC9" s="49">
        <v>2.5</v>
      </c>
      <c r="BD9" s="48">
        <v>155.5</v>
      </c>
      <c r="BE9" s="52">
        <v>-0.5</v>
      </c>
      <c r="BF9" s="48">
        <v>149</v>
      </c>
      <c r="BG9" s="2"/>
      <c r="BH9" s="2"/>
      <c r="BI9" s="2"/>
      <c r="BJ9" s="2"/>
      <c r="BK9" s="2"/>
      <c r="BL9" s="2"/>
      <c r="BM9" s="55"/>
      <c r="BN9" s="55"/>
      <c r="BO9" s="49">
        <v>71</v>
      </c>
      <c r="BP9" s="48">
        <v>6</v>
      </c>
    </row>
    <row r="10" spans="1:70" x14ac:dyDescent="0.3">
      <c r="A10" s="18" t="s">
        <v>14</v>
      </c>
      <c r="B10" s="22" t="s">
        <v>15</v>
      </c>
      <c r="C10" s="14">
        <v>1.103</v>
      </c>
      <c r="D10" s="5">
        <v>0.872</v>
      </c>
      <c r="E10" s="8">
        <v>1.0309999999999999</v>
      </c>
      <c r="F10" s="8">
        <v>47.2</v>
      </c>
      <c r="G10" s="8">
        <v>36.9</v>
      </c>
      <c r="H10" s="8">
        <v>47</v>
      </c>
      <c r="I10" s="8">
        <v>63.2</v>
      </c>
      <c r="J10" s="8">
        <v>46.3</v>
      </c>
      <c r="K10" s="8">
        <v>67</v>
      </c>
      <c r="L10" s="8">
        <v>1.075</v>
      </c>
      <c r="M10" s="8">
        <v>43.5</v>
      </c>
      <c r="N10" s="8">
        <v>40.4</v>
      </c>
      <c r="O10" s="8">
        <v>35.299999999999997</v>
      </c>
      <c r="P10" s="8">
        <v>62.9</v>
      </c>
      <c r="Q10" s="8">
        <v>43.9</v>
      </c>
      <c r="R10" s="5">
        <v>65</v>
      </c>
      <c r="S10" s="8">
        <v>0.90800000000000003</v>
      </c>
      <c r="T10" s="8">
        <v>28.1</v>
      </c>
      <c r="U10" s="8">
        <v>15</v>
      </c>
      <c r="V10" s="8">
        <v>28</v>
      </c>
      <c r="W10" s="8">
        <v>54.5</v>
      </c>
      <c r="X10" s="8">
        <v>40.4</v>
      </c>
      <c r="Y10" s="8">
        <v>54</v>
      </c>
      <c r="Z10" s="8">
        <v>1.0129999999999999</v>
      </c>
      <c r="AA10" s="8">
        <v>36.6</v>
      </c>
      <c r="AB10" s="8">
        <v>50.4</v>
      </c>
      <c r="AC10" s="8">
        <v>24</v>
      </c>
      <c r="AD10" s="8">
        <v>46.5</v>
      </c>
      <c r="AE10" s="8">
        <v>48.1</v>
      </c>
      <c r="AF10" s="5">
        <v>42</v>
      </c>
      <c r="AG10" s="26">
        <v>73</v>
      </c>
      <c r="AH10" s="33">
        <f t="shared" si="21"/>
        <v>0.23099999999999998</v>
      </c>
      <c r="AI10" s="33">
        <f t="shared" si="1"/>
        <v>0.12299999999999989</v>
      </c>
      <c r="AJ10" s="34">
        <f t="shared" si="2"/>
        <v>6.2000000000000055E-2</v>
      </c>
      <c r="AK10" s="35">
        <f t="shared" si="3"/>
        <v>16.863</v>
      </c>
      <c r="AL10" s="35">
        <f t="shared" si="4"/>
        <v>8.9789999999999921</v>
      </c>
      <c r="AM10" s="36">
        <f t="shared" si="5"/>
        <v>4.5260000000000042</v>
      </c>
      <c r="AN10" s="35">
        <f t="shared" si="6"/>
        <v>144.17500000000001</v>
      </c>
      <c r="AO10" s="35">
        <f t="shared" si="7"/>
        <v>141.547</v>
      </c>
      <c r="AP10" s="36">
        <f t="shared" si="8"/>
        <v>152.42400000000001</v>
      </c>
      <c r="AQ10" s="35">
        <f t="shared" si="9"/>
        <v>43.699999999999996</v>
      </c>
      <c r="AR10" s="37">
        <f t="shared" si="10"/>
        <v>39.733333333333334</v>
      </c>
      <c r="AS10" s="35">
        <f t="shared" si="11"/>
        <v>23.7</v>
      </c>
      <c r="AT10" s="36">
        <f t="shared" si="12"/>
        <v>37</v>
      </c>
      <c r="AU10" s="35">
        <f t="shared" si="13"/>
        <v>58.833333333333336</v>
      </c>
      <c r="AV10" s="37">
        <f t="shared" si="14"/>
        <v>57.266666666666673</v>
      </c>
      <c r="AW10" s="35">
        <f t="shared" si="15"/>
        <v>49.633333333333333</v>
      </c>
      <c r="AX10" s="36">
        <f t="shared" si="16"/>
        <v>45.533333333333331</v>
      </c>
      <c r="AY10" s="35">
        <f t="shared" si="17"/>
        <v>19.999999999999996</v>
      </c>
      <c r="AZ10" s="35">
        <f t="shared" si="18"/>
        <v>2.7333333333333343</v>
      </c>
      <c r="BA10" s="35">
        <f t="shared" si="19"/>
        <v>9.2000000000000028</v>
      </c>
      <c r="BB10" s="36">
        <f t="shared" si="20"/>
        <v>11.733333333333341</v>
      </c>
      <c r="BC10" s="49">
        <v>-10.5</v>
      </c>
      <c r="BD10" s="48">
        <v>150.5</v>
      </c>
      <c r="BE10" s="52">
        <v>-9</v>
      </c>
      <c r="BF10" s="48">
        <v>140</v>
      </c>
      <c r="BG10" s="2"/>
      <c r="BH10" s="48" t="s">
        <v>101</v>
      </c>
      <c r="BI10" s="2"/>
      <c r="BJ10" s="2"/>
      <c r="BK10" s="2"/>
      <c r="BL10" s="48">
        <v>1</v>
      </c>
      <c r="BM10" s="55"/>
      <c r="BN10" s="55"/>
      <c r="BO10" s="49">
        <v>81</v>
      </c>
      <c r="BP10" s="48">
        <v>49</v>
      </c>
      <c r="BR10" t="s">
        <v>149</v>
      </c>
    </row>
    <row r="11" spans="1:70" x14ac:dyDescent="0.3">
      <c r="A11" s="18" t="s">
        <v>16</v>
      </c>
      <c r="B11" s="22" t="s">
        <v>17</v>
      </c>
      <c r="C11" s="14">
        <v>1.21</v>
      </c>
      <c r="D11" s="5">
        <v>0.86399999999999999</v>
      </c>
      <c r="E11" s="8">
        <v>1.179</v>
      </c>
      <c r="F11" s="8">
        <v>62.2</v>
      </c>
      <c r="G11" s="8">
        <v>55</v>
      </c>
      <c r="H11" s="8">
        <v>65.5</v>
      </c>
      <c r="I11" s="8">
        <v>81</v>
      </c>
      <c r="J11" s="8">
        <v>64.2</v>
      </c>
      <c r="K11" s="8">
        <v>86</v>
      </c>
      <c r="L11" s="8">
        <v>1.2609999999999999</v>
      </c>
      <c r="M11" s="8">
        <v>66.400000000000006</v>
      </c>
      <c r="N11" s="8">
        <v>63.2</v>
      </c>
      <c r="O11" s="8">
        <v>60.9</v>
      </c>
      <c r="P11" s="8">
        <v>85.4</v>
      </c>
      <c r="Q11" s="8">
        <v>64.2</v>
      </c>
      <c r="R11" s="5">
        <v>82.3</v>
      </c>
      <c r="S11" s="8">
        <v>0.90700000000000003</v>
      </c>
      <c r="T11" s="8">
        <v>25.6</v>
      </c>
      <c r="U11" s="8">
        <v>25.9</v>
      </c>
      <c r="V11" s="8">
        <v>26</v>
      </c>
      <c r="W11" s="8">
        <v>48.9</v>
      </c>
      <c r="X11" s="8">
        <v>44.1</v>
      </c>
      <c r="Y11" s="8">
        <v>52</v>
      </c>
      <c r="Z11" s="8">
        <v>0.97199999999999998</v>
      </c>
      <c r="AA11" s="8">
        <v>29.4</v>
      </c>
      <c r="AB11" s="8">
        <v>21.8</v>
      </c>
      <c r="AC11" s="8">
        <v>21.5</v>
      </c>
      <c r="AD11" s="8">
        <v>39.799999999999997</v>
      </c>
      <c r="AE11" s="8">
        <v>32.299999999999997</v>
      </c>
      <c r="AF11" s="5">
        <v>41</v>
      </c>
      <c r="AG11" s="26">
        <v>69</v>
      </c>
      <c r="AH11" s="33">
        <f t="shared" si="21"/>
        <v>0.34599999999999997</v>
      </c>
      <c r="AI11" s="33">
        <f t="shared" si="1"/>
        <v>0.27200000000000002</v>
      </c>
      <c r="AJ11" s="34">
        <f t="shared" si="2"/>
        <v>0.28899999999999992</v>
      </c>
      <c r="AK11" s="35">
        <f t="shared" si="3"/>
        <v>23.873999999999999</v>
      </c>
      <c r="AL11" s="35">
        <f t="shared" si="4"/>
        <v>18.768000000000001</v>
      </c>
      <c r="AM11" s="36">
        <f t="shared" si="5"/>
        <v>19.940999999999995</v>
      </c>
      <c r="AN11" s="35">
        <f t="shared" si="6"/>
        <v>143.10599999999999</v>
      </c>
      <c r="AO11" s="35">
        <f t="shared" si="7"/>
        <v>143.93400000000003</v>
      </c>
      <c r="AP11" s="36">
        <f t="shared" si="8"/>
        <v>154.07699999999997</v>
      </c>
      <c r="AQ11" s="35">
        <f t="shared" si="9"/>
        <v>60.9</v>
      </c>
      <c r="AR11" s="37">
        <f t="shared" si="10"/>
        <v>63.500000000000007</v>
      </c>
      <c r="AS11" s="35">
        <f t="shared" si="11"/>
        <v>25.833333333333332</v>
      </c>
      <c r="AT11" s="36">
        <f t="shared" si="12"/>
        <v>24.233333333333334</v>
      </c>
      <c r="AU11" s="35">
        <f t="shared" si="13"/>
        <v>77.066666666666663</v>
      </c>
      <c r="AV11" s="37">
        <f t="shared" si="14"/>
        <v>77.300000000000011</v>
      </c>
      <c r="AW11" s="35">
        <f t="shared" si="15"/>
        <v>48.333333333333336</v>
      </c>
      <c r="AX11" s="36">
        <f t="shared" si="16"/>
        <v>37.699999999999996</v>
      </c>
      <c r="AY11" s="35">
        <f t="shared" si="17"/>
        <v>35.066666666666663</v>
      </c>
      <c r="AZ11" s="35">
        <f t="shared" si="18"/>
        <v>39.266666666666673</v>
      </c>
      <c r="BA11" s="35">
        <f t="shared" si="19"/>
        <v>28.733333333333327</v>
      </c>
      <c r="BB11" s="36">
        <f t="shared" si="20"/>
        <v>39.600000000000016</v>
      </c>
      <c r="BC11" s="49">
        <v>-28.5</v>
      </c>
      <c r="BD11" s="48">
        <v>153.5</v>
      </c>
      <c r="BE11" s="52">
        <v>-25</v>
      </c>
      <c r="BF11" s="48">
        <v>144</v>
      </c>
      <c r="BG11" s="2"/>
      <c r="BH11" s="2"/>
      <c r="BI11" s="2"/>
      <c r="BJ11" s="2"/>
      <c r="BK11" s="2"/>
      <c r="BL11" s="55"/>
      <c r="BM11" s="55"/>
      <c r="BN11" s="55"/>
      <c r="BO11" s="49">
        <v>95</v>
      </c>
      <c r="BP11" s="48">
        <v>69</v>
      </c>
      <c r="BR11" t="s">
        <v>150</v>
      </c>
    </row>
    <row r="12" spans="1:70" x14ac:dyDescent="0.3">
      <c r="A12" s="18" t="s">
        <v>18</v>
      </c>
      <c r="B12" s="22" t="s">
        <v>19</v>
      </c>
      <c r="C12" s="14">
        <v>1.0609999999999999</v>
      </c>
      <c r="D12" s="15">
        <v>0.878</v>
      </c>
      <c r="E12" s="8">
        <v>1.0549999999999999</v>
      </c>
      <c r="F12" s="8">
        <v>51.3</v>
      </c>
      <c r="G12" s="8">
        <v>74.5</v>
      </c>
      <c r="H12" s="8">
        <v>47</v>
      </c>
      <c r="I12" s="8">
        <v>66.3</v>
      </c>
      <c r="J12" s="8">
        <v>78.5</v>
      </c>
      <c r="K12" s="8">
        <v>70</v>
      </c>
      <c r="L12" s="8">
        <v>1.151</v>
      </c>
      <c r="M12" s="8">
        <v>44.5</v>
      </c>
      <c r="N12" s="8">
        <v>35.4</v>
      </c>
      <c r="O12" s="8">
        <v>33</v>
      </c>
      <c r="P12" s="8">
        <v>86.3</v>
      </c>
      <c r="Q12" s="8">
        <v>75</v>
      </c>
      <c r="R12" s="5">
        <v>86</v>
      </c>
      <c r="S12" s="8">
        <v>0.91</v>
      </c>
      <c r="T12" s="8">
        <v>33.5</v>
      </c>
      <c r="U12" s="8">
        <v>44.4</v>
      </c>
      <c r="V12" s="8">
        <v>40</v>
      </c>
      <c r="W12" s="8">
        <v>41.2</v>
      </c>
      <c r="X12" s="8">
        <v>52.2</v>
      </c>
      <c r="Y12" s="8">
        <v>45.5</v>
      </c>
      <c r="Z12" s="8">
        <v>1.0580000000000001</v>
      </c>
      <c r="AA12" s="8">
        <v>32.6</v>
      </c>
      <c r="AB12" s="8">
        <v>44.6</v>
      </c>
      <c r="AC12" s="8">
        <v>24.2</v>
      </c>
      <c r="AD12" s="8">
        <v>59.4</v>
      </c>
      <c r="AE12" s="8">
        <v>55.1</v>
      </c>
      <c r="AF12" s="5">
        <v>60</v>
      </c>
      <c r="AG12" s="26">
        <v>70</v>
      </c>
      <c r="AH12" s="33">
        <f t="shared" si="21"/>
        <v>0.18299999999999994</v>
      </c>
      <c r="AI12" s="33">
        <f>E12-S12</f>
        <v>0.14499999999999991</v>
      </c>
      <c r="AJ12" s="34">
        <f t="shared" si="2"/>
        <v>9.2999999999999972E-2</v>
      </c>
      <c r="AK12" s="35">
        <f t="shared" si="3"/>
        <v>12.809999999999995</v>
      </c>
      <c r="AL12" s="35">
        <f t="shared" si="4"/>
        <v>10.149999999999993</v>
      </c>
      <c r="AM12" s="36">
        <f t="shared" si="5"/>
        <v>6.509999999999998</v>
      </c>
      <c r="AN12" s="35">
        <f t="shared" si="6"/>
        <v>135.73000000000002</v>
      </c>
      <c r="AO12" s="35">
        <f t="shared" si="7"/>
        <v>137.54999999999998</v>
      </c>
      <c r="AP12" s="36">
        <f t="shared" si="8"/>
        <v>154.63</v>
      </c>
      <c r="AQ12" s="35">
        <f t="shared" si="9"/>
        <v>57.6</v>
      </c>
      <c r="AR12" s="37">
        <f t="shared" si="10"/>
        <v>37.633333333333333</v>
      </c>
      <c r="AS12" s="35">
        <f t="shared" si="11"/>
        <v>39.300000000000004</v>
      </c>
      <c r="AT12" s="36">
        <f t="shared" si="12"/>
        <v>33.800000000000004</v>
      </c>
      <c r="AU12" s="35">
        <f t="shared" si="13"/>
        <v>71.600000000000009</v>
      </c>
      <c r="AV12" s="37">
        <f>AVERAGE(P12:R12)</f>
        <v>82.433333333333337</v>
      </c>
      <c r="AW12" s="35">
        <f t="shared" si="15"/>
        <v>46.300000000000004</v>
      </c>
      <c r="AX12" s="36">
        <f t="shared" si="16"/>
        <v>58.166666666666664</v>
      </c>
      <c r="AY12" s="35">
        <f t="shared" si="17"/>
        <v>18.299999999999997</v>
      </c>
      <c r="AZ12" s="35">
        <f t="shared" si="18"/>
        <v>3.8333333333333286</v>
      </c>
      <c r="BA12" s="35">
        <f t="shared" si="19"/>
        <v>25.300000000000004</v>
      </c>
      <c r="BB12" s="36">
        <f t="shared" si="20"/>
        <v>24.266666666666673</v>
      </c>
      <c r="BC12" s="49">
        <v>-11.5</v>
      </c>
      <c r="BD12" s="48">
        <v>151.5</v>
      </c>
      <c r="BE12" s="52">
        <v>-8</v>
      </c>
      <c r="BF12" s="48">
        <v>139</v>
      </c>
      <c r="BG12" s="2"/>
      <c r="BH12" s="48" t="s">
        <v>101</v>
      </c>
      <c r="BI12" s="2"/>
      <c r="BJ12" s="2"/>
      <c r="BK12" s="2"/>
      <c r="BL12" s="48">
        <v>1</v>
      </c>
      <c r="BM12" s="55"/>
      <c r="BN12" s="55"/>
      <c r="BO12" s="49">
        <v>76</v>
      </c>
      <c r="BP12" s="48">
        <v>57</v>
      </c>
    </row>
    <row r="13" spans="1:70" x14ac:dyDescent="0.3">
      <c r="A13" s="18" t="s">
        <v>20</v>
      </c>
      <c r="B13" s="22" t="s">
        <v>21</v>
      </c>
      <c r="C13" s="14">
        <v>1.0469999999999999</v>
      </c>
      <c r="D13" s="5">
        <v>0.95699999999999996</v>
      </c>
      <c r="E13" s="8">
        <v>1.012</v>
      </c>
      <c r="F13" s="8">
        <v>41.1</v>
      </c>
      <c r="G13" s="8">
        <v>48.1</v>
      </c>
      <c r="H13" s="8">
        <v>40</v>
      </c>
      <c r="I13" s="8">
        <v>65.900000000000006</v>
      </c>
      <c r="J13" s="8">
        <v>81</v>
      </c>
      <c r="K13" s="8">
        <v>64.5</v>
      </c>
      <c r="L13" s="8">
        <v>1.0129999999999999</v>
      </c>
      <c r="M13" s="8">
        <v>35.700000000000003</v>
      </c>
      <c r="N13" s="8">
        <v>20.8</v>
      </c>
      <c r="O13" s="8">
        <v>33</v>
      </c>
      <c r="P13" s="8">
        <v>59.9</v>
      </c>
      <c r="Q13" s="8">
        <v>40.200000000000003</v>
      </c>
      <c r="R13" s="5">
        <v>72</v>
      </c>
      <c r="S13" s="8">
        <v>0.91500000000000004</v>
      </c>
      <c r="T13" s="8">
        <v>34.799999999999997</v>
      </c>
      <c r="U13" s="8">
        <v>39.799999999999997</v>
      </c>
      <c r="V13" s="8">
        <v>30</v>
      </c>
      <c r="W13" s="8">
        <v>45.6</v>
      </c>
      <c r="X13" s="8">
        <v>37.9</v>
      </c>
      <c r="Y13" s="8">
        <v>46</v>
      </c>
      <c r="Z13" s="8">
        <v>0.97799999999999998</v>
      </c>
      <c r="AA13" s="8">
        <v>37</v>
      </c>
      <c r="AB13" s="8">
        <v>49.4</v>
      </c>
      <c r="AC13" s="8">
        <v>24</v>
      </c>
      <c r="AD13" s="8">
        <v>42.4</v>
      </c>
      <c r="AE13" s="8">
        <v>43.5</v>
      </c>
      <c r="AF13" s="5">
        <v>46</v>
      </c>
      <c r="AG13" s="26">
        <v>72</v>
      </c>
      <c r="AH13" s="33">
        <f t="shared" si="21"/>
        <v>8.9999999999999969E-2</v>
      </c>
      <c r="AI13" s="33">
        <f t="shared" si="1"/>
        <v>9.6999999999999975E-2</v>
      </c>
      <c r="AJ13" s="34">
        <f t="shared" si="2"/>
        <v>3.499999999999992E-2</v>
      </c>
      <c r="AK13" s="35">
        <f t="shared" si="3"/>
        <v>6.4799999999999978</v>
      </c>
      <c r="AL13" s="35">
        <f t="shared" si="4"/>
        <v>6.9839999999999982</v>
      </c>
      <c r="AM13" s="36">
        <f t="shared" si="5"/>
        <v>2.5199999999999942</v>
      </c>
      <c r="AN13" s="35">
        <f t="shared" si="6"/>
        <v>144.28800000000001</v>
      </c>
      <c r="AO13" s="35">
        <f t="shared" si="7"/>
        <v>138.744</v>
      </c>
      <c r="AP13" s="36">
        <f t="shared" si="8"/>
        <v>143.352</v>
      </c>
      <c r="AQ13" s="35">
        <f t="shared" si="9"/>
        <v>43.066666666666663</v>
      </c>
      <c r="AR13" s="37">
        <f t="shared" si="10"/>
        <v>29.833333333333332</v>
      </c>
      <c r="AS13" s="35">
        <f t="shared" si="11"/>
        <v>34.866666666666667</v>
      </c>
      <c r="AT13" s="36">
        <f t="shared" si="12"/>
        <v>36.800000000000004</v>
      </c>
      <c r="AU13" s="35">
        <f t="shared" si="13"/>
        <v>70.466666666666669</v>
      </c>
      <c r="AV13" s="37">
        <f t="shared" si="14"/>
        <v>57.366666666666667</v>
      </c>
      <c r="AW13" s="35">
        <f t="shared" si="15"/>
        <v>43.166666666666664</v>
      </c>
      <c r="AX13" s="36">
        <f t="shared" si="16"/>
        <v>43.966666666666669</v>
      </c>
      <c r="AY13" s="35">
        <f t="shared" si="17"/>
        <v>8.1999999999999957</v>
      </c>
      <c r="AZ13" s="35">
        <f t="shared" si="18"/>
        <v>-6.9666666666666721</v>
      </c>
      <c r="BA13" s="35">
        <f t="shared" si="19"/>
        <v>27.300000000000004</v>
      </c>
      <c r="BB13" s="36">
        <f t="shared" si="20"/>
        <v>13.399999999999999</v>
      </c>
      <c r="BC13" s="49">
        <v>-3.5</v>
      </c>
      <c r="BD13" s="48">
        <v>152.5</v>
      </c>
      <c r="BE13" s="52">
        <v>-3.5</v>
      </c>
      <c r="BF13" s="48">
        <v>137</v>
      </c>
      <c r="BG13" s="2"/>
      <c r="BH13" s="48" t="s">
        <v>101</v>
      </c>
      <c r="BI13" s="2"/>
      <c r="BJ13" s="48" t="s">
        <v>101</v>
      </c>
      <c r="BK13" s="2"/>
      <c r="BL13" s="48">
        <v>1</v>
      </c>
      <c r="BM13" s="55"/>
      <c r="BN13" s="48">
        <v>1</v>
      </c>
      <c r="BO13" s="49">
        <v>66</v>
      </c>
      <c r="BP13" s="48">
        <v>75</v>
      </c>
    </row>
    <row r="14" spans="1:70" x14ac:dyDescent="0.3">
      <c r="A14" s="18" t="s">
        <v>22</v>
      </c>
      <c r="B14" s="22" t="s">
        <v>23</v>
      </c>
      <c r="C14" s="14">
        <v>1.135</v>
      </c>
      <c r="D14" s="5">
        <v>0.88200000000000001</v>
      </c>
      <c r="E14" s="8">
        <v>1.097</v>
      </c>
      <c r="F14" s="8">
        <v>55.5</v>
      </c>
      <c r="G14" s="8">
        <v>49.1</v>
      </c>
      <c r="H14" s="8">
        <v>57.9</v>
      </c>
      <c r="I14" s="8">
        <v>71</v>
      </c>
      <c r="J14" s="8">
        <v>70.099999999999994</v>
      </c>
      <c r="K14" s="8">
        <v>79.2</v>
      </c>
      <c r="L14" s="8">
        <v>1.204</v>
      </c>
      <c r="M14" s="8">
        <v>56.2</v>
      </c>
      <c r="N14" s="8">
        <v>60.6</v>
      </c>
      <c r="O14" s="8">
        <v>52</v>
      </c>
      <c r="P14" s="8">
        <v>83.9</v>
      </c>
      <c r="Q14" s="8">
        <v>94.7</v>
      </c>
      <c r="R14" s="5">
        <v>82.8</v>
      </c>
      <c r="S14" s="8">
        <v>0.94299999999999995</v>
      </c>
      <c r="T14" s="8">
        <v>32.1</v>
      </c>
      <c r="U14" s="8">
        <v>70</v>
      </c>
      <c r="V14" s="8">
        <v>38</v>
      </c>
      <c r="W14" s="8">
        <v>45.3</v>
      </c>
      <c r="X14" s="8">
        <v>79</v>
      </c>
      <c r="Y14" s="8">
        <v>54</v>
      </c>
      <c r="Z14" s="8">
        <v>1.004</v>
      </c>
      <c r="AA14" s="8">
        <v>25.1</v>
      </c>
      <c r="AB14" s="8">
        <v>11.3</v>
      </c>
      <c r="AC14" s="8">
        <v>18.399999999999999</v>
      </c>
      <c r="AD14" s="8">
        <v>54.1</v>
      </c>
      <c r="AE14" s="8">
        <v>51.6</v>
      </c>
      <c r="AF14" s="5">
        <v>50.1</v>
      </c>
      <c r="AG14" s="26">
        <v>73</v>
      </c>
      <c r="AH14" s="33">
        <f t="shared" si="21"/>
        <v>0.253</v>
      </c>
      <c r="AI14" s="33">
        <f t="shared" si="1"/>
        <v>0.15400000000000003</v>
      </c>
      <c r="AJ14" s="34">
        <f t="shared" si="2"/>
        <v>0.19999999999999996</v>
      </c>
      <c r="AK14" s="35">
        <f t="shared" si="3"/>
        <v>18.469000000000001</v>
      </c>
      <c r="AL14" s="35">
        <f t="shared" si="4"/>
        <v>11.242000000000003</v>
      </c>
      <c r="AM14" s="36">
        <f t="shared" si="5"/>
        <v>14.599999999999996</v>
      </c>
      <c r="AN14" s="35">
        <f t="shared" si="6"/>
        <v>147.24099999999999</v>
      </c>
      <c r="AO14" s="35">
        <f t="shared" si="7"/>
        <v>148.92000000000002</v>
      </c>
      <c r="AP14" s="36">
        <f t="shared" si="8"/>
        <v>161.18400000000003</v>
      </c>
      <c r="AQ14" s="35">
        <f t="shared" si="9"/>
        <v>54.166666666666664</v>
      </c>
      <c r="AR14" s="37">
        <f t="shared" si="10"/>
        <v>56.266666666666673</v>
      </c>
      <c r="AS14" s="35">
        <f t="shared" si="11"/>
        <v>46.699999999999996</v>
      </c>
      <c r="AT14" s="36">
        <f t="shared" si="12"/>
        <v>18.266666666666669</v>
      </c>
      <c r="AU14" s="35">
        <f t="shared" si="13"/>
        <v>73.433333333333337</v>
      </c>
      <c r="AV14" s="37">
        <f t="shared" si="14"/>
        <v>87.13333333333334</v>
      </c>
      <c r="AW14" s="35">
        <f t="shared" si="15"/>
        <v>59.433333333333337</v>
      </c>
      <c r="AX14" s="36">
        <f t="shared" si="16"/>
        <v>51.933333333333337</v>
      </c>
      <c r="AY14" s="35">
        <f t="shared" si="17"/>
        <v>7.4666666666666686</v>
      </c>
      <c r="AZ14" s="35">
        <f t="shared" si="18"/>
        <v>38</v>
      </c>
      <c r="BA14" s="35">
        <f t="shared" si="19"/>
        <v>14</v>
      </c>
      <c r="BB14" s="36">
        <f t="shared" si="20"/>
        <v>35.200000000000003</v>
      </c>
      <c r="BC14" s="49">
        <v>-14.5</v>
      </c>
      <c r="BD14" s="48">
        <v>166.5</v>
      </c>
      <c r="BE14" s="52">
        <v>-13</v>
      </c>
      <c r="BF14" s="48">
        <v>150</v>
      </c>
      <c r="BG14" s="2"/>
      <c r="BH14" s="48" t="s">
        <v>101</v>
      </c>
      <c r="BI14" s="2"/>
      <c r="BJ14" s="48" t="s">
        <v>101</v>
      </c>
      <c r="BK14" s="2"/>
      <c r="BL14" s="48">
        <v>1</v>
      </c>
      <c r="BM14" s="55"/>
      <c r="BN14" s="48">
        <v>1</v>
      </c>
      <c r="BO14" s="49">
        <v>93</v>
      </c>
      <c r="BP14" s="48">
        <v>65</v>
      </c>
    </row>
    <row r="15" spans="1:70" x14ac:dyDescent="0.3">
      <c r="A15" s="18" t="s">
        <v>24</v>
      </c>
      <c r="B15" s="22" t="s">
        <v>25</v>
      </c>
      <c r="C15" s="14">
        <v>1.135</v>
      </c>
      <c r="D15" s="5">
        <v>1.0640000000000001</v>
      </c>
      <c r="E15" s="8">
        <v>1.145</v>
      </c>
      <c r="F15" s="8">
        <v>53.5</v>
      </c>
      <c r="G15" s="8">
        <v>59.4</v>
      </c>
      <c r="H15" s="8">
        <v>61</v>
      </c>
      <c r="I15" s="8">
        <v>74.599999999999994</v>
      </c>
      <c r="J15" s="8">
        <v>66.400000000000006</v>
      </c>
      <c r="K15" s="8">
        <v>83.5</v>
      </c>
      <c r="L15" s="8">
        <v>1.2090000000000001</v>
      </c>
      <c r="M15" s="8">
        <v>54</v>
      </c>
      <c r="N15" s="8">
        <v>52.9</v>
      </c>
      <c r="O15" s="8">
        <v>57</v>
      </c>
      <c r="P15" s="8">
        <v>81.3</v>
      </c>
      <c r="Q15" s="8">
        <v>72.099999999999994</v>
      </c>
      <c r="R15" s="5">
        <v>89</v>
      </c>
      <c r="S15" s="8">
        <v>1.038</v>
      </c>
      <c r="T15" s="8">
        <v>53.8</v>
      </c>
      <c r="U15" s="8">
        <v>50.8</v>
      </c>
      <c r="V15" s="8">
        <v>53</v>
      </c>
      <c r="W15" s="8">
        <v>62.3</v>
      </c>
      <c r="X15" s="8">
        <v>44.2</v>
      </c>
      <c r="Y15" s="8">
        <v>71.900000000000006</v>
      </c>
      <c r="Z15" s="8">
        <v>1.117</v>
      </c>
      <c r="AA15" s="8">
        <v>47</v>
      </c>
      <c r="AB15" s="8">
        <v>62.2</v>
      </c>
      <c r="AC15" s="8">
        <v>18</v>
      </c>
      <c r="AD15" s="8">
        <v>61.6</v>
      </c>
      <c r="AE15" s="8">
        <v>67.900000000000006</v>
      </c>
      <c r="AF15" s="5">
        <v>45</v>
      </c>
      <c r="AG15" s="26">
        <v>66</v>
      </c>
      <c r="AH15" s="33">
        <f t="shared" si="21"/>
        <v>7.0999999999999952E-2</v>
      </c>
      <c r="AI15" s="33">
        <f t="shared" si="1"/>
        <v>0.10699999999999998</v>
      </c>
      <c r="AJ15" s="34">
        <f t="shared" si="2"/>
        <v>9.2000000000000082E-2</v>
      </c>
      <c r="AK15" s="35">
        <f t="shared" si="3"/>
        <v>4.6859999999999964</v>
      </c>
      <c r="AL15" s="35">
        <f t="shared" si="4"/>
        <v>7.0619999999999994</v>
      </c>
      <c r="AM15" s="36">
        <f t="shared" si="5"/>
        <v>6.0720000000000054</v>
      </c>
      <c r="AN15" s="35">
        <f t="shared" si="6"/>
        <v>145.13399999999999</v>
      </c>
      <c r="AO15" s="35">
        <f t="shared" si="7"/>
        <v>144.07799999999997</v>
      </c>
      <c r="AP15" s="36">
        <f t="shared" si="8"/>
        <v>153.51599999999999</v>
      </c>
      <c r="AQ15" s="35">
        <f t="shared" si="9"/>
        <v>57.966666666666669</v>
      </c>
      <c r="AR15" s="37">
        <f t="shared" si="10"/>
        <v>54.633333333333333</v>
      </c>
      <c r="AS15" s="35">
        <f t="shared" si="11"/>
        <v>52.533333333333331</v>
      </c>
      <c r="AT15" s="36">
        <f t="shared" si="12"/>
        <v>42.4</v>
      </c>
      <c r="AU15" s="35">
        <f t="shared" si="13"/>
        <v>74.833333333333329</v>
      </c>
      <c r="AV15" s="37">
        <f t="shared" si="14"/>
        <v>80.8</v>
      </c>
      <c r="AW15" s="35">
        <f t="shared" si="15"/>
        <v>59.466666666666669</v>
      </c>
      <c r="AX15" s="36">
        <f t="shared" si="16"/>
        <v>58.166666666666664</v>
      </c>
      <c r="AY15" s="35">
        <f t="shared" si="17"/>
        <v>5.4333333333333371</v>
      </c>
      <c r="AZ15" s="35">
        <f t="shared" si="18"/>
        <v>12.233333333333334</v>
      </c>
      <c r="BA15" s="35">
        <f t="shared" si="19"/>
        <v>15.36666666666666</v>
      </c>
      <c r="BB15" s="36">
        <f t="shared" si="20"/>
        <v>22.633333333333333</v>
      </c>
      <c r="BC15" s="49">
        <v>-5.5</v>
      </c>
      <c r="BD15" s="48">
        <v>148.5</v>
      </c>
      <c r="BE15" s="52">
        <v>-6</v>
      </c>
      <c r="BF15" s="48">
        <v>147</v>
      </c>
      <c r="BG15" s="2"/>
      <c r="BH15" s="2"/>
      <c r="BI15" s="2"/>
      <c r="BJ15" s="48" t="s">
        <v>152</v>
      </c>
      <c r="BK15" s="2"/>
      <c r="BL15" s="2"/>
      <c r="BM15" s="55"/>
      <c r="BN15" s="48">
        <v>0</v>
      </c>
      <c r="BO15" s="49">
        <v>67</v>
      </c>
      <c r="BP15" s="48">
        <v>59</v>
      </c>
    </row>
    <row r="16" spans="1:70" x14ac:dyDescent="0.3">
      <c r="A16" s="18" t="s">
        <v>26</v>
      </c>
      <c r="B16" s="22" t="s">
        <v>27</v>
      </c>
      <c r="C16" s="14">
        <v>1.105</v>
      </c>
      <c r="D16" s="5">
        <v>1.0589999999999999</v>
      </c>
      <c r="E16" s="8">
        <v>1.0740000000000001</v>
      </c>
      <c r="F16" s="8">
        <v>44.8</v>
      </c>
      <c r="G16" s="8">
        <v>50.8</v>
      </c>
      <c r="H16" s="8">
        <v>43</v>
      </c>
      <c r="I16" s="8">
        <v>69.900000000000006</v>
      </c>
      <c r="J16" s="8">
        <v>71.5</v>
      </c>
      <c r="K16" s="8">
        <v>74</v>
      </c>
      <c r="L16" s="8">
        <v>1.1040000000000001</v>
      </c>
      <c r="M16" s="8">
        <v>45</v>
      </c>
      <c r="N16" s="8">
        <v>59.1</v>
      </c>
      <c r="O16" s="8">
        <v>32</v>
      </c>
      <c r="P16" s="8">
        <v>60</v>
      </c>
      <c r="Q16" s="8">
        <v>57.4</v>
      </c>
      <c r="R16" s="5">
        <v>71</v>
      </c>
      <c r="S16" s="8">
        <v>1.0649999999999999</v>
      </c>
      <c r="T16" s="8">
        <v>54.1</v>
      </c>
      <c r="U16" s="8">
        <v>60</v>
      </c>
      <c r="V16" s="8">
        <v>55.8</v>
      </c>
      <c r="W16" s="8">
        <v>65.7</v>
      </c>
      <c r="X16" s="8">
        <v>73.5</v>
      </c>
      <c r="Y16" s="8">
        <v>67.7</v>
      </c>
      <c r="Z16" s="8">
        <v>1.0760000000000001</v>
      </c>
      <c r="AA16" s="8">
        <v>34.9</v>
      </c>
      <c r="AB16" s="8">
        <v>34.799999999999997</v>
      </c>
      <c r="AC16" s="8">
        <v>25.9</v>
      </c>
      <c r="AD16" s="8">
        <v>57.4</v>
      </c>
      <c r="AE16" s="8">
        <v>52</v>
      </c>
      <c r="AF16" s="5">
        <v>60.8</v>
      </c>
      <c r="AG16" s="26">
        <v>72</v>
      </c>
      <c r="AH16" s="33">
        <f t="shared" si="21"/>
        <v>4.6000000000000041E-2</v>
      </c>
      <c r="AI16" s="33">
        <f t="shared" si="1"/>
        <v>9.000000000000119E-3</v>
      </c>
      <c r="AJ16" s="34">
        <f t="shared" si="2"/>
        <v>2.8000000000000025E-2</v>
      </c>
      <c r="AK16" s="35">
        <f t="shared" si="3"/>
        <v>3.3120000000000029</v>
      </c>
      <c r="AL16" s="35">
        <f t="shared" si="4"/>
        <v>0.64800000000000857</v>
      </c>
      <c r="AM16" s="36">
        <f t="shared" si="5"/>
        <v>2.0160000000000018</v>
      </c>
      <c r="AN16" s="35">
        <f t="shared" si="6"/>
        <v>155.80799999999999</v>
      </c>
      <c r="AO16" s="35">
        <f t="shared" si="7"/>
        <v>154.00800000000001</v>
      </c>
      <c r="AP16" s="36">
        <f t="shared" si="8"/>
        <v>156.96</v>
      </c>
      <c r="AQ16" s="35">
        <f t="shared" si="9"/>
        <v>46.199999999999996</v>
      </c>
      <c r="AR16" s="37">
        <f t="shared" si="10"/>
        <v>45.366666666666667</v>
      </c>
      <c r="AS16" s="35">
        <f t="shared" si="11"/>
        <v>56.633333333333326</v>
      </c>
      <c r="AT16" s="36">
        <f t="shared" si="12"/>
        <v>31.866666666666664</v>
      </c>
      <c r="AU16" s="35">
        <f t="shared" si="13"/>
        <v>71.8</v>
      </c>
      <c r="AV16" s="37">
        <f t="shared" si="14"/>
        <v>62.800000000000004</v>
      </c>
      <c r="AW16" s="35">
        <f t="shared" si="15"/>
        <v>68.966666666666654</v>
      </c>
      <c r="AX16" s="36">
        <f t="shared" si="16"/>
        <v>56.733333333333327</v>
      </c>
      <c r="AY16" s="35">
        <f t="shared" si="17"/>
        <v>-10.43333333333333</v>
      </c>
      <c r="AZ16" s="35">
        <f t="shared" si="18"/>
        <v>13.500000000000004</v>
      </c>
      <c r="BA16" s="35">
        <f t="shared" si="19"/>
        <v>2.8333333333333428</v>
      </c>
      <c r="BB16" s="36">
        <f t="shared" si="20"/>
        <v>6.0666666666666771</v>
      </c>
      <c r="BC16" s="49">
        <v>-3.5</v>
      </c>
      <c r="BD16" s="48">
        <v>160.5</v>
      </c>
      <c r="BE16" s="52">
        <v>-1</v>
      </c>
      <c r="BF16" s="48">
        <v>150</v>
      </c>
      <c r="BG16" s="2"/>
      <c r="BH16" s="48" t="s">
        <v>101</v>
      </c>
      <c r="BI16" s="2"/>
      <c r="BJ16" s="2"/>
      <c r="BK16" s="2"/>
      <c r="BL16" s="48">
        <v>1</v>
      </c>
      <c r="BM16" s="55"/>
      <c r="BN16" s="55"/>
      <c r="BO16" s="49">
        <v>86</v>
      </c>
      <c r="BP16" s="48">
        <v>73</v>
      </c>
    </row>
    <row r="17" spans="1:68" x14ac:dyDescent="0.3">
      <c r="A17" s="18" t="s">
        <v>28</v>
      </c>
      <c r="B17" s="22" t="s">
        <v>29</v>
      </c>
      <c r="C17" s="14">
        <v>1.0509999999999999</v>
      </c>
      <c r="D17" s="5">
        <v>0.871</v>
      </c>
      <c r="E17" s="8">
        <v>0.98499999999999999</v>
      </c>
      <c r="F17" s="8">
        <v>38.700000000000003</v>
      </c>
      <c r="G17" s="8">
        <v>37.200000000000003</v>
      </c>
      <c r="H17" s="8">
        <v>39</v>
      </c>
      <c r="I17" s="8">
        <v>59.1</v>
      </c>
      <c r="J17" s="8">
        <v>49.5</v>
      </c>
      <c r="K17" s="8">
        <v>65</v>
      </c>
      <c r="L17" s="8">
        <v>1.115</v>
      </c>
      <c r="M17" s="8">
        <v>51.3</v>
      </c>
      <c r="N17" s="8">
        <v>54.7</v>
      </c>
      <c r="O17" s="8">
        <v>57</v>
      </c>
      <c r="P17" s="8">
        <v>66.400000000000006</v>
      </c>
      <c r="Q17" s="8">
        <v>49.9</v>
      </c>
      <c r="R17" s="5">
        <v>70</v>
      </c>
      <c r="S17" s="8">
        <v>0.90200000000000002</v>
      </c>
      <c r="T17" s="8">
        <v>25.7</v>
      </c>
      <c r="U17" s="8">
        <v>57.7</v>
      </c>
      <c r="V17" s="8">
        <v>26.8</v>
      </c>
      <c r="W17" s="8">
        <v>47.5</v>
      </c>
      <c r="X17" s="8">
        <v>62.3</v>
      </c>
      <c r="Y17" s="8">
        <v>50.4</v>
      </c>
      <c r="Z17" s="8">
        <v>0.93100000000000005</v>
      </c>
      <c r="AA17" s="8">
        <v>19.899999999999999</v>
      </c>
      <c r="AB17" s="8">
        <v>15.8</v>
      </c>
      <c r="AC17" s="8">
        <v>17.8</v>
      </c>
      <c r="AD17" s="8">
        <v>42.6</v>
      </c>
      <c r="AE17" s="8">
        <v>45.1</v>
      </c>
      <c r="AF17" s="5">
        <v>41.6</v>
      </c>
      <c r="AG17" s="26">
        <v>72</v>
      </c>
      <c r="AH17" s="33">
        <f t="shared" si="21"/>
        <v>0.17999999999999994</v>
      </c>
      <c r="AI17" s="33">
        <f t="shared" si="1"/>
        <v>8.2999999999999963E-2</v>
      </c>
      <c r="AJ17" s="34">
        <f t="shared" si="2"/>
        <v>0.18399999999999994</v>
      </c>
      <c r="AK17" s="35">
        <f t="shared" si="3"/>
        <v>12.959999999999996</v>
      </c>
      <c r="AL17" s="35">
        <f t="shared" si="4"/>
        <v>5.9759999999999973</v>
      </c>
      <c r="AM17" s="36">
        <f t="shared" si="5"/>
        <v>13.247999999999996</v>
      </c>
      <c r="AN17" s="35">
        <f t="shared" si="6"/>
        <v>138.38399999999999</v>
      </c>
      <c r="AO17" s="35">
        <f t="shared" si="7"/>
        <v>135.864</v>
      </c>
      <c r="AP17" s="36">
        <f t="shared" si="8"/>
        <v>147.31200000000001</v>
      </c>
      <c r="AQ17" s="35">
        <f t="shared" si="9"/>
        <v>38.300000000000004</v>
      </c>
      <c r="AR17" s="37">
        <f t="shared" si="10"/>
        <v>54.333333333333336</v>
      </c>
      <c r="AS17" s="35">
        <f t="shared" si="11"/>
        <v>36.733333333333334</v>
      </c>
      <c r="AT17" s="36">
        <f t="shared" si="12"/>
        <v>17.833333333333332</v>
      </c>
      <c r="AU17" s="35">
        <f t="shared" si="13"/>
        <v>57.866666666666667</v>
      </c>
      <c r="AV17" s="37">
        <f t="shared" si="14"/>
        <v>62.1</v>
      </c>
      <c r="AW17" s="35">
        <f t="shared" si="15"/>
        <v>53.4</v>
      </c>
      <c r="AX17" s="36">
        <f t="shared" si="16"/>
        <v>43.1</v>
      </c>
      <c r="AY17" s="35">
        <f t="shared" si="17"/>
        <v>1.56666666666667</v>
      </c>
      <c r="AZ17" s="35">
        <f t="shared" si="18"/>
        <v>36.5</v>
      </c>
      <c r="BA17" s="35">
        <f t="shared" si="19"/>
        <v>4.4666666666666686</v>
      </c>
      <c r="BB17" s="36">
        <f t="shared" si="20"/>
        <v>19</v>
      </c>
      <c r="BC17" s="49">
        <v>-17.5</v>
      </c>
      <c r="BD17" s="48">
        <v>152.5</v>
      </c>
      <c r="BE17" s="52">
        <v>-10</v>
      </c>
      <c r="BF17" s="48">
        <v>136</v>
      </c>
      <c r="BG17" s="49">
        <v>17.5</v>
      </c>
      <c r="BH17" s="48" t="s">
        <v>101</v>
      </c>
      <c r="BI17" s="52">
        <v>17.5</v>
      </c>
      <c r="BJ17" s="52" t="s">
        <v>101</v>
      </c>
      <c r="BK17" s="49">
        <v>0</v>
      </c>
      <c r="BL17" s="48">
        <v>1</v>
      </c>
      <c r="BM17" s="49">
        <v>0</v>
      </c>
      <c r="BN17" s="48">
        <v>1</v>
      </c>
      <c r="BO17" s="49">
        <v>87</v>
      </c>
      <c r="BP17" s="48">
        <v>62</v>
      </c>
    </row>
    <row r="18" spans="1:68" ht="15" thickBot="1" x14ac:dyDescent="0.35">
      <c r="A18" s="23" t="s">
        <v>30</v>
      </c>
      <c r="B18" s="19" t="s">
        <v>31</v>
      </c>
      <c r="C18" s="16">
        <v>1.036</v>
      </c>
      <c r="D18" s="11">
        <v>0.97399999999999998</v>
      </c>
      <c r="E18" s="10">
        <v>1.002</v>
      </c>
      <c r="F18" s="10">
        <v>43.7</v>
      </c>
      <c r="G18" s="10">
        <v>37.6</v>
      </c>
      <c r="H18" s="10">
        <v>41.3</v>
      </c>
      <c r="I18" s="10">
        <v>61.3</v>
      </c>
      <c r="J18" s="10">
        <v>46.4</v>
      </c>
      <c r="K18" s="10">
        <v>70.3</v>
      </c>
      <c r="L18" s="10">
        <v>1.044</v>
      </c>
      <c r="M18" s="10">
        <v>45.2</v>
      </c>
      <c r="N18" s="10">
        <v>51.2</v>
      </c>
      <c r="O18" s="10">
        <v>32</v>
      </c>
      <c r="P18" s="10">
        <v>63.9</v>
      </c>
      <c r="Q18" s="10">
        <v>72.5</v>
      </c>
      <c r="R18" s="11">
        <v>62.5</v>
      </c>
      <c r="S18" s="10">
        <v>1.0309999999999999</v>
      </c>
      <c r="T18" s="10">
        <v>36.4</v>
      </c>
      <c r="U18" s="10">
        <v>56.5</v>
      </c>
      <c r="V18" s="10">
        <v>33.6</v>
      </c>
      <c r="W18" s="10">
        <v>63.3</v>
      </c>
      <c r="X18" s="10">
        <v>75.599999999999994</v>
      </c>
      <c r="Y18" s="10">
        <v>62.3</v>
      </c>
      <c r="Z18" s="10">
        <v>1.0329999999999999</v>
      </c>
      <c r="AA18" s="10">
        <v>34.1</v>
      </c>
      <c r="AB18" s="10">
        <v>47.8</v>
      </c>
      <c r="AC18" s="10">
        <v>22</v>
      </c>
      <c r="AD18" s="10">
        <v>41.9</v>
      </c>
      <c r="AE18" s="10">
        <v>41</v>
      </c>
      <c r="AF18" s="11">
        <v>36.200000000000003</v>
      </c>
      <c r="AG18" s="27">
        <v>66</v>
      </c>
      <c r="AH18" s="39">
        <f t="shared" si="21"/>
        <v>6.2000000000000055E-2</v>
      </c>
      <c r="AI18" s="39">
        <f t="shared" si="1"/>
        <v>-2.8999999999999915E-2</v>
      </c>
      <c r="AJ18" s="40">
        <f t="shared" si="2"/>
        <v>1.1000000000000121E-2</v>
      </c>
      <c r="AK18" s="41">
        <f t="shared" si="3"/>
        <v>4.0920000000000041</v>
      </c>
      <c r="AL18" s="41">
        <f t="shared" si="4"/>
        <v>-1.9139999999999944</v>
      </c>
      <c r="AM18" s="42">
        <f t="shared" si="5"/>
        <v>0.72600000000000797</v>
      </c>
      <c r="AN18" s="41">
        <f t="shared" si="6"/>
        <v>132.66</v>
      </c>
      <c r="AO18" s="41">
        <f t="shared" si="7"/>
        <v>134.178</v>
      </c>
      <c r="AP18" s="42">
        <f t="shared" si="8"/>
        <v>137.08199999999999</v>
      </c>
      <c r="AQ18" s="41">
        <f t="shared" si="9"/>
        <v>40.866666666666667</v>
      </c>
      <c r="AR18" s="43">
        <f t="shared" si="10"/>
        <v>42.800000000000004</v>
      </c>
      <c r="AS18" s="41">
        <f t="shared" si="11"/>
        <v>42.166666666666664</v>
      </c>
      <c r="AT18" s="42">
        <f t="shared" si="12"/>
        <v>34.633333333333333</v>
      </c>
      <c r="AU18" s="41">
        <f t="shared" si="13"/>
        <v>59.333333333333336</v>
      </c>
      <c r="AV18" s="43">
        <f t="shared" si="14"/>
        <v>66.3</v>
      </c>
      <c r="AW18" s="41">
        <f t="shared" si="15"/>
        <v>67.066666666666663</v>
      </c>
      <c r="AX18" s="42">
        <f t="shared" si="16"/>
        <v>39.700000000000003</v>
      </c>
      <c r="AY18" s="41">
        <f t="shared" si="17"/>
        <v>-1.2999999999999972</v>
      </c>
      <c r="AZ18" s="41">
        <f t="shared" si="18"/>
        <v>8.1666666666666714</v>
      </c>
      <c r="BA18" s="41">
        <f t="shared" si="19"/>
        <v>-7.7333333333333272</v>
      </c>
      <c r="BB18" s="42">
        <f t="shared" si="20"/>
        <v>26.599999999999994</v>
      </c>
      <c r="BC18" s="50">
        <v>-7.5</v>
      </c>
      <c r="BD18" s="51">
        <v>139.5</v>
      </c>
      <c r="BE18" s="52">
        <v>-3</v>
      </c>
      <c r="BF18" s="51">
        <v>140</v>
      </c>
      <c r="BG18" s="50">
        <v>7.5</v>
      </c>
      <c r="BH18" s="2"/>
      <c r="BI18" s="55"/>
      <c r="BJ18" s="48" t="s">
        <v>152</v>
      </c>
      <c r="BK18" s="50">
        <v>0</v>
      </c>
      <c r="BL18" s="2"/>
      <c r="BM18" s="55"/>
      <c r="BN18" s="48">
        <v>0</v>
      </c>
      <c r="BO18" s="49">
        <v>81</v>
      </c>
      <c r="BP18" s="48">
        <v>52</v>
      </c>
    </row>
    <row r="19" spans="1:68" x14ac:dyDescent="0.3">
      <c r="A19" s="18" t="s">
        <v>65</v>
      </c>
      <c r="B19" s="24" t="s">
        <v>66</v>
      </c>
      <c r="C19" s="8">
        <v>1.149</v>
      </c>
      <c r="D19" s="17">
        <v>0.72699999999999998</v>
      </c>
      <c r="E19" s="8">
        <v>1.101</v>
      </c>
      <c r="F19" s="8">
        <v>56.8</v>
      </c>
      <c r="G19" s="8">
        <v>57.7</v>
      </c>
      <c r="H19" s="8">
        <v>58</v>
      </c>
      <c r="I19" s="8">
        <v>69.5</v>
      </c>
      <c r="J19" s="8">
        <v>67.5</v>
      </c>
      <c r="K19" s="8">
        <v>77.099999999999994</v>
      </c>
      <c r="L19" s="8">
        <v>1.226</v>
      </c>
      <c r="M19" s="8">
        <v>59.9</v>
      </c>
      <c r="N19" s="8">
        <v>65.599999999999994</v>
      </c>
      <c r="O19" s="8">
        <v>59.1</v>
      </c>
      <c r="P19" s="8">
        <v>87.4</v>
      </c>
      <c r="Q19" s="8">
        <v>90.2</v>
      </c>
      <c r="R19" s="5">
        <v>85</v>
      </c>
      <c r="S19" s="8">
        <v>0.79800000000000004</v>
      </c>
      <c r="T19" s="8">
        <v>19.399999999999999</v>
      </c>
      <c r="U19" s="8">
        <v>36.4</v>
      </c>
      <c r="V19" s="8">
        <v>19.7</v>
      </c>
      <c r="W19" s="8">
        <v>36</v>
      </c>
      <c r="X19" s="8">
        <v>51.3</v>
      </c>
      <c r="Y19" s="8">
        <v>37</v>
      </c>
      <c r="Z19" s="8">
        <v>0.88200000000000001</v>
      </c>
      <c r="AA19" s="8">
        <v>19</v>
      </c>
      <c r="AB19" s="8">
        <v>23.4</v>
      </c>
      <c r="AC19" s="8">
        <v>5</v>
      </c>
      <c r="AD19" s="8">
        <v>46.5</v>
      </c>
      <c r="AE19" s="8">
        <v>63.8</v>
      </c>
      <c r="AF19" s="5">
        <v>32.9</v>
      </c>
      <c r="AG19" s="26">
        <v>65</v>
      </c>
      <c r="AH19" s="33">
        <f t="shared" si="21"/>
        <v>0.42200000000000004</v>
      </c>
      <c r="AI19" s="33">
        <f t="shared" si="1"/>
        <v>0.30299999999999994</v>
      </c>
      <c r="AJ19" s="34">
        <f t="shared" si="2"/>
        <v>0.34399999999999997</v>
      </c>
      <c r="AK19" s="35">
        <f t="shared" ref="AK19" si="22">AH19*$AG19</f>
        <v>27.430000000000003</v>
      </c>
      <c r="AL19" s="35">
        <f t="shared" ref="AL19" si="23">AI19*$AG19</f>
        <v>19.694999999999997</v>
      </c>
      <c r="AM19" s="36">
        <f t="shared" ref="AM19" si="24">AJ19*$AG19</f>
        <v>22.36</v>
      </c>
      <c r="AN19" s="35">
        <f t="shared" ref="AN19" si="25">(C19+D19)*$AG19</f>
        <v>121.94</v>
      </c>
      <c r="AO19" s="35">
        <f t="shared" ref="AO19" si="26">(E19+S19)*$AG19</f>
        <v>123.435</v>
      </c>
      <c r="AP19" s="36">
        <f t="shared" ref="AP19" si="27">(L19+Z19)*$AG19</f>
        <v>137.02000000000001</v>
      </c>
      <c r="AQ19" s="35">
        <f t="shared" si="9"/>
        <v>57.5</v>
      </c>
      <c r="AR19" s="37">
        <f t="shared" si="10"/>
        <v>61.533333333333331</v>
      </c>
      <c r="AS19" s="35">
        <f t="shared" si="11"/>
        <v>25.166666666666668</v>
      </c>
      <c r="AT19" s="36">
        <f t="shared" si="12"/>
        <v>15.799999999999999</v>
      </c>
      <c r="AU19" s="35">
        <f t="shared" si="13"/>
        <v>71.36666666666666</v>
      </c>
      <c r="AV19" s="37">
        <f t="shared" si="14"/>
        <v>87.533333333333346</v>
      </c>
      <c r="AW19" s="35">
        <f t="shared" si="15"/>
        <v>41.43333333333333</v>
      </c>
      <c r="AX19" s="36">
        <f t="shared" si="16"/>
        <v>47.733333333333327</v>
      </c>
      <c r="AY19" s="35">
        <f t="shared" si="17"/>
        <v>32.333333333333329</v>
      </c>
      <c r="AZ19" s="35">
        <f t="shared" si="18"/>
        <v>45.733333333333334</v>
      </c>
      <c r="BA19" s="35">
        <f>AVERAGE(I19:K19)-AVERAGE(W19:Y19)</f>
        <v>29.93333333333333</v>
      </c>
      <c r="BB19" s="36">
        <f t="shared" si="20"/>
        <v>39.800000000000018</v>
      </c>
      <c r="BC19" s="52">
        <v>-28.5</v>
      </c>
      <c r="BD19" s="53">
        <v>135.5</v>
      </c>
      <c r="BE19" s="47">
        <v>-29</v>
      </c>
      <c r="BF19" s="48">
        <v>131</v>
      </c>
      <c r="BG19" s="2"/>
      <c r="BH19" s="2"/>
      <c r="BI19" s="2"/>
      <c r="BJ19" s="2"/>
      <c r="BK19" s="2"/>
      <c r="BL19" s="2"/>
      <c r="BM19" s="55"/>
      <c r="BN19" s="55"/>
      <c r="BO19" s="47">
        <v>78</v>
      </c>
      <c r="BP19" s="53">
        <v>40</v>
      </c>
    </row>
    <row r="20" spans="1:68" x14ac:dyDescent="0.3">
      <c r="A20" s="18" t="s">
        <v>67</v>
      </c>
      <c r="B20" s="22" t="s">
        <v>68</v>
      </c>
      <c r="C20" s="8">
        <v>1.29</v>
      </c>
      <c r="D20" s="5">
        <v>0.78500000000000003</v>
      </c>
      <c r="E20" s="8">
        <v>1.1910000000000001</v>
      </c>
      <c r="F20" s="8">
        <v>61.1</v>
      </c>
      <c r="G20" s="8">
        <v>48</v>
      </c>
      <c r="H20" s="8">
        <v>65.3</v>
      </c>
      <c r="I20" s="8">
        <v>79.400000000000006</v>
      </c>
      <c r="J20" s="8">
        <v>52</v>
      </c>
      <c r="K20" s="8">
        <v>86.4</v>
      </c>
      <c r="L20" s="8">
        <v>1.2390000000000001</v>
      </c>
      <c r="M20" s="8">
        <v>62.8</v>
      </c>
      <c r="N20" s="8">
        <v>35</v>
      </c>
      <c r="O20" s="8">
        <v>51.4</v>
      </c>
      <c r="P20" s="8">
        <v>83.5</v>
      </c>
      <c r="Q20" s="8">
        <v>58.2</v>
      </c>
      <c r="R20" s="5">
        <v>85.9</v>
      </c>
      <c r="S20" s="8">
        <v>0.79500000000000004</v>
      </c>
      <c r="T20" s="8">
        <v>19.7</v>
      </c>
      <c r="U20" s="8">
        <v>16.899999999999999</v>
      </c>
      <c r="V20" s="8">
        <v>23.1</v>
      </c>
      <c r="W20" s="8">
        <v>32.6</v>
      </c>
      <c r="X20" s="8">
        <v>25.8</v>
      </c>
      <c r="Y20" s="8">
        <v>35.299999999999997</v>
      </c>
      <c r="Z20" s="8">
        <v>0.92500000000000004</v>
      </c>
      <c r="AA20" s="8">
        <v>25.8</v>
      </c>
      <c r="AB20" s="8">
        <v>38</v>
      </c>
      <c r="AC20" s="8">
        <v>20.5</v>
      </c>
      <c r="AD20" s="8">
        <v>31.2</v>
      </c>
      <c r="AE20" s="8">
        <v>29.5</v>
      </c>
      <c r="AF20" s="5">
        <v>47.8</v>
      </c>
      <c r="AG20" s="26">
        <v>73</v>
      </c>
      <c r="AH20" s="33">
        <f t="shared" ref="AH20:AH31" si="28">C20-D20</f>
        <v>0.505</v>
      </c>
      <c r="AI20" s="33">
        <f t="shared" ref="AI20:AI31" si="29">E20-S20</f>
        <v>0.39600000000000002</v>
      </c>
      <c r="AJ20" s="34">
        <f t="shared" ref="AJ20:AJ31" si="30">L20-Z20</f>
        <v>0.31400000000000006</v>
      </c>
      <c r="AK20" s="35">
        <f t="shared" ref="AK20:AK31" si="31">AH20*$AG20</f>
        <v>36.865000000000002</v>
      </c>
      <c r="AL20" s="35">
        <f t="shared" ref="AL20:AL31" si="32">AI20*$AG20</f>
        <v>28.908000000000001</v>
      </c>
      <c r="AM20" s="36">
        <f t="shared" ref="AM20:AM31" si="33">AJ20*$AG20</f>
        <v>22.922000000000004</v>
      </c>
      <c r="AN20" s="35">
        <f t="shared" ref="AN20:AN31" si="34">(C20+D20)*$AG20</f>
        <v>151.47500000000002</v>
      </c>
      <c r="AO20" s="35">
        <f t="shared" ref="AO20:AO31" si="35">(E20+S20)*$AG20</f>
        <v>144.97800000000001</v>
      </c>
      <c r="AP20" s="36">
        <f t="shared" ref="AP20:AP31" si="36">(L20+Z20)*$AG20</f>
        <v>157.97200000000001</v>
      </c>
      <c r="AQ20" s="35">
        <f t="shared" ref="AQ20:AQ23" si="37">AVERAGE(F20:H20)</f>
        <v>58.133333333333326</v>
      </c>
      <c r="AR20" s="37">
        <f t="shared" ref="AR20:AR23" si="38">AVERAGE(M20:O20)</f>
        <v>49.733333333333327</v>
      </c>
      <c r="AS20" s="35">
        <f t="shared" ref="AS20:AS23" si="39">AVERAGE(T20:V20)</f>
        <v>19.899999999999999</v>
      </c>
      <c r="AT20" s="36">
        <f t="shared" ref="AT20:AT23" si="40">AVERAGE(AA20:AC20)</f>
        <v>28.099999999999998</v>
      </c>
      <c r="AU20" s="35">
        <f t="shared" ref="AU20:AU31" si="41">AVERAGE(I20:K20)</f>
        <v>72.600000000000009</v>
      </c>
      <c r="AV20" s="37">
        <f t="shared" ref="AV20:AV31" si="42">AVERAGE(P20:R20)</f>
        <v>75.86666666666666</v>
      </c>
      <c r="AW20" s="35">
        <f t="shared" ref="AW20:AW31" si="43">AVERAGE(W20:Y20)</f>
        <v>31.233333333333334</v>
      </c>
      <c r="AX20" s="36">
        <f t="shared" ref="AX20:AX31" si="44">AVERAGE(AD20:AF20)</f>
        <v>36.166666666666664</v>
      </c>
      <c r="AY20" s="35">
        <f t="shared" ref="AY20:AY31" si="45">AVERAGE(F20:H20)-AVERAGE(T20:V20)</f>
        <v>38.233333333333327</v>
      </c>
      <c r="AZ20" s="35">
        <f t="shared" ref="AZ20:AZ31" si="46">AVERAGE(M20:O20)-AVERAGE(AA20:AC20)</f>
        <v>21.633333333333329</v>
      </c>
      <c r="BA20" s="35">
        <f t="shared" ref="BA20:BA31" si="47">AVERAGE(I20:K20)-AVERAGE(W20:Y20)</f>
        <v>41.366666666666674</v>
      </c>
      <c r="BB20" s="36">
        <f t="shared" ref="BB20:BB31" si="48">AVERAGE(P20:R20)-AVERAGE(AD20:AF20)</f>
        <v>39.699999999999996</v>
      </c>
      <c r="BC20" s="52">
        <v>-32.5</v>
      </c>
      <c r="BD20" s="48">
        <v>147.5</v>
      </c>
      <c r="BE20" s="52">
        <v>-26</v>
      </c>
      <c r="BF20" s="48">
        <v>142</v>
      </c>
      <c r="BG20" s="49">
        <v>32.5</v>
      </c>
      <c r="BH20" s="2"/>
      <c r="BI20" s="49">
        <v>32.5</v>
      </c>
      <c r="BJ20" s="55"/>
      <c r="BK20" s="49">
        <v>1</v>
      </c>
      <c r="BL20" s="2"/>
      <c r="BM20" s="49">
        <v>1</v>
      </c>
      <c r="BN20" s="55"/>
      <c r="BO20" s="49">
        <v>83</v>
      </c>
      <c r="BP20" s="48">
        <v>63</v>
      </c>
    </row>
    <row r="21" spans="1:68" x14ac:dyDescent="0.3">
      <c r="A21" s="18" t="s">
        <v>69</v>
      </c>
      <c r="B21" s="22" t="s">
        <v>70</v>
      </c>
      <c r="C21" s="8">
        <v>1.1479999999999999</v>
      </c>
      <c r="D21" s="5">
        <v>0.85099999999999998</v>
      </c>
      <c r="E21" s="8">
        <v>1.113</v>
      </c>
      <c r="F21" s="8">
        <v>65.400000000000006</v>
      </c>
      <c r="G21" s="8">
        <v>82.1</v>
      </c>
      <c r="H21" s="8">
        <v>61</v>
      </c>
      <c r="I21" s="8">
        <v>72.8</v>
      </c>
      <c r="J21" s="8">
        <v>82.7</v>
      </c>
      <c r="K21" s="8">
        <v>82.4</v>
      </c>
      <c r="L21" s="8">
        <v>1.1559999999999999</v>
      </c>
      <c r="M21" s="8">
        <v>54.5</v>
      </c>
      <c r="N21" s="8">
        <v>68.599999999999994</v>
      </c>
      <c r="O21" s="8">
        <v>43.6</v>
      </c>
      <c r="P21" s="8">
        <v>72.900000000000006</v>
      </c>
      <c r="Q21" s="8">
        <v>98.3</v>
      </c>
      <c r="R21" s="5">
        <v>69.400000000000006</v>
      </c>
      <c r="S21" s="8">
        <v>0.92200000000000004</v>
      </c>
      <c r="T21" s="8">
        <v>26.3</v>
      </c>
      <c r="U21" s="8">
        <v>49.3</v>
      </c>
      <c r="V21" s="8">
        <v>21.5</v>
      </c>
      <c r="W21" s="8">
        <v>53.4</v>
      </c>
      <c r="X21" s="8">
        <v>75.5</v>
      </c>
      <c r="Y21" s="8">
        <v>57.1</v>
      </c>
      <c r="Z21" s="8">
        <v>0.93700000000000006</v>
      </c>
      <c r="AA21" s="8">
        <v>19.600000000000001</v>
      </c>
      <c r="AB21" s="8">
        <v>30</v>
      </c>
      <c r="AC21" s="8">
        <v>4.5999999999999996</v>
      </c>
      <c r="AD21" s="8">
        <v>40.4</v>
      </c>
      <c r="AE21" s="8">
        <v>54</v>
      </c>
      <c r="AF21" s="5">
        <v>33.6</v>
      </c>
      <c r="AG21" s="26">
        <v>60</v>
      </c>
      <c r="AH21" s="33">
        <f t="shared" si="28"/>
        <v>0.29699999999999993</v>
      </c>
      <c r="AI21" s="33">
        <f t="shared" si="29"/>
        <v>0.19099999999999995</v>
      </c>
      <c r="AJ21" s="34">
        <f t="shared" si="30"/>
        <v>0.21899999999999986</v>
      </c>
      <c r="AK21" s="35">
        <f t="shared" si="31"/>
        <v>17.819999999999997</v>
      </c>
      <c r="AL21" s="35">
        <f t="shared" si="32"/>
        <v>11.459999999999997</v>
      </c>
      <c r="AM21" s="36">
        <f t="shared" si="33"/>
        <v>13.139999999999992</v>
      </c>
      <c r="AN21" s="35">
        <f t="shared" si="34"/>
        <v>119.94</v>
      </c>
      <c r="AO21" s="35">
        <f t="shared" si="35"/>
        <v>122.10000000000001</v>
      </c>
      <c r="AP21" s="36">
        <f t="shared" si="36"/>
        <v>125.58</v>
      </c>
      <c r="AQ21" s="35">
        <f t="shared" si="37"/>
        <v>69.5</v>
      </c>
      <c r="AR21" s="37">
        <f t="shared" si="38"/>
        <v>55.566666666666663</v>
      </c>
      <c r="AS21" s="35">
        <f t="shared" si="39"/>
        <v>32.366666666666667</v>
      </c>
      <c r="AT21" s="36">
        <f t="shared" si="40"/>
        <v>18.066666666666666</v>
      </c>
      <c r="AU21" s="35">
        <f t="shared" si="41"/>
        <v>79.3</v>
      </c>
      <c r="AV21" s="37">
        <f t="shared" si="42"/>
        <v>80.2</v>
      </c>
      <c r="AW21" s="35">
        <f t="shared" si="43"/>
        <v>62</v>
      </c>
      <c r="AX21" s="36">
        <f t="shared" si="44"/>
        <v>42.666666666666664</v>
      </c>
      <c r="AY21" s="35">
        <f t="shared" si="45"/>
        <v>37.133333333333333</v>
      </c>
      <c r="AZ21" s="35">
        <f t="shared" si="46"/>
        <v>37.5</v>
      </c>
      <c r="BA21" s="35">
        <f t="shared" si="47"/>
        <v>17.299999999999997</v>
      </c>
      <c r="BB21" s="36">
        <f t="shared" si="48"/>
        <v>37.533333333333339</v>
      </c>
      <c r="BC21" s="52">
        <v>-19.5</v>
      </c>
      <c r="BD21" s="48">
        <v>133.5</v>
      </c>
      <c r="BE21" s="52">
        <v>-20.5</v>
      </c>
      <c r="BF21" s="48">
        <v>132</v>
      </c>
      <c r="BG21" s="2"/>
      <c r="BH21" s="2"/>
      <c r="BI21" s="2"/>
      <c r="BJ21" s="2"/>
      <c r="BK21" s="2"/>
      <c r="BL21" s="2"/>
      <c r="BM21" s="55"/>
      <c r="BN21" s="55"/>
      <c r="BO21" s="49">
        <v>77</v>
      </c>
      <c r="BP21" s="48">
        <v>62</v>
      </c>
    </row>
    <row r="22" spans="1:68" x14ac:dyDescent="0.3">
      <c r="A22" s="18" t="s">
        <v>71</v>
      </c>
      <c r="B22" s="22" t="s">
        <v>72</v>
      </c>
      <c r="C22" s="8">
        <v>1.159</v>
      </c>
      <c r="D22" s="5">
        <v>0.84099999999999997</v>
      </c>
      <c r="E22" s="8">
        <v>1.1020000000000001</v>
      </c>
      <c r="F22" s="8">
        <v>62.8</v>
      </c>
      <c r="G22" s="8">
        <v>48.7</v>
      </c>
      <c r="H22" s="8">
        <v>67.8</v>
      </c>
      <c r="I22" s="8">
        <v>69.7</v>
      </c>
      <c r="J22" s="8">
        <v>47.5</v>
      </c>
      <c r="K22" s="8">
        <v>80.2</v>
      </c>
      <c r="L22" s="8">
        <v>1.1619999999999999</v>
      </c>
      <c r="M22" s="8">
        <v>64.8</v>
      </c>
      <c r="N22" s="8">
        <v>74.2</v>
      </c>
      <c r="O22" s="8">
        <v>55.5</v>
      </c>
      <c r="P22" s="8">
        <v>69</v>
      </c>
      <c r="Q22" s="8">
        <v>61.2</v>
      </c>
      <c r="R22" s="5">
        <v>66.7</v>
      </c>
      <c r="S22" s="8">
        <v>0.81299999999999994</v>
      </c>
      <c r="T22" s="8">
        <v>15.2</v>
      </c>
      <c r="U22" s="8">
        <v>14.7</v>
      </c>
      <c r="V22" s="8">
        <v>15.2</v>
      </c>
      <c r="W22" s="8">
        <v>38.9</v>
      </c>
      <c r="X22" s="8">
        <v>29.2</v>
      </c>
      <c r="Y22" s="8">
        <v>37</v>
      </c>
      <c r="Z22" s="8">
        <v>0.878</v>
      </c>
      <c r="AA22" s="8">
        <v>14.3</v>
      </c>
      <c r="AB22" s="8">
        <v>15.6</v>
      </c>
      <c r="AC22" s="8">
        <v>10.6</v>
      </c>
      <c r="AD22" s="8">
        <v>47.7</v>
      </c>
      <c r="AE22" s="8">
        <v>51.6</v>
      </c>
      <c r="AF22" s="5">
        <v>41.1</v>
      </c>
      <c r="AG22" s="26">
        <v>65</v>
      </c>
      <c r="AH22" s="33">
        <f t="shared" si="28"/>
        <v>0.31800000000000006</v>
      </c>
      <c r="AI22" s="33">
        <f t="shared" si="29"/>
        <v>0.28900000000000015</v>
      </c>
      <c r="AJ22" s="34">
        <f t="shared" si="30"/>
        <v>0.28399999999999992</v>
      </c>
      <c r="AK22" s="35">
        <f t="shared" si="31"/>
        <v>20.670000000000005</v>
      </c>
      <c r="AL22" s="35">
        <f t="shared" si="32"/>
        <v>18.785000000000011</v>
      </c>
      <c r="AM22" s="36">
        <f t="shared" si="33"/>
        <v>18.459999999999994</v>
      </c>
      <c r="AN22" s="35">
        <f t="shared" si="34"/>
        <v>130</v>
      </c>
      <c r="AO22" s="35">
        <f t="shared" si="35"/>
        <v>124.47500000000001</v>
      </c>
      <c r="AP22" s="36">
        <f t="shared" si="36"/>
        <v>132.6</v>
      </c>
      <c r="AQ22" s="35">
        <f t="shared" si="37"/>
        <v>59.766666666666673</v>
      </c>
      <c r="AR22" s="37">
        <f t="shared" si="38"/>
        <v>64.833333333333329</v>
      </c>
      <c r="AS22" s="35">
        <f t="shared" si="39"/>
        <v>15.033333333333331</v>
      </c>
      <c r="AT22" s="36">
        <f t="shared" si="40"/>
        <v>13.5</v>
      </c>
      <c r="AU22" s="35">
        <f t="shared" si="41"/>
        <v>65.8</v>
      </c>
      <c r="AV22" s="37">
        <f t="shared" si="42"/>
        <v>65.633333333333326</v>
      </c>
      <c r="AW22" s="35">
        <f t="shared" si="43"/>
        <v>35.033333333333331</v>
      </c>
      <c r="AX22" s="36">
        <f t="shared" si="44"/>
        <v>46.800000000000004</v>
      </c>
      <c r="AY22" s="35">
        <f t="shared" si="45"/>
        <v>44.733333333333341</v>
      </c>
      <c r="AZ22" s="35">
        <f t="shared" si="46"/>
        <v>51.333333333333329</v>
      </c>
      <c r="BA22" s="35">
        <f t="shared" si="47"/>
        <v>30.766666666666666</v>
      </c>
      <c r="BB22" s="36">
        <f t="shared" si="48"/>
        <v>18.833333333333321</v>
      </c>
      <c r="BC22" s="52">
        <v>-18.5</v>
      </c>
      <c r="BD22" s="48">
        <v>149</v>
      </c>
      <c r="BE22" s="52">
        <v>-23</v>
      </c>
      <c r="BF22" s="48">
        <v>135</v>
      </c>
      <c r="BG22" s="49">
        <v>-18.5</v>
      </c>
      <c r="BH22" s="48" t="s">
        <v>101</v>
      </c>
      <c r="BI22" s="49">
        <v>-18.5</v>
      </c>
      <c r="BJ22" s="48" t="s">
        <v>101</v>
      </c>
      <c r="BK22" s="49">
        <v>1</v>
      </c>
      <c r="BL22" s="48">
        <v>1</v>
      </c>
      <c r="BM22" s="49">
        <v>1</v>
      </c>
      <c r="BN22" s="48">
        <v>1</v>
      </c>
      <c r="BO22" s="49">
        <v>83</v>
      </c>
      <c r="BP22" s="48">
        <v>53</v>
      </c>
    </row>
    <row r="23" spans="1:68" x14ac:dyDescent="0.3">
      <c r="A23" s="18" t="s">
        <v>73</v>
      </c>
      <c r="B23" s="22" t="s">
        <v>74</v>
      </c>
      <c r="C23" s="8">
        <v>1.177</v>
      </c>
      <c r="D23" s="5">
        <v>0.98199999999999998</v>
      </c>
      <c r="E23" s="8">
        <v>1.1299999999999999</v>
      </c>
      <c r="F23" s="8">
        <v>62.2</v>
      </c>
      <c r="G23" s="8">
        <v>64.099999999999994</v>
      </c>
      <c r="H23" s="8">
        <v>61.4</v>
      </c>
      <c r="I23" s="8">
        <v>73.5</v>
      </c>
      <c r="J23" s="8">
        <v>70.7</v>
      </c>
      <c r="K23" s="8">
        <v>80.099999999999994</v>
      </c>
      <c r="L23" s="8">
        <v>1.1830000000000001</v>
      </c>
      <c r="M23" s="8">
        <v>59</v>
      </c>
      <c r="N23" s="8">
        <v>72.099999999999994</v>
      </c>
      <c r="O23" s="8">
        <v>55.9</v>
      </c>
      <c r="P23" s="8">
        <v>70.8</v>
      </c>
      <c r="Q23" s="8">
        <v>94.8</v>
      </c>
      <c r="R23" s="5">
        <v>69.2</v>
      </c>
      <c r="S23" s="8">
        <v>0.96899999999999997</v>
      </c>
      <c r="T23" s="8">
        <v>39.200000000000003</v>
      </c>
      <c r="U23" s="8">
        <v>31.8</v>
      </c>
      <c r="V23" s="8">
        <v>39.5</v>
      </c>
      <c r="W23" s="8">
        <v>53.9</v>
      </c>
      <c r="X23" s="8">
        <v>45.4</v>
      </c>
      <c r="Y23" s="8">
        <v>60.2</v>
      </c>
      <c r="Z23" s="8">
        <v>1.0149999999999999</v>
      </c>
      <c r="AA23" s="8">
        <v>41.3</v>
      </c>
      <c r="AB23" s="8">
        <v>45</v>
      </c>
      <c r="AC23" s="8">
        <v>32.9</v>
      </c>
      <c r="AD23" s="8">
        <v>49.7</v>
      </c>
      <c r="AE23" s="8">
        <v>47.9</v>
      </c>
      <c r="AF23" s="5">
        <v>48.5</v>
      </c>
      <c r="AG23" s="26">
        <v>68</v>
      </c>
      <c r="AH23" s="33">
        <f t="shared" si="28"/>
        <v>0.19500000000000006</v>
      </c>
      <c r="AI23" s="33">
        <f t="shared" si="29"/>
        <v>0.16099999999999992</v>
      </c>
      <c r="AJ23" s="34">
        <f t="shared" si="30"/>
        <v>0.16800000000000015</v>
      </c>
      <c r="AK23" s="35">
        <f t="shared" si="31"/>
        <v>13.260000000000005</v>
      </c>
      <c r="AL23" s="35">
        <f t="shared" si="32"/>
        <v>10.947999999999995</v>
      </c>
      <c r="AM23" s="36">
        <f t="shared" si="33"/>
        <v>11.42400000000001</v>
      </c>
      <c r="AN23" s="35">
        <f t="shared" si="34"/>
        <v>146.81199999999998</v>
      </c>
      <c r="AO23" s="35">
        <f t="shared" si="35"/>
        <v>142.73199999999997</v>
      </c>
      <c r="AP23" s="36">
        <f t="shared" si="36"/>
        <v>149.464</v>
      </c>
      <c r="AQ23" s="35">
        <f t="shared" si="37"/>
        <v>62.566666666666663</v>
      </c>
      <c r="AR23" s="37">
        <f t="shared" si="38"/>
        <v>62.333333333333336</v>
      </c>
      <c r="AS23" s="35">
        <f t="shared" si="39"/>
        <v>36.833333333333336</v>
      </c>
      <c r="AT23" s="36">
        <f t="shared" si="40"/>
        <v>39.733333333333327</v>
      </c>
      <c r="AU23" s="35">
        <f t="shared" si="41"/>
        <v>74.766666666666666</v>
      </c>
      <c r="AV23" s="37">
        <f t="shared" si="42"/>
        <v>78.266666666666666</v>
      </c>
      <c r="AW23" s="35">
        <f t="shared" si="43"/>
        <v>53.166666666666664</v>
      </c>
      <c r="AX23" s="36">
        <f t="shared" si="44"/>
        <v>48.699999999999996</v>
      </c>
      <c r="AY23" s="35">
        <f t="shared" si="45"/>
        <v>25.733333333333327</v>
      </c>
      <c r="AZ23" s="35">
        <f t="shared" si="46"/>
        <v>22.600000000000009</v>
      </c>
      <c r="BA23" s="35">
        <f t="shared" si="47"/>
        <v>21.6</v>
      </c>
      <c r="BB23" s="36">
        <f t="shared" si="48"/>
        <v>29.56666666666667</v>
      </c>
      <c r="BC23" s="52">
        <v>-16.5</v>
      </c>
      <c r="BD23" s="48">
        <v>152.5</v>
      </c>
      <c r="BE23" s="52">
        <v>-16</v>
      </c>
      <c r="BF23" s="48">
        <v>152</v>
      </c>
      <c r="BG23" s="2"/>
      <c r="BH23" s="2"/>
      <c r="BI23" s="2"/>
      <c r="BJ23" s="48" t="s">
        <v>152</v>
      </c>
      <c r="BK23" s="2"/>
      <c r="BL23" s="2"/>
      <c r="BM23" s="55"/>
      <c r="BN23" s="48">
        <v>0</v>
      </c>
      <c r="BO23" s="49">
        <v>85</v>
      </c>
      <c r="BP23" s="48">
        <v>66</v>
      </c>
    </row>
    <row r="24" spans="1:68" x14ac:dyDescent="0.3">
      <c r="A24" s="18" t="s">
        <v>75</v>
      </c>
      <c r="B24" s="22" t="s">
        <v>76</v>
      </c>
      <c r="C24" s="8">
        <v>1.1910000000000001</v>
      </c>
      <c r="D24" s="5">
        <v>0.91700000000000004</v>
      </c>
      <c r="E24" s="8">
        <v>1.135</v>
      </c>
      <c r="F24" s="8">
        <v>51.8</v>
      </c>
      <c r="G24" s="8">
        <v>57.8</v>
      </c>
      <c r="H24" s="8">
        <v>55</v>
      </c>
      <c r="I24" s="8">
        <v>77.2</v>
      </c>
      <c r="J24" s="8">
        <v>73.2</v>
      </c>
      <c r="K24" s="8">
        <v>81.5</v>
      </c>
      <c r="L24" s="8">
        <v>1.1950000000000001</v>
      </c>
      <c r="M24" s="8">
        <v>56.2</v>
      </c>
      <c r="N24" s="8">
        <v>0</v>
      </c>
      <c r="O24" s="8">
        <v>49.9</v>
      </c>
      <c r="P24" s="8">
        <v>82.3</v>
      </c>
      <c r="Q24" s="8">
        <v>19.100000000000001</v>
      </c>
      <c r="R24" s="5">
        <v>83.1</v>
      </c>
      <c r="S24" s="8">
        <v>0.93899999999999995</v>
      </c>
      <c r="T24" s="8">
        <v>30.4</v>
      </c>
      <c r="U24" s="8">
        <v>30.3</v>
      </c>
      <c r="V24" s="8">
        <v>33.299999999999997</v>
      </c>
      <c r="W24" s="8">
        <v>47.1</v>
      </c>
      <c r="X24" s="8">
        <v>54.2</v>
      </c>
      <c r="Y24" s="8">
        <v>48.6</v>
      </c>
      <c r="Z24" s="8">
        <v>1.0449999999999999</v>
      </c>
      <c r="AA24" s="8">
        <v>37.9</v>
      </c>
      <c r="AB24" s="8">
        <v>38.6</v>
      </c>
      <c r="AC24" s="8">
        <v>30.2</v>
      </c>
      <c r="AD24" s="8">
        <v>69.2</v>
      </c>
      <c r="AE24" s="8">
        <v>69.599999999999994</v>
      </c>
      <c r="AF24" s="5">
        <v>64.7</v>
      </c>
      <c r="AG24" s="26">
        <v>73</v>
      </c>
      <c r="AH24" s="33">
        <f t="shared" si="28"/>
        <v>0.27400000000000002</v>
      </c>
      <c r="AI24" s="33">
        <f t="shared" si="29"/>
        <v>0.19600000000000006</v>
      </c>
      <c r="AJ24" s="34">
        <f t="shared" si="30"/>
        <v>0.15000000000000013</v>
      </c>
      <c r="AK24" s="35">
        <f t="shared" si="31"/>
        <v>20.002000000000002</v>
      </c>
      <c r="AL24" s="35">
        <f t="shared" si="32"/>
        <v>14.308000000000005</v>
      </c>
      <c r="AM24" s="36">
        <f t="shared" si="33"/>
        <v>10.95000000000001</v>
      </c>
      <c r="AN24" s="35">
        <f t="shared" si="34"/>
        <v>153.88400000000001</v>
      </c>
      <c r="AO24" s="35">
        <f t="shared" si="35"/>
        <v>151.40199999999999</v>
      </c>
      <c r="AP24" s="36">
        <f t="shared" si="36"/>
        <v>163.52000000000001</v>
      </c>
      <c r="AQ24" s="35">
        <f t="shared" ref="AQ24:AQ31" si="49">AVERAGE(F24:H24)</f>
        <v>54.866666666666667</v>
      </c>
      <c r="AR24" s="37">
        <f t="shared" ref="AR24:AR31" si="50">AVERAGE(M24:O24)</f>
        <v>35.366666666666667</v>
      </c>
      <c r="AS24" s="35">
        <f t="shared" ref="AS24:AS31" si="51">AVERAGE(T24:V24)</f>
        <v>31.333333333333332</v>
      </c>
      <c r="AT24" s="36">
        <f t="shared" ref="AT24:AT31" si="52">AVERAGE(AA24:AC24)</f>
        <v>35.56666666666667</v>
      </c>
      <c r="AU24" s="35">
        <f t="shared" si="41"/>
        <v>77.3</v>
      </c>
      <c r="AV24" s="37">
        <f t="shared" si="42"/>
        <v>61.5</v>
      </c>
      <c r="AW24" s="35">
        <f t="shared" si="43"/>
        <v>49.966666666666669</v>
      </c>
      <c r="AX24" s="36">
        <f t="shared" si="44"/>
        <v>67.833333333333329</v>
      </c>
      <c r="AY24" s="35">
        <f t="shared" si="45"/>
        <v>23.533333333333335</v>
      </c>
      <c r="AZ24" s="35">
        <f t="shared" si="46"/>
        <v>-0.20000000000000284</v>
      </c>
      <c r="BA24" s="35">
        <f t="shared" si="47"/>
        <v>27.333333333333329</v>
      </c>
      <c r="BB24" s="36">
        <f t="shared" si="48"/>
        <v>-6.3333333333333286</v>
      </c>
      <c r="BC24" s="52">
        <v>-14.5</v>
      </c>
      <c r="BD24" s="48">
        <v>143.5</v>
      </c>
      <c r="BE24" s="52">
        <v>-8</v>
      </c>
      <c r="BF24" s="48">
        <v>148</v>
      </c>
      <c r="BG24" s="49">
        <v>14.5</v>
      </c>
      <c r="BH24" s="2"/>
      <c r="BI24" s="49">
        <v>14.5</v>
      </c>
      <c r="BJ24" s="48" t="s">
        <v>152</v>
      </c>
      <c r="BK24" s="49">
        <v>1</v>
      </c>
      <c r="BL24" s="2"/>
      <c r="BM24" s="49">
        <v>1</v>
      </c>
      <c r="BN24" s="48">
        <v>1</v>
      </c>
      <c r="BO24" s="49">
        <v>82</v>
      </c>
      <c r="BP24" s="48">
        <v>72</v>
      </c>
    </row>
    <row r="25" spans="1:68" x14ac:dyDescent="0.3">
      <c r="A25" s="18" t="s">
        <v>78</v>
      </c>
      <c r="B25" s="22" t="s">
        <v>77</v>
      </c>
      <c r="C25" s="8">
        <v>1.1379999999999999</v>
      </c>
      <c r="D25" s="5">
        <v>1.127</v>
      </c>
      <c r="E25" s="8">
        <v>1.0820000000000001</v>
      </c>
      <c r="F25" s="8">
        <v>52.8</v>
      </c>
      <c r="G25" s="8">
        <v>33.1</v>
      </c>
      <c r="H25" s="8">
        <v>60.3</v>
      </c>
      <c r="I25" s="8">
        <v>69.7</v>
      </c>
      <c r="J25" s="8">
        <v>39.9</v>
      </c>
      <c r="K25" s="8">
        <v>71.8</v>
      </c>
      <c r="L25" s="8">
        <v>1.236</v>
      </c>
      <c r="M25" s="8">
        <v>55.7</v>
      </c>
      <c r="N25" s="8">
        <v>60.1</v>
      </c>
      <c r="O25" s="8">
        <v>51</v>
      </c>
      <c r="P25" s="8">
        <v>80.7</v>
      </c>
      <c r="Q25" s="8">
        <v>57.8</v>
      </c>
      <c r="R25" s="5">
        <v>81.400000000000006</v>
      </c>
      <c r="S25" s="8">
        <v>1.1359999999999999</v>
      </c>
      <c r="T25" s="8">
        <v>50.1</v>
      </c>
      <c r="U25" s="8">
        <v>46.1</v>
      </c>
      <c r="V25" s="8">
        <v>52.8</v>
      </c>
      <c r="W25" s="8">
        <v>74.099999999999994</v>
      </c>
      <c r="X25" s="8">
        <v>87.6</v>
      </c>
      <c r="Y25" s="8">
        <v>74.099999999999994</v>
      </c>
      <c r="Z25" s="8">
        <v>1.141</v>
      </c>
      <c r="AA25" s="8">
        <v>49.5</v>
      </c>
      <c r="AB25" s="8">
        <v>50.1</v>
      </c>
      <c r="AC25" s="8">
        <v>46.3</v>
      </c>
      <c r="AD25" s="8">
        <v>71.5</v>
      </c>
      <c r="AE25" s="8">
        <v>80.5</v>
      </c>
      <c r="AF25" s="5">
        <v>74.7</v>
      </c>
      <c r="AG25" s="26">
        <v>60</v>
      </c>
      <c r="AH25" s="33">
        <f t="shared" si="28"/>
        <v>1.0999999999999899E-2</v>
      </c>
      <c r="AI25" s="33">
        <f t="shared" si="29"/>
        <v>-5.3999999999999826E-2</v>
      </c>
      <c r="AJ25" s="34">
        <f t="shared" si="30"/>
        <v>9.4999999999999973E-2</v>
      </c>
      <c r="AK25" s="35">
        <f t="shared" si="31"/>
        <v>0.65999999999999392</v>
      </c>
      <c r="AL25" s="35">
        <f t="shared" si="32"/>
        <v>-3.2399999999999896</v>
      </c>
      <c r="AM25" s="36">
        <f t="shared" si="33"/>
        <v>5.6999999999999984</v>
      </c>
      <c r="AN25" s="35">
        <f t="shared" si="34"/>
        <v>135.89999999999998</v>
      </c>
      <c r="AO25" s="35">
        <f t="shared" si="35"/>
        <v>133.07999999999998</v>
      </c>
      <c r="AP25" s="36">
        <f t="shared" si="36"/>
        <v>142.61999999999998</v>
      </c>
      <c r="AQ25" s="35">
        <f t="shared" si="49"/>
        <v>48.733333333333327</v>
      </c>
      <c r="AR25" s="37">
        <f t="shared" si="50"/>
        <v>55.6</v>
      </c>
      <c r="AS25" s="35">
        <f t="shared" si="51"/>
        <v>49.666666666666664</v>
      </c>
      <c r="AT25" s="36">
        <f t="shared" si="52"/>
        <v>48.633333333333326</v>
      </c>
      <c r="AU25" s="35">
        <f t="shared" si="41"/>
        <v>60.466666666666661</v>
      </c>
      <c r="AV25" s="37">
        <f t="shared" si="42"/>
        <v>73.3</v>
      </c>
      <c r="AW25" s="35">
        <f t="shared" si="43"/>
        <v>78.599999999999994</v>
      </c>
      <c r="AX25" s="36">
        <f t="shared" si="44"/>
        <v>75.566666666666663</v>
      </c>
      <c r="AY25" s="35">
        <f t="shared" si="45"/>
        <v>-0.93333333333333712</v>
      </c>
      <c r="AZ25" s="35">
        <f t="shared" si="46"/>
        <v>6.9666666666666757</v>
      </c>
      <c r="BA25" s="35">
        <f t="shared" si="47"/>
        <v>-18.133333333333333</v>
      </c>
      <c r="BB25" s="36">
        <f t="shared" si="48"/>
        <v>-2.2666666666666657</v>
      </c>
      <c r="BC25" s="52">
        <v>-8</v>
      </c>
      <c r="BD25" s="48">
        <v>152.5</v>
      </c>
      <c r="BE25" s="52">
        <v>-2.5</v>
      </c>
      <c r="BF25" s="48">
        <v>141</v>
      </c>
      <c r="BG25" s="49">
        <v>8</v>
      </c>
      <c r="BH25" s="48" t="s">
        <v>101</v>
      </c>
      <c r="BI25" s="49">
        <v>8</v>
      </c>
      <c r="BJ25" s="2"/>
      <c r="BK25" s="49">
        <v>0</v>
      </c>
      <c r="BL25" s="48">
        <v>1</v>
      </c>
      <c r="BM25" s="52">
        <v>0</v>
      </c>
      <c r="BN25" s="55"/>
      <c r="BO25" s="49">
        <v>75</v>
      </c>
      <c r="BP25" s="48">
        <v>63</v>
      </c>
    </row>
    <row r="26" spans="1:68" x14ac:dyDescent="0.3">
      <c r="A26" s="18" t="s">
        <v>79</v>
      </c>
      <c r="B26" s="22" t="s">
        <v>80</v>
      </c>
      <c r="C26" s="8">
        <v>1.028</v>
      </c>
      <c r="D26" s="5">
        <v>0.98</v>
      </c>
      <c r="E26" s="8">
        <v>0.93799999999999994</v>
      </c>
      <c r="F26" s="8">
        <v>35.299999999999997</v>
      </c>
      <c r="G26" s="8">
        <v>26.7</v>
      </c>
      <c r="H26" s="8">
        <v>35.799999999999997</v>
      </c>
      <c r="I26" s="8">
        <v>49.4</v>
      </c>
      <c r="J26" s="8">
        <v>36.9</v>
      </c>
      <c r="K26" s="8">
        <v>54.3</v>
      </c>
      <c r="L26" s="8">
        <v>1.0669999999999999</v>
      </c>
      <c r="M26" s="8">
        <v>45.7</v>
      </c>
      <c r="N26" s="8">
        <v>17.600000000000001</v>
      </c>
      <c r="O26" s="8">
        <v>42.2</v>
      </c>
      <c r="P26" s="8">
        <v>53</v>
      </c>
      <c r="Q26" s="8">
        <v>27.6</v>
      </c>
      <c r="R26" s="5">
        <v>56.3</v>
      </c>
      <c r="S26" s="8">
        <v>0.98899999999999999</v>
      </c>
      <c r="T26" s="8">
        <v>35.299999999999997</v>
      </c>
      <c r="U26" s="8">
        <v>44.9</v>
      </c>
      <c r="V26" s="8">
        <v>35.700000000000003</v>
      </c>
      <c r="W26" s="8">
        <v>59.1</v>
      </c>
      <c r="X26" s="8">
        <v>59.6</v>
      </c>
      <c r="Y26" s="8">
        <v>67</v>
      </c>
      <c r="Z26" s="8">
        <v>1.0669999999999999</v>
      </c>
      <c r="AA26" s="8">
        <v>28.4</v>
      </c>
      <c r="AB26" s="8">
        <v>41.5</v>
      </c>
      <c r="AC26" s="8">
        <v>7.2</v>
      </c>
      <c r="AD26" s="8">
        <v>69.8</v>
      </c>
      <c r="AE26" s="8">
        <v>76</v>
      </c>
      <c r="AF26" s="5">
        <v>55.2</v>
      </c>
      <c r="AG26" s="26">
        <v>71</v>
      </c>
      <c r="AH26" s="33">
        <f t="shared" si="28"/>
        <v>4.8000000000000043E-2</v>
      </c>
      <c r="AI26" s="33">
        <f t="shared" si="29"/>
        <v>-5.1000000000000045E-2</v>
      </c>
      <c r="AJ26" s="34">
        <f t="shared" si="30"/>
        <v>0</v>
      </c>
      <c r="AK26" s="35">
        <f t="shared" si="31"/>
        <v>3.408000000000003</v>
      </c>
      <c r="AL26" s="35">
        <f t="shared" si="32"/>
        <v>-3.6210000000000031</v>
      </c>
      <c r="AM26" s="36">
        <f t="shared" si="33"/>
        <v>0</v>
      </c>
      <c r="AN26" s="35">
        <f t="shared" si="34"/>
        <v>142.56800000000001</v>
      </c>
      <c r="AO26" s="35">
        <f t="shared" si="35"/>
        <v>136.81700000000001</v>
      </c>
      <c r="AP26" s="36">
        <f t="shared" si="36"/>
        <v>151.51399999999998</v>
      </c>
      <c r="AQ26" s="35">
        <f t="shared" si="49"/>
        <v>32.6</v>
      </c>
      <c r="AR26" s="37">
        <f t="shared" si="50"/>
        <v>35.166666666666664</v>
      </c>
      <c r="AS26" s="35">
        <f t="shared" si="51"/>
        <v>38.633333333333333</v>
      </c>
      <c r="AT26" s="36">
        <f t="shared" si="52"/>
        <v>25.700000000000003</v>
      </c>
      <c r="AU26" s="35">
        <f t="shared" si="41"/>
        <v>46.866666666666667</v>
      </c>
      <c r="AV26" s="37">
        <f t="shared" si="42"/>
        <v>45.633333333333326</v>
      </c>
      <c r="AW26" s="35">
        <f t="shared" si="43"/>
        <v>61.9</v>
      </c>
      <c r="AX26" s="36">
        <f t="shared" si="44"/>
        <v>67</v>
      </c>
      <c r="AY26" s="35">
        <f t="shared" si="45"/>
        <v>-6.0333333333333314</v>
      </c>
      <c r="AZ26" s="35">
        <f t="shared" si="46"/>
        <v>9.4666666666666615</v>
      </c>
      <c r="BA26" s="35">
        <f t="shared" si="47"/>
        <v>-15.033333333333331</v>
      </c>
      <c r="BB26" s="36">
        <f t="shared" si="48"/>
        <v>-21.366666666666674</v>
      </c>
      <c r="BC26" s="52">
        <v>-7.5</v>
      </c>
      <c r="BD26" s="48">
        <v>140.5</v>
      </c>
      <c r="BE26" s="52">
        <v>2</v>
      </c>
      <c r="BF26" s="48">
        <v>133.5</v>
      </c>
      <c r="BG26" s="49">
        <v>7.5</v>
      </c>
      <c r="BH26" s="48" t="s">
        <v>101</v>
      </c>
      <c r="BI26" s="49">
        <v>7.5</v>
      </c>
      <c r="BJ26" s="2"/>
      <c r="BK26" s="49">
        <v>0</v>
      </c>
      <c r="BL26" s="48">
        <v>0</v>
      </c>
      <c r="BM26" s="49">
        <v>0</v>
      </c>
      <c r="BN26" s="55"/>
      <c r="BO26" s="49">
        <v>80</v>
      </c>
      <c r="BP26" s="48">
        <v>71</v>
      </c>
    </row>
    <row r="27" spans="1:68" x14ac:dyDescent="0.3">
      <c r="A27" s="18" t="s">
        <v>81</v>
      </c>
      <c r="B27" s="22" t="s">
        <v>82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2"/>
      <c r="BD27" s="2"/>
      <c r="BE27" s="55"/>
      <c r="BF27" s="55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x14ac:dyDescent="0.3">
      <c r="A28" s="18" t="s">
        <v>33</v>
      </c>
      <c r="B28" s="22" t="s">
        <v>83</v>
      </c>
      <c r="C28" s="8">
        <v>0.999</v>
      </c>
      <c r="D28" s="5">
        <v>0.97099999999999997</v>
      </c>
      <c r="E28" s="8">
        <v>0.94799999999999995</v>
      </c>
      <c r="F28" s="8">
        <v>37.200000000000003</v>
      </c>
      <c r="G28" s="8">
        <v>33.4</v>
      </c>
      <c r="H28" s="8">
        <v>30.7</v>
      </c>
      <c r="I28" s="8">
        <v>55.1</v>
      </c>
      <c r="J28" s="8">
        <v>62.9</v>
      </c>
      <c r="K28" s="8">
        <v>60.7</v>
      </c>
      <c r="L28" s="8">
        <v>0.96</v>
      </c>
      <c r="M28" s="8">
        <v>27.2</v>
      </c>
      <c r="N28" s="8">
        <v>36.1</v>
      </c>
      <c r="O28" s="8">
        <v>13.2</v>
      </c>
      <c r="P28" s="8">
        <v>54.1</v>
      </c>
      <c r="Q28" s="8">
        <v>47</v>
      </c>
      <c r="R28" s="5">
        <v>51.6</v>
      </c>
      <c r="S28" s="8">
        <v>0.99099999999999999</v>
      </c>
      <c r="T28" s="8">
        <v>37</v>
      </c>
      <c r="U28" s="8">
        <v>53.7</v>
      </c>
      <c r="V28" s="8">
        <v>36.4</v>
      </c>
      <c r="W28" s="8">
        <v>58.3</v>
      </c>
      <c r="X28" s="8">
        <v>75.2</v>
      </c>
      <c r="Y28" s="8">
        <v>61.5</v>
      </c>
      <c r="Z28" s="8">
        <v>0.95899999999999996</v>
      </c>
      <c r="AA28" s="8">
        <v>13.6</v>
      </c>
      <c r="AB28" s="8">
        <v>5.7</v>
      </c>
      <c r="AC28" s="8">
        <v>12.1</v>
      </c>
      <c r="AD28" s="8">
        <v>49.3</v>
      </c>
      <c r="AE28" s="8">
        <v>38.700000000000003</v>
      </c>
      <c r="AF28" s="5">
        <v>42.9</v>
      </c>
      <c r="AG28" s="26">
        <v>66</v>
      </c>
      <c r="AH28" s="33">
        <f t="shared" si="28"/>
        <v>2.8000000000000025E-2</v>
      </c>
      <c r="AI28" s="33">
        <f t="shared" si="29"/>
        <v>-4.3000000000000038E-2</v>
      </c>
      <c r="AJ28" s="34">
        <f t="shared" si="30"/>
        <v>1.0000000000000009E-3</v>
      </c>
      <c r="AK28" s="35">
        <f t="shared" si="31"/>
        <v>1.8480000000000016</v>
      </c>
      <c r="AL28" s="35">
        <f t="shared" si="32"/>
        <v>-2.8380000000000027</v>
      </c>
      <c r="AM28" s="36">
        <f t="shared" si="33"/>
        <v>6.6000000000000059E-2</v>
      </c>
      <c r="AN28" s="35">
        <f t="shared" si="34"/>
        <v>130.02000000000001</v>
      </c>
      <c r="AO28" s="35">
        <f t="shared" si="35"/>
        <v>127.974</v>
      </c>
      <c r="AP28" s="36">
        <f t="shared" si="36"/>
        <v>126.654</v>
      </c>
      <c r="AQ28" s="35">
        <f t="shared" si="49"/>
        <v>33.766666666666666</v>
      </c>
      <c r="AR28" s="37">
        <f t="shared" si="50"/>
        <v>25.5</v>
      </c>
      <c r="AS28" s="35">
        <f t="shared" si="51"/>
        <v>42.366666666666667</v>
      </c>
      <c r="AT28" s="36">
        <f t="shared" si="52"/>
        <v>10.466666666666667</v>
      </c>
      <c r="AU28" s="35">
        <f t="shared" si="41"/>
        <v>59.566666666666663</v>
      </c>
      <c r="AV28" s="37">
        <f t="shared" si="42"/>
        <v>50.9</v>
      </c>
      <c r="AW28" s="35">
        <f t="shared" si="43"/>
        <v>65</v>
      </c>
      <c r="AX28" s="36">
        <f t="shared" si="44"/>
        <v>43.633333333333333</v>
      </c>
      <c r="AY28" s="35">
        <f t="shared" si="45"/>
        <v>-8.6000000000000014</v>
      </c>
      <c r="AZ28" s="35">
        <f t="shared" si="46"/>
        <v>15.033333333333333</v>
      </c>
      <c r="BA28" s="35">
        <f t="shared" si="47"/>
        <v>-5.4333333333333371</v>
      </c>
      <c r="BB28" s="36">
        <f t="shared" si="48"/>
        <v>7.2666666666666657</v>
      </c>
      <c r="BC28" s="52">
        <v>-2.5</v>
      </c>
      <c r="BD28" s="48">
        <v>143.5</v>
      </c>
      <c r="BE28" s="52">
        <v>-1</v>
      </c>
      <c r="BF28" s="48">
        <v>129</v>
      </c>
      <c r="BG28" s="2"/>
      <c r="BH28" s="48" t="s">
        <v>101</v>
      </c>
      <c r="BI28" s="2"/>
      <c r="BJ28" s="48" t="s">
        <v>101</v>
      </c>
      <c r="BK28" s="2"/>
      <c r="BL28" s="48">
        <v>1</v>
      </c>
      <c r="BM28" s="2"/>
      <c r="BN28" s="48">
        <v>1</v>
      </c>
      <c r="BO28" s="49">
        <v>68</v>
      </c>
      <c r="BP28" s="48">
        <v>65</v>
      </c>
    </row>
    <row r="29" spans="1:68" x14ac:dyDescent="0.3">
      <c r="A29" s="18" t="s">
        <v>84</v>
      </c>
      <c r="B29" s="22" t="s">
        <v>85</v>
      </c>
      <c r="C29" s="8">
        <v>1.038</v>
      </c>
      <c r="D29" s="5">
        <v>1.026</v>
      </c>
      <c r="E29" s="8">
        <v>1.0049999999999999</v>
      </c>
      <c r="F29" s="8">
        <v>38.200000000000003</v>
      </c>
      <c r="G29" s="8">
        <v>36.700000000000003</v>
      </c>
      <c r="H29" s="8">
        <v>34.9</v>
      </c>
      <c r="I29" s="8">
        <v>67</v>
      </c>
      <c r="J29" s="8">
        <v>63.3</v>
      </c>
      <c r="K29" s="8">
        <v>71.7</v>
      </c>
      <c r="L29" s="8">
        <v>1.0669999999999999</v>
      </c>
      <c r="M29" s="8">
        <v>32.299999999999997</v>
      </c>
      <c r="N29" s="8">
        <v>45.1</v>
      </c>
      <c r="O29" s="8">
        <v>11.7</v>
      </c>
      <c r="P29" s="8">
        <v>67.5</v>
      </c>
      <c r="Q29" s="8">
        <v>77.400000000000006</v>
      </c>
      <c r="R29" s="5">
        <v>63.3</v>
      </c>
      <c r="S29" s="8">
        <v>1.0349999999999999</v>
      </c>
      <c r="T29" s="8">
        <v>40.1</v>
      </c>
      <c r="U29" s="8">
        <v>49.9</v>
      </c>
      <c r="V29" s="8">
        <v>32.299999999999997</v>
      </c>
      <c r="W29" s="8">
        <v>66.5</v>
      </c>
      <c r="X29" s="8">
        <v>70.599999999999994</v>
      </c>
      <c r="Y29" s="8">
        <v>65.3</v>
      </c>
      <c r="Z29" s="8">
        <v>1.194</v>
      </c>
      <c r="AA29" s="8">
        <v>53</v>
      </c>
      <c r="AB29" s="8">
        <v>67.599999999999994</v>
      </c>
      <c r="AC29" s="8">
        <v>42.8</v>
      </c>
      <c r="AD29" s="8">
        <v>75.2</v>
      </c>
      <c r="AE29" s="8">
        <v>88.6</v>
      </c>
      <c r="AF29" s="5">
        <v>46.7</v>
      </c>
      <c r="AG29" s="26">
        <v>65</v>
      </c>
      <c r="AH29" s="33">
        <f t="shared" si="28"/>
        <v>1.2000000000000011E-2</v>
      </c>
      <c r="AI29" s="33">
        <f t="shared" si="29"/>
        <v>-3.0000000000000027E-2</v>
      </c>
      <c r="AJ29" s="34">
        <f t="shared" si="30"/>
        <v>-0.127</v>
      </c>
      <c r="AK29" s="35">
        <f t="shared" si="31"/>
        <v>0.78000000000000069</v>
      </c>
      <c r="AL29" s="35">
        <f t="shared" si="32"/>
        <v>-1.9500000000000017</v>
      </c>
      <c r="AM29" s="36">
        <f t="shared" si="33"/>
        <v>-8.2550000000000008</v>
      </c>
      <c r="AN29" s="35">
        <f t="shared" si="34"/>
        <v>134.16</v>
      </c>
      <c r="AO29" s="35">
        <f t="shared" si="35"/>
        <v>132.6</v>
      </c>
      <c r="AP29" s="36">
        <f t="shared" si="36"/>
        <v>146.965</v>
      </c>
      <c r="AQ29" s="35">
        <f t="shared" si="49"/>
        <v>36.6</v>
      </c>
      <c r="AR29" s="37">
        <f t="shared" si="50"/>
        <v>29.700000000000003</v>
      </c>
      <c r="AS29" s="35">
        <f t="shared" si="51"/>
        <v>40.766666666666666</v>
      </c>
      <c r="AT29" s="36">
        <f t="shared" si="52"/>
        <v>54.466666666666661</v>
      </c>
      <c r="AU29" s="35">
        <f t="shared" si="41"/>
        <v>67.333333333333329</v>
      </c>
      <c r="AV29" s="37">
        <f t="shared" si="42"/>
        <v>69.399999999999991</v>
      </c>
      <c r="AW29" s="35">
        <f t="shared" si="43"/>
        <v>67.466666666666654</v>
      </c>
      <c r="AX29" s="36">
        <f t="shared" si="44"/>
        <v>70.166666666666671</v>
      </c>
      <c r="AY29" s="35">
        <f t="shared" si="45"/>
        <v>-4.1666666666666643</v>
      </c>
      <c r="AZ29" s="35">
        <f t="shared" si="46"/>
        <v>-24.766666666666659</v>
      </c>
      <c r="BA29" s="35">
        <f t="shared" si="47"/>
        <v>-0.13333333333332575</v>
      </c>
      <c r="BB29" s="36">
        <f t="shared" si="48"/>
        <v>-0.76666666666667993</v>
      </c>
      <c r="BC29" s="52">
        <v>-2.5</v>
      </c>
      <c r="BD29" s="48">
        <v>148.5</v>
      </c>
      <c r="BE29" s="52">
        <v>5.5</v>
      </c>
      <c r="BF29" s="48">
        <v>131.5</v>
      </c>
      <c r="BG29" s="49">
        <v>2.5</v>
      </c>
      <c r="BH29" s="48" t="s">
        <v>101</v>
      </c>
      <c r="BI29" s="49">
        <v>2.5</v>
      </c>
      <c r="BJ29" s="48" t="s">
        <v>101</v>
      </c>
      <c r="BK29" s="49">
        <v>0</v>
      </c>
      <c r="BL29" s="48">
        <v>0</v>
      </c>
      <c r="BM29" s="49">
        <v>0</v>
      </c>
      <c r="BN29" s="48">
        <v>0</v>
      </c>
      <c r="BO29" s="49">
        <v>80</v>
      </c>
      <c r="BP29" s="48">
        <v>71</v>
      </c>
    </row>
    <row r="30" spans="1:68" x14ac:dyDescent="0.3">
      <c r="A30" s="18" t="s">
        <v>86</v>
      </c>
      <c r="B30" s="22" t="s">
        <v>87</v>
      </c>
      <c r="C30" s="8">
        <v>1.0529999999999999</v>
      </c>
      <c r="D30" s="5">
        <v>1.071</v>
      </c>
      <c r="E30" s="8">
        <v>1.071</v>
      </c>
      <c r="F30" s="8">
        <v>44.3</v>
      </c>
      <c r="G30" s="8">
        <v>54.3</v>
      </c>
      <c r="H30" s="8">
        <v>43.9</v>
      </c>
      <c r="I30" s="8">
        <v>71.8</v>
      </c>
      <c r="J30" s="8">
        <v>77.3</v>
      </c>
      <c r="K30" s="8">
        <v>74.3</v>
      </c>
      <c r="L30" s="8">
        <v>1.1339999999999999</v>
      </c>
      <c r="M30" s="8">
        <v>35.5</v>
      </c>
      <c r="N30" s="8">
        <v>36.9</v>
      </c>
      <c r="O30" s="8">
        <v>33.4</v>
      </c>
      <c r="P30" s="8">
        <v>72.8</v>
      </c>
      <c r="Q30" s="8">
        <v>71.400000000000006</v>
      </c>
      <c r="R30" s="5">
        <v>60.6</v>
      </c>
      <c r="S30" s="8">
        <v>1.075</v>
      </c>
      <c r="T30" s="8">
        <v>49</v>
      </c>
      <c r="U30" s="8">
        <v>43.5</v>
      </c>
      <c r="V30" s="8">
        <v>45.1</v>
      </c>
      <c r="W30" s="8">
        <v>67.900000000000006</v>
      </c>
      <c r="X30" s="8">
        <v>59.1</v>
      </c>
      <c r="Y30" s="8">
        <v>77.900000000000006</v>
      </c>
      <c r="Z30" s="8">
        <v>1.0720000000000001</v>
      </c>
      <c r="AA30" s="8">
        <v>38.200000000000003</v>
      </c>
      <c r="AB30" s="8">
        <v>52.5</v>
      </c>
      <c r="AC30" s="8">
        <v>29.3</v>
      </c>
      <c r="AD30" s="8">
        <v>53.1</v>
      </c>
      <c r="AE30" s="8">
        <v>72.900000000000006</v>
      </c>
      <c r="AF30" s="5">
        <v>55.1</v>
      </c>
      <c r="AG30" s="26">
        <v>65</v>
      </c>
      <c r="AH30" s="33">
        <f t="shared" si="28"/>
        <v>-1.8000000000000016E-2</v>
      </c>
      <c r="AI30" s="33">
        <f t="shared" si="29"/>
        <v>-4.0000000000000036E-3</v>
      </c>
      <c r="AJ30" s="34">
        <f t="shared" si="30"/>
        <v>6.1999999999999833E-2</v>
      </c>
      <c r="AK30" s="35">
        <f t="shared" si="31"/>
        <v>-1.170000000000001</v>
      </c>
      <c r="AL30" s="35">
        <f t="shared" si="32"/>
        <v>-0.26000000000000023</v>
      </c>
      <c r="AM30" s="36">
        <f t="shared" si="33"/>
        <v>4.0299999999999887</v>
      </c>
      <c r="AN30" s="35">
        <f t="shared" si="34"/>
        <v>138.05999999999997</v>
      </c>
      <c r="AO30" s="35">
        <f t="shared" si="35"/>
        <v>139.48999999999998</v>
      </c>
      <c r="AP30" s="36">
        <f t="shared" si="36"/>
        <v>143.38999999999999</v>
      </c>
      <c r="AQ30" s="35">
        <f t="shared" si="49"/>
        <v>47.5</v>
      </c>
      <c r="AR30" s="37">
        <f t="shared" si="50"/>
        <v>35.266666666666673</v>
      </c>
      <c r="AS30" s="35">
        <f t="shared" si="51"/>
        <v>45.866666666666667</v>
      </c>
      <c r="AT30" s="36">
        <f t="shared" si="52"/>
        <v>40</v>
      </c>
      <c r="AU30" s="35">
        <f t="shared" si="41"/>
        <v>74.466666666666654</v>
      </c>
      <c r="AV30" s="37">
        <f t="shared" si="42"/>
        <v>68.266666666666666</v>
      </c>
      <c r="AW30" s="35">
        <f t="shared" si="43"/>
        <v>68.3</v>
      </c>
      <c r="AX30" s="36">
        <f t="shared" si="44"/>
        <v>60.366666666666667</v>
      </c>
      <c r="AY30" s="35">
        <f t="shared" si="45"/>
        <v>1.6333333333333329</v>
      </c>
      <c r="AZ30" s="35">
        <f t="shared" si="46"/>
        <v>-4.7333333333333272</v>
      </c>
      <c r="BA30" s="35">
        <f t="shared" si="47"/>
        <v>6.1666666666666572</v>
      </c>
      <c r="BB30" s="36">
        <f t="shared" si="48"/>
        <v>7.8999999999999986</v>
      </c>
      <c r="BC30" s="52">
        <v>-6.5</v>
      </c>
      <c r="BD30" s="48">
        <v>133.5</v>
      </c>
      <c r="BE30" s="52">
        <v>0</v>
      </c>
      <c r="BF30" s="48">
        <v>136</v>
      </c>
      <c r="BG30" s="49">
        <v>6.5</v>
      </c>
      <c r="BH30" s="2"/>
      <c r="BI30" s="49">
        <v>6.5</v>
      </c>
      <c r="BJ30" s="48" t="s">
        <v>152</v>
      </c>
      <c r="BK30" s="49">
        <v>1</v>
      </c>
      <c r="BL30" s="2"/>
      <c r="BM30" s="49">
        <v>0</v>
      </c>
      <c r="BN30" s="48">
        <v>0</v>
      </c>
      <c r="BO30" s="49">
        <v>57</v>
      </c>
      <c r="BP30" s="48">
        <v>67</v>
      </c>
    </row>
    <row r="31" spans="1:68" x14ac:dyDescent="0.3">
      <c r="A31" s="18" t="s">
        <v>88</v>
      </c>
      <c r="B31" s="22" t="s">
        <v>89</v>
      </c>
      <c r="C31" s="8">
        <v>0.93600000000000005</v>
      </c>
      <c r="D31" s="5">
        <v>0.92700000000000005</v>
      </c>
      <c r="E31" s="8">
        <v>0.95299999999999996</v>
      </c>
      <c r="F31" s="8">
        <v>41.1</v>
      </c>
      <c r="G31" s="8">
        <v>42.2</v>
      </c>
      <c r="H31" s="8">
        <v>42.6</v>
      </c>
      <c r="I31" s="8">
        <v>52.9</v>
      </c>
      <c r="J31" s="8">
        <v>30.2</v>
      </c>
      <c r="K31" s="8">
        <v>60.9</v>
      </c>
      <c r="L31" s="8">
        <v>1.1240000000000001</v>
      </c>
      <c r="M31" s="8">
        <v>37</v>
      </c>
      <c r="N31" s="8">
        <v>34.5</v>
      </c>
      <c r="O31" s="8">
        <v>38.1</v>
      </c>
      <c r="P31" s="8">
        <v>80.7</v>
      </c>
      <c r="Q31" s="8">
        <v>76.900000000000006</v>
      </c>
      <c r="R31" s="5">
        <v>94.7</v>
      </c>
      <c r="S31" s="8">
        <v>0.92400000000000004</v>
      </c>
      <c r="T31" s="8">
        <v>34.4</v>
      </c>
      <c r="U31" s="8">
        <v>56</v>
      </c>
      <c r="V31" s="8">
        <v>28.3</v>
      </c>
      <c r="W31" s="8">
        <v>48.9</v>
      </c>
      <c r="X31" s="8">
        <v>46</v>
      </c>
      <c r="Y31" s="8">
        <v>51.9</v>
      </c>
      <c r="Z31" s="8">
        <v>0.92500000000000004</v>
      </c>
      <c r="AA31" s="8">
        <v>18.7</v>
      </c>
      <c r="AB31" s="8">
        <v>25.2</v>
      </c>
      <c r="AC31" s="8">
        <v>9.6</v>
      </c>
      <c r="AD31" s="8">
        <v>45</v>
      </c>
      <c r="AE31" s="8">
        <v>38.5</v>
      </c>
      <c r="AF31" s="5">
        <v>38.6</v>
      </c>
      <c r="AG31" s="26">
        <v>72</v>
      </c>
      <c r="AH31" s="33">
        <f t="shared" si="28"/>
        <v>9.000000000000008E-3</v>
      </c>
      <c r="AI31" s="33">
        <f t="shared" si="29"/>
        <v>2.8999999999999915E-2</v>
      </c>
      <c r="AJ31" s="34">
        <f t="shared" si="30"/>
        <v>0.19900000000000007</v>
      </c>
      <c r="AK31" s="35">
        <f t="shared" si="31"/>
        <v>0.64800000000000058</v>
      </c>
      <c r="AL31" s="35">
        <f t="shared" si="32"/>
        <v>2.0879999999999939</v>
      </c>
      <c r="AM31" s="36">
        <f t="shared" si="33"/>
        <v>14.328000000000005</v>
      </c>
      <c r="AN31" s="35">
        <f t="shared" si="34"/>
        <v>134.136</v>
      </c>
      <c r="AO31" s="35">
        <f t="shared" si="35"/>
        <v>135.14400000000001</v>
      </c>
      <c r="AP31" s="36">
        <f t="shared" si="36"/>
        <v>147.52800000000002</v>
      </c>
      <c r="AQ31" s="35">
        <f t="shared" si="49"/>
        <v>41.966666666666669</v>
      </c>
      <c r="AR31" s="37">
        <f t="shared" si="50"/>
        <v>36.533333333333331</v>
      </c>
      <c r="AS31" s="35">
        <f t="shared" si="51"/>
        <v>39.56666666666667</v>
      </c>
      <c r="AT31" s="36">
        <f t="shared" si="52"/>
        <v>17.833333333333332</v>
      </c>
      <c r="AU31" s="35">
        <f t="shared" si="41"/>
        <v>48</v>
      </c>
      <c r="AV31" s="37">
        <f t="shared" si="42"/>
        <v>84.100000000000009</v>
      </c>
      <c r="AW31" s="35">
        <f t="shared" si="43"/>
        <v>48.933333333333337</v>
      </c>
      <c r="AX31" s="36">
        <f t="shared" si="44"/>
        <v>40.699999999999996</v>
      </c>
      <c r="AY31" s="35">
        <f t="shared" si="45"/>
        <v>2.3999999999999986</v>
      </c>
      <c r="AZ31" s="35">
        <f t="shared" si="46"/>
        <v>18.7</v>
      </c>
      <c r="BA31" s="35">
        <f t="shared" si="47"/>
        <v>-0.93333333333333712</v>
      </c>
      <c r="BB31" s="36">
        <f t="shared" si="48"/>
        <v>43.400000000000013</v>
      </c>
      <c r="BC31" s="52">
        <v>-4.5</v>
      </c>
      <c r="BD31" s="48">
        <v>145.5</v>
      </c>
      <c r="BE31" s="52">
        <v>-4</v>
      </c>
      <c r="BF31" s="48">
        <v>133</v>
      </c>
      <c r="BG31" s="2"/>
      <c r="BH31" s="48" t="s">
        <v>101</v>
      </c>
      <c r="BI31" s="2"/>
      <c r="BJ31" s="2"/>
      <c r="BK31" s="2"/>
      <c r="BL31" s="48">
        <v>0</v>
      </c>
      <c r="BM31" s="2"/>
      <c r="BN31" s="2"/>
      <c r="BO31" s="49">
        <v>72</v>
      </c>
      <c r="BP31" s="48">
        <v>79</v>
      </c>
    </row>
    <row r="32" spans="1:68" x14ac:dyDescent="0.3">
      <c r="A32" s="18" t="s">
        <v>90</v>
      </c>
      <c r="B32" s="22" t="s">
        <v>91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2"/>
      <c r="BD32" s="2"/>
      <c r="BE32" s="55"/>
      <c r="BF32" s="55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68" x14ac:dyDescent="0.3">
      <c r="A33" s="18" t="s">
        <v>92</v>
      </c>
      <c r="B33" s="22" t="s">
        <v>93</v>
      </c>
      <c r="C33" s="8">
        <v>1.091</v>
      </c>
      <c r="D33" s="5">
        <v>1.018</v>
      </c>
      <c r="E33" s="8">
        <v>1.095</v>
      </c>
      <c r="F33" s="8">
        <v>54.8</v>
      </c>
      <c r="G33" s="8">
        <v>58.5</v>
      </c>
      <c r="H33" s="8">
        <v>55.6</v>
      </c>
      <c r="I33" s="8">
        <v>71</v>
      </c>
      <c r="J33" s="8">
        <v>72.5</v>
      </c>
      <c r="K33" s="8">
        <v>77.2</v>
      </c>
      <c r="L33" s="8">
        <v>1.0249999999999999</v>
      </c>
      <c r="M33" s="8">
        <v>38.4</v>
      </c>
      <c r="N33" s="8">
        <v>53.5</v>
      </c>
      <c r="O33" s="8">
        <v>31.5</v>
      </c>
      <c r="P33" s="8">
        <v>51.1</v>
      </c>
      <c r="Q33" s="8">
        <v>63.5</v>
      </c>
      <c r="R33" s="5">
        <v>46.1</v>
      </c>
      <c r="S33" s="8">
        <v>0.98</v>
      </c>
      <c r="T33" s="8">
        <v>40.200000000000003</v>
      </c>
      <c r="U33" s="8">
        <v>44.8</v>
      </c>
      <c r="V33" s="8">
        <v>41.2</v>
      </c>
      <c r="W33" s="8">
        <v>54.4</v>
      </c>
      <c r="X33" s="8">
        <v>55.3</v>
      </c>
      <c r="Y33" s="8">
        <v>55.6</v>
      </c>
      <c r="Z33" s="8">
        <v>1.071</v>
      </c>
      <c r="AA33" s="8">
        <v>36.5</v>
      </c>
      <c r="AB33" s="8">
        <v>25.8</v>
      </c>
      <c r="AC33" s="8">
        <v>30</v>
      </c>
      <c r="AD33" s="8">
        <v>69.599999999999994</v>
      </c>
      <c r="AE33" s="8">
        <v>56.6</v>
      </c>
      <c r="AF33" s="8">
        <v>74.3</v>
      </c>
      <c r="AG33" s="26">
        <v>70</v>
      </c>
      <c r="AH33" s="33">
        <f t="shared" ref="AH33:AH35" si="53">C33-D33</f>
        <v>7.2999999999999954E-2</v>
      </c>
      <c r="AI33" s="33">
        <f t="shared" ref="AI33:AI35" si="54">E33-S33</f>
        <v>0.11499999999999999</v>
      </c>
      <c r="AJ33" s="34">
        <f t="shared" ref="AJ33:AJ35" si="55">L33-Z33</f>
        <v>-4.6000000000000041E-2</v>
      </c>
      <c r="AK33" s="35">
        <f t="shared" ref="AK33:AK34" si="56">AH33*$AG33</f>
        <v>5.1099999999999968</v>
      </c>
      <c r="AL33" s="35">
        <f t="shared" ref="AL33:AL34" si="57">AI33*$AG33</f>
        <v>8.0499999999999989</v>
      </c>
      <c r="AM33" s="36">
        <f t="shared" ref="AM33:AM34" si="58">AJ33*$AG33</f>
        <v>-3.2200000000000029</v>
      </c>
      <c r="AN33" s="35">
        <f t="shared" ref="AN33:AN34" si="59">(C33+D33)*$AG33</f>
        <v>147.63</v>
      </c>
      <c r="AO33" s="35">
        <f t="shared" ref="AO33:AO34" si="60">(E33+S33)*$AG33</f>
        <v>145.25</v>
      </c>
      <c r="AP33" s="36">
        <f t="shared" ref="AP33:AP34" si="61">(L33+Z33)*$AG33</f>
        <v>146.72</v>
      </c>
      <c r="AQ33" s="35">
        <f t="shared" ref="AQ33:AQ35" si="62">AVERAGE(F33:H33)</f>
        <v>56.300000000000004</v>
      </c>
      <c r="AR33" s="37">
        <f t="shared" ref="AR33:AR35" si="63">AVERAGE(M33:O33)</f>
        <v>41.133333333333333</v>
      </c>
      <c r="AS33" s="35">
        <f t="shared" ref="AS33:AS35" si="64">AVERAGE(T33:V33)</f>
        <v>42.06666666666667</v>
      </c>
      <c r="AT33" s="36">
        <f t="shared" ref="AT33:AT35" si="65">AVERAGE(AA33:AC33)</f>
        <v>30.766666666666666</v>
      </c>
      <c r="AU33" s="35">
        <f t="shared" ref="AU33:AU35" si="66">AVERAGE(I33:K33)</f>
        <v>73.566666666666663</v>
      </c>
      <c r="AV33" s="37">
        <f t="shared" ref="AV33:AV35" si="67">AVERAGE(P33:R33)</f>
        <v>53.566666666666663</v>
      </c>
      <c r="AW33" s="35">
        <f t="shared" ref="AW33:AW35" si="68">AVERAGE(W33:Y33)</f>
        <v>55.099999999999994</v>
      </c>
      <c r="AX33" s="36">
        <f t="shared" ref="AX33:AX35" si="69">AVERAGE(AD33:AF33)</f>
        <v>66.833333333333329</v>
      </c>
      <c r="AY33" s="35">
        <f t="shared" ref="AY33:AY35" si="70">AVERAGE(F33:H33)-AVERAGE(T33:V33)</f>
        <v>14.233333333333334</v>
      </c>
      <c r="AZ33" s="35">
        <f t="shared" ref="AZ33:AZ35" si="71">AVERAGE(M33:O33)-AVERAGE(AA33:AC33)</f>
        <v>10.366666666666667</v>
      </c>
      <c r="BA33" s="35">
        <f t="shared" ref="BA33:BA35" si="72">AVERAGE(I33:K33)-AVERAGE(W33:Y33)</f>
        <v>18.466666666666669</v>
      </c>
      <c r="BB33" s="36">
        <f t="shared" ref="BB33:BB35" si="73">AVERAGE(P33:R33)-AVERAGE(AD33:AF33)</f>
        <v>-13.266666666666666</v>
      </c>
      <c r="BC33" s="52">
        <v>-2.5</v>
      </c>
      <c r="BD33" s="48">
        <v>155.5</v>
      </c>
      <c r="BE33" s="52">
        <v>-8.5</v>
      </c>
      <c r="BF33" s="48">
        <v>150</v>
      </c>
      <c r="BG33" s="49">
        <v>-2.5</v>
      </c>
      <c r="BH33" s="2"/>
      <c r="BI33" s="49">
        <v>-2.5</v>
      </c>
      <c r="BJ33" s="55"/>
      <c r="BK33" s="49">
        <v>0</v>
      </c>
      <c r="BL33" s="2"/>
      <c r="BM33" s="49">
        <v>0</v>
      </c>
      <c r="BN33" s="55"/>
      <c r="BO33" s="49">
        <v>75</v>
      </c>
      <c r="BP33" s="48">
        <v>89</v>
      </c>
    </row>
    <row r="34" spans="1:68" ht="15" thickBot="1" x14ac:dyDescent="0.35">
      <c r="A34" s="23" t="s">
        <v>94</v>
      </c>
      <c r="B34" s="19" t="s">
        <v>95</v>
      </c>
      <c r="C34" s="10">
        <v>1.046</v>
      </c>
      <c r="D34" s="11">
        <v>0.95399999999999996</v>
      </c>
      <c r="E34" s="10">
        <v>1.0760000000000001</v>
      </c>
      <c r="F34" s="10">
        <v>44.5</v>
      </c>
      <c r="G34" s="10">
        <v>54.5</v>
      </c>
      <c r="H34" s="10">
        <v>40.9</v>
      </c>
      <c r="I34" s="10">
        <v>71.3</v>
      </c>
      <c r="J34" s="10">
        <v>76</v>
      </c>
      <c r="K34" s="10">
        <v>74.900000000000006</v>
      </c>
      <c r="L34" s="10">
        <v>1.163</v>
      </c>
      <c r="M34" s="10">
        <v>42.2</v>
      </c>
      <c r="N34" s="10">
        <v>56</v>
      </c>
      <c r="O34" s="10">
        <v>30.4</v>
      </c>
      <c r="P34" s="10">
        <v>78.599999999999994</v>
      </c>
      <c r="Q34" s="10">
        <v>83.1</v>
      </c>
      <c r="R34" s="11">
        <v>56.4</v>
      </c>
      <c r="S34" s="10">
        <v>0.93300000000000005</v>
      </c>
      <c r="T34" s="10">
        <v>37</v>
      </c>
      <c r="U34" s="10">
        <v>32.9</v>
      </c>
      <c r="V34" s="10">
        <v>35.1</v>
      </c>
      <c r="W34" s="10">
        <v>48.6</v>
      </c>
      <c r="X34" s="10">
        <v>29.9</v>
      </c>
      <c r="Y34" s="10">
        <v>52.4</v>
      </c>
      <c r="Z34" s="10">
        <v>0.98099999999999998</v>
      </c>
      <c r="AA34" s="10">
        <v>22.2</v>
      </c>
      <c r="AB34" s="10">
        <v>30.5</v>
      </c>
      <c r="AC34" s="10">
        <v>12.2</v>
      </c>
      <c r="AD34" s="10">
        <v>48</v>
      </c>
      <c r="AE34" s="10">
        <v>42</v>
      </c>
      <c r="AF34" s="10">
        <v>63</v>
      </c>
      <c r="AG34" s="27">
        <v>71</v>
      </c>
      <c r="AH34" s="39">
        <f t="shared" si="53"/>
        <v>9.2000000000000082E-2</v>
      </c>
      <c r="AI34" s="39">
        <f t="shared" si="54"/>
        <v>0.14300000000000002</v>
      </c>
      <c r="AJ34" s="40">
        <f t="shared" si="55"/>
        <v>0.18200000000000005</v>
      </c>
      <c r="AK34" s="41">
        <f t="shared" si="56"/>
        <v>6.5320000000000054</v>
      </c>
      <c r="AL34" s="41">
        <f t="shared" si="57"/>
        <v>10.153</v>
      </c>
      <c r="AM34" s="42">
        <f t="shared" si="58"/>
        <v>12.922000000000004</v>
      </c>
      <c r="AN34" s="41">
        <f t="shared" si="59"/>
        <v>142</v>
      </c>
      <c r="AO34" s="41">
        <f t="shared" si="60"/>
        <v>142.63900000000001</v>
      </c>
      <c r="AP34" s="42">
        <f t="shared" si="61"/>
        <v>152.22400000000002</v>
      </c>
      <c r="AQ34" s="41">
        <f t="shared" si="62"/>
        <v>46.633333333333333</v>
      </c>
      <c r="AR34" s="43">
        <f t="shared" si="63"/>
        <v>42.866666666666667</v>
      </c>
      <c r="AS34" s="41">
        <f t="shared" si="64"/>
        <v>35</v>
      </c>
      <c r="AT34" s="42">
        <f t="shared" si="65"/>
        <v>21.633333333333336</v>
      </c>
      <c r="AU34" s="41">
        <f t="shared" si="66"/>
        <v>74.066666666666677</v>
      </c>
      <c r="AV34" s="43">
        <f t="shared" si="67"/>
        <v>72.7</v>
      </c>
      <c r="AW34" s="41">
        <f t="shared" si="68"/>
        <v>43.633333333333333</v>
      </c>
      <c r="AX34" s="42">
        <f t="shared" si="69"/>
        <v>51</v>
      </c>
      <c r="AY34" s="41">
        <f t="shared" si="70"/>
        <v>11.633333333333333</v>
      </c>
      <c r="AZ34" s="41">
        <f t="shared" si="71"/>
        <v>21.233333333333331</v>
      </c>
      <c r="BA34" s="41">
        <f t="shared" si="72"/>
        <v>30.433333333333344</v>
      </c>
      <c r="BB34" s="42">
        <f t="shared" si="73"/>
        <v>21.700000000000003</v>
      </c>
      <c r="BC34" s="50">
        <v>-6.5</v>
      </c>
      <c r="BD34" s="48">
        <v>152.5</v>
      </c>
      <c r="BE34" s="52">
        <v>-13.5</v>
      </c>
      <c r="BF34" s="51">
        <v>142</v>
      </c>
      <c r="BG34" s="50">
        <v>-6.5</v>
      </c>
      <c r="BH34" s="48" t="s">
        <v>101</v>
      </c>
      <c r="BI34" s="50">
        <v>-6.5</v>
      </c>
      <c r="BJ34" s="55"/>
      <c r="BK34" s="50">
        <v>1</v>
      </c>
      <c r="BL34" s="48">
        <v>0</v>
      </c>
      <c r="BM34" s="50">
        <v>1</v>
      </c>
      <c r="BN34" s="55"/>
      <c r="BO34" s="50">
        <v>89</v>
      </c>
      <c r="BP34" s="51">
        <v>68</v>
      </c>
    </row>
    <row r="35" spans="1:68" x14ac:dyDescent="0.3">
      <c r="A35" s="57" t="s">
        <v>103</v>
      </c>
      <c r="B35" s="22" t="s">
        <v>102</v>
      </c>
      <c r="C35" s="8">
        <v>1.141</v>
      </c>
      <c r="D35" s="5">
        <v>1.161</v>
      </c>
      <c r="E35" s="8">
        <v>1.0389999999999999</v>
      </c>
      <c r="F35" s="8">
        <v>51.1</v>
      </c>
      <c r="G35" s="8">
        <v>25.9</v>
      </c>
      <c r="H35" s="8">
        <v>54.3</v>
      </c>
      <c r="I35" s="8">
        <v>57.9</v>
      </c>
      <c r="J35" s="8">
        <v>57.5</v>
      </c>
      <c r="K35" s="8">
        <v>64.400000000000006</v>
      </c>
      <c r="L35" s="8">
        <v>1.169</v>
      </c>
      <c r="M35" s="8">
        <v>52.5</v>
      </c>
      <c r="N35" s="8">
        <v>69.900000000000006</v>
      </c>
      <c r="O35" s="8">
        <v>43.7</v>
      </c>
      <c r="P35" s="8">
        <v>70.099999999999994</v>
      </c>
      <c r="Q35" s="8">
        <v>80.900000000000006</v>
      </c>
      <c r="R35" s="5">
        <v>72.3</v>
      </c>
      <c r="S35" s="8">
        <v>1.19</v>
      </c>
      <c r="T35" s="8">
        <v>77.400000000000006</v>
      </c>
      <c r="U35" s="8">
        <v>72.7</v>
      </c>
      <c r="V35" s="8">
        <v>85.2</v>
      </c>
      <c r="W35" s="8">
        <v>76.8</v>
      </c>
      <c r="X35" s="8">
        <v>71.400000000000006</v>
      </c>
      <c r="Y35" s="8">
        <v>86.6</v>
      </c>
      <c r="Z35" s="8">
        <v>1.1220000000000001</v>
      </c>
      <c r="AA35" s="8">
        <v>52.7</v>
      </c>
      <c r="AB35" s="8">
        <v>26.7</v>
      </c>
      <c r="AC35" s="8">
        <v>50.2</v>
      </c>
      <c r="AD35" s="8">
        <v>68</v>
      </c>
      <c r="AE35" s="8">
        <v>64.7</v>
      </c>
      <c r="AF35" s="8">
        <v>64</v>
      </c>
      <c r="AG35" s="58">
        <v>66</v>
      </c>
      <c r="AH35" s="33">
        <f t="shared" si="53"/>
        <v>-2.0000000000000018E-2</v>
      </c>
      <c r="AI35" s="33">
        <f t="shared" si="54"/>
        <v>-0.15100000000000002</v>
      </c>
      <c r="AJ35" s="59">
        <f t="shared" si="55"/>
        <v>4.6999999999999931E-2</v>
      </c>
      <c r="AK35" s="35">
        <f t="shared" ref="AK35" si="74">AH35*$AG35</f>
        <v>-1.3200000000000012</v>
      </c>
      <c r="AL35" s="35">
        <f t="shared" ref="AL35" si="75">AI35*$AG35</f>
        <v>-9.9660000000000011</v>
      </c>
      <c r="AM35" s="35">
        <f t="shared" ref="AM35" si="76">AJ35*$AG35</f>
        <v>3.1019999999999954</v>
      </c>
      <c r="AN35" s="60">
        <f t="shared" ref="AN35" si="77">(C35+D35)*$AG35</f>
        <v>151.93200000000002</v>
      </c>
      <c r="AO35" s="35">
        <f t="shared" ref="AO35" si="78">(E35+S35)*$AG35</f>
        <v>147.114</v>
      </c>
      <c r="AP35" s="38">
        <f t="shared" ref="AP35" si="79">(L35+Z35)*$AG35</f>
        <v>151.20600000000002</v>
      </c>
      <c r="AQ35" s="35">
        <f t="shared" si="62"/>
        <v>43.766666666666673</v>
      </c>
      <c r="AR35" s="35">
        <f t="shared" si="63"/>
        <v>55.366666666666674</v>
      </c>
      <c r="AS35" s="35">
        <f t="shared" si="64"/>
        <v>78.433333333333337</v>
      </c>
      <c r="AT35" s="38">
        <f t="shared" si="65"/>
        <v>43.20000000000001</v>
      </c>
      <c r="AU35" s="35">
        <f t="shared" si="66"/>
        <v>59.933333333333337</v>
      </c>
      <c r="AV35" s="35">
        <f t="shared" si="67"/>
        <v>74.433333333333337</v>
      </c>
      <c r="AW35" s="35">
        <f t="shared" si="68"/>
        <v>78.266666666666666</v>
      </c>
      <c r="AX35" s="35">
        <f t="shared" si="69"/>
        <v>65.566666666666663</v>
      </c>
      <c r="AY35" s="60">
        <f t="shared" si="70"/>
        <v>-34.666666666666664</v>
      </c>
      <c r="AZ35" s="35">
        <f t="shared" si="71"/>
        <v>12.166666666666664</v>
      </c>
      <c r="BA35" s="35">
        <f t="shared" si="72"/>
        <v>-18.333333333333329</v>
      </c>
      <c r="BB35" s="38">
        <f t="shared" si="73"/>
        <v>8.8666666666666742</v>
      </c>
      <c r="BC35" s="52">
        <v>2.5</v>
      </c>
      <c r="BD35" s="54">
        <v>150.5</v>
      </c>
      <c r="BE35" s="47">
        <v>0</v>
      </c>
      <c r="BF35" s="48">
        <v>146</v>
      </c>
      <c r="BG35" s="2"/>
      <c r="BH35" s="2"/>
      <c r="BI35" s="2"/>
      <c r="BJ35" s="2"/>
      <c r="BK35" s="2"/>
      <c r="BL35" s="2"/>
      <c r="BM35" s="55"/>
      <c r="BN35" s="55"/>
      <c r="BO35" s="49">
        <v>87</v>
      </c>
      <c r="BP35" s="48">
        <v>72</v>
      </c>
    </row>
    <row r="36" spans="1:68" x14ac:dyDescent="0.3">
      <c r="A36" s="18" t="s">
        <v>78</v>
      </c>
      <c r="B36" s="22" t="s">
        <v>82</v>
      </c>
      <c r="C36" s="55"/>
      <c r="D36" s="2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2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</row>
    <row r="37" spans="1:68" x14ac:dyDescent="0.3">
      <c r="A37" s="18" t="s">
        <v>104</v>
      </c>
      <c r="B37" s="22" t="s">
        <v>105</v>
      </c>
      <c r="C37" s="8">
        <v>1.052</v>
      </c>
      <c r="D37" s="5">
        <v>0.98299999999999998</v>
      </c>
      <c r="E37" s="8">
        <v>0.97799999999999998</v>
      </c>
      <c r="F37" s="8">
        <v>48.4</v>
      </c>
      <c r="G37" s="8">
        <v>66.3</v>
      </c>
      <c r="H37" s="8">
        <v>43.8</v>
      </c>
      <c r="I37" s="8">
        <v>44.9</v>
      </c>
      <c r="J37" s="8">
        <v>61.7</v>
      </c>
      <c r="K37" s="8">
        <v>41.9</v>
      </c>
      <c r="L37" s="8">
        <v>1.024</v>
      </c>
      <c r="M37" s="8">
        <v>44.2</v>
      </c>
      <c r="N37" s="8">
        <v>41.7</v>
      </c>
      <c r="O37" s="8">
        <v>43.8</v>
      </c>
      <c r="P37" s="8">
        <v>50.5</v>
      </c>
      <c r="Q37" s="8">
        <v>43</v>
      </c>
      <c r="R37" s="5">
        <v>45</v>
      </c>
      <c r="S37" s="8">
        <v>0.96299999999999997</v>
      </c>
      <c r="T37" s="8">
        <v>33.5</v>
      </c>
      <c r="U37" s="8">
        <v>26.1</v>
      </c>
      <c r="V37" s="8">
        <v>27.3</v>
      </c>
      <c r="W37" s="8">
        <v>62.4</v>
      </c>
      <c r="X37" s="8">
        <v>61.9</v>
      </c>
      <c r="Y37" s="8">
        <v>65.8</v>
      </c>
      <c r="Z37" s="8">
        <v>1.012</v>
      </c>
      <c r="AA37" s="8">
        <v>26.8</v>
      </c>
      <c r="AB37" s="8">
        <v>27</v>
      </c>
      <c r="AC37" s="8">
        <v>22.2</v>
      </c>
      <c r="AD37" s="8">
        <v>52.6</v>
      </c>
      <c r="AE37" s="8">
        <v>52.9</v>
      </c>
      <c r="AF37" s="8">
        <v>60.8</v>
      </c>
      <c r="AG37" s="26">
        <v>64</v>
      </c>
      <c r="AH37" s="33">
        <f t="shared" ref="AH37:AH43" si="80">C37-D37</f>
        <v>6.9000000000000061E-2</v>
      </c>
      <c r="AI37" s="33">
        <f t="shared" ref="AI37:AI43" si="81">E37-S37</f>
        <v>1.5000000000000013E-2</v>
      </c>
      <c r="AJ37" s="34">
        <f t="shared" ref="AJ37:AJ43" si="82">L37-Z37</f>
        <v>1.2000000000000011E-2</v>
      </c>
      <c r="AK37" s="35">
        <f t="shared" ref="AK37:AK43" si="83">AH37*$AG37</f>
        <v>4.4160000000000039</v>
      </c>
      <c r="AL37" s="35">
        <f t="shared" ref="AL37:AL43" si="84">AI37*$AG37</f>
        <v>0.96000000000000085</v>
      </c>
      <c r="AM37" s="36">
        <f t="shared" ref="AM37:AM43" si="85">AJ37*$AG37</f>
        <v>0.76800000000000068</v>
      </c>
      <c r="AN37" s="35">
        <f t="shared" ref="AN37:AN43" si="86">(C37+D37)*$AG37</f>
        <v>130.24</v>
      </c>
      <c r="AO37" s="35">
        <f t="shared" ref="AO37:AO43" si="87">(E37+S37)*$AG37</f>
        <v>124.22399999999999</v>
      </c>
      <c r="AP37" s="36">
        <f t="shared" ref="AP37:AP43" si="88">(L37+Z37)*$AG37</f>
        <v>130.304</v>
      </c>
      <c r="AQ37" s="35">
        <f t="shared" ref="AQ37:AQ43" si="89">AVERAGE(F37:H37)</f>
        <v>52.833333333333336</v>
      </c>
      <c r="AR37" s="37">
        <f t="shared" ref="AR37:AR43" si="90">AVERAGE(M37:O37)</f>
        <v>43.233333333333327</v>
      </c>
      <c r="AS37" s="35">
        <f t="shared" ref="AS37:AS43" si="91">AVERAGE(T37:V37)</f>
        <v>28.966666666666669</v>
      </c>
      <c r="AT37" s="36">
        <f t="shared" ref="AT37:AT43" si="92">AVERAGE(AA37:AC37)</f>
        <v>25.333333333333332</v>
      </c>
      <c r="AU37" s="35">
        <f t="shared" ref="AU37:AU43" si="93">AVERAGE(I37:K37)</f>
        <v>49.5</v>
      </c>
      <c r="AV37" s="37">
        <f t="shared" ref="AV37:AV43" si="94">AVERAGE(P37:R37)</f>
        <v>46.166666666666664</v>
      </c>
      <c r="AW37" s="35">
        <f t="shared" ref="AW37:AW43" si="95">AVERAGE(W37:Y37)</f>
        <v>63.366666666666667</v>
      </c>
      <c r="AX37" s="36">
        <f t="shared" ref="AX37:AX43" si="96">AVERAGE(AD37:AF37)</f>
        <v>55.433333333333337</v>
      </c>
      <c r="AY37" s="35">
        <f t="shared" ref="AY37:AY43" si="97">AVERAGE(F37:H37)-AVERAGE(T37:V37)</f>
        <v>23.866666666666667</v>
      </c>
      <c r="AZ37" s="35">
        <f t="shared" ref="AZ37:AZ43" si="98">AVERAGE(M37:O37)-AVERAGE(AA37:AC37)</f>
        <v>17.899999999999995</v>
      </c>
      <c r="BA37" s="35">
        <f t="shared" ref="BA37:BA43" si="99">AVERAGE(I37:K37)-AVERAGE(W37:Y37)</f>
        <v>-13.866666666666667</v>
      </c>
      <c r="BB37" s="36">
        <f t="shared" ref="BB37:BB43" si="100">AVERAGE(P37:R37)-AVERAGE(AD37:AF37)</f>
        <v>-9.2666666666666728</v>
      </c>
      <c r="BC37" s="52">
        <v>-5.5</v>
      </c>
      <c r="BD37" s="48">
        <v>132.5</v>
      </c>
      <c r="BE37" s="52">
        <v>-6</v>
      </c>
      <c r="BF37" s="48">
        <v>123</v>
      </c>
      <c r="BG37" s="55"/>
      <c r="BH37" s="48" t="s">
        <v>101</v>
      </c>
      <c r="BI37" s="55"/>
      <c r="BJ37" s="55"/>
      <c r="BK37" s="55"/>
      <c r="BL37" s="48">
        <v>0</v>
      </c>
      <c r="BM37" s="55"/>
      <c r="BN37" s="55"/>
      <c r="BO37" s="49">
        <v>67</v>
      </c>
      <c r="BP37" s="48">
        <v>75</v>
      </c>
    </row>
    <row r="38" spans="1:68" x14ac:dyDescent="0.3">
      <c r="A38" s="18" t="s">
        <v>71</v>
      </c>
      <c r="B38" s="22" t="s">
        <v>89</v>
      </c>
      <c r="C38" s="8">
        <v>1.0429999999999999</v>
      </c>
      <c r="D38" s="5">
        <v>0.91600000000000004</v>
      </c>
      <c r="E38" s="8">
        <v>1.016</v>
      </c>
      <c r="F38" s="8">
        <v>45.8</v>
      </c>
      <c r="G38" s="8">
        <v>49.8</v>
      </c>
      <c r="H38" s="8">
        <v>40.299999999999997</v>
      </c>
      <c r="I38" s="8">
        <v>61.6</v>
      </c>
      <c r="J38" s="8">
        <v>48</v>
      </c>
      <c r="K38" s="8">
        <v>69</v>
      </c>
      <c r="L38" s="8">
        <v>1.0449999999999999</v>
      </c>
      <c r="M38" s="8">
        <v>39.6</v>
      </c>
      <c r="N38" s="8">
        <v>45.9</v>
      </c>
      <c r="O38" s="8">
        <v>29.9</v>
      </c>
      <c r="P38" s="8">
        <v>60.4</v>
      </c>
      <c r="Q38" s="8">
        <v>51.7</v>
      </c>
      <c r="R38" s="5">
        <v>67.900000000000006</v>
      </c>
      <c r="S38" s="8">
        <v>0.86199999999999999</v>
      </c>
      <c r="T38" s="8">
        <v>22.8</v>
      </c>
      <c r="U38" s="8">
        <v>11.4</v>
      </c>
      <c r="V38" s="8">
        <v>24.5</v>
      </c>
      <c r="W38" s="8">
        <v>48</v>
      </c>
      <c r="X38" s="8">
        <v>23</v>
      </c>
      <c r="Y38" s="8">
        <v>50</v>
      </c>
      <c r="Z38" s="8">
        <v>0.88900000000000001</v>
      </c>
      <c r="AA38" s="8">
        <v>22.3</v>
      </c>
      <c r="AB38" s="8">
        <v>6.2</v>
      </c>
      <c r="AC38" s="8">
        <v>28.3</v>
      </c>
      <c r="AD38" s="8">
        <v>50.1</v>
      </c>
      <c r="AE38" s="8">
        <v>34</v>
      </c>
      <c r="AF38" s="8">
        <v>36.799999999999997</v>
      </c>
      <c r="AG38" s="26">
        <v>71</v>
      </c>
      <c r="AH38" s="33">
        <f t="shared" si="80"/>
        <v>0.12699999999999989</v>
      </c>
      <c r="AI38" s="33">
        <f t="shared" si="81"/>
        <v>0.15400000000000003</v>
      </c>
      <c r="AJ38" s="34">
        <f t="shared" si="82"/>
        <v>0.15599999999999992</v>
      </c>
      <c r="AK38" s="35">
        <f t="shared" si="83"/>
        <v>9.0169999999999924</v>
      </c>
      <c r="AL38" s="35">
        <f t="shared" si="84"/>
        <v>10.934000000000001</v>
      </c>
      <c r="AM38" s="36">
        <f t="shared" si="85"/>
        <v>11.075999999999993</v>
      </c>
      <c r="AN38" s="35">
        <f t="shared" si="86"/>
        <v>139.089</v>
      </c>
      <c r="AO38" s="35">
        <f t="shared" si="87"/>
        <v>133.33800000000002</v>
      </c>
      <c r="AP38" s="36">
        <f t="shared" si="88"/>
        <v>137.31399999999999</v>
      </c>
      <c r="AQ38" s="35">
        <f t="shared" si="89"/>
        <v>45.29999999999999</v>
      </c>
      <c r="AR38" s="35">
        <f t="shared" si="90"/>
        <v>38.466666666666669</v>
      </c>
      <c r="AS38" s="35">
        <f t="shared" si="91"/>
        <v>19.566666666666666</v>
      </c>
      <c r="AT38" s="36">
        <f t="shared" si="92"/>
        <v>18.933333333333334</v>
      </c>
      <c r="AU38" s="35">
        <f t="shared" si="93"/>
        <v>59.533333333333331</v>
      </c>
      <c r="AV38" s="35">
        <f t="shared" si="94"/>
        <v>60</v>
      </c>
      <c r="AW38" s="35">
        <f t="shared" si="95"/>
        <v>40.333333333333336</v>
      </c>
      <c r="AX38" s="36">
        <f t="shared" si="96"/>
        <v>40.299999999999997</v>
      </c>
      <c r="AY38" s="35">
        <f t="shared" si="97"/>
        <v>25.733333333333324</v>
      </c>
      <c r="AZ38" s="35">
        <f t="shared" si="98"/>
        <v>19.533333333333335</v>
      </c>
      <c r="BA38" s="35">
        <f t="shared" si="99"/>
        <v>19.199999999999996</v>
      </c>
      <c r="BB38" s="36">
        <f t="shared" si="100"/>
        <v>19.700000000000003</v>
      </c>
      <c r="BC38" s="52">
        <v>-7.5</v>
      </c>
      <c r="BD38" s="48">
        <v>144.5</v>
      </c>
      <c r="BE38" s="52">
        <v>-12</v>
      </c>
      <c r="BF38" s="48">
        <v>130</v>
      </c>
      <c r="BG38" s="52">
        <v>-7.5</v>
      </c>
      <c r="BH38" s="48" t="s">
        <v>101</v>
      </c>
      <c r="BI38" s="52">
        <v>-7.5</v>
      </c>
      <c r="BJ38" s="48" t="s">
        <v>101</v>
      </c>
      <c r="BK38" s="49">
        <v>0</v>
      </c>
      <c r="BL38" s="48">
        <v>1</v>
      </c>
      <c r="BM38" s="49">
        <v>0</v>
      </c>
      <c r="BN38" s="48">
        <v>1</v>
      </c>
      <c r="BO38" s="49">
        <v>66</v>
      </c>
      <c r="BP38" s="48">
        <v>75</v>
      </c>
    </row>
    <row r="39" spans="1:68" x14ac:dyDescent="0.3">
      <c r="A39" s="18" t="s">
        <v>79</v>
      </c>
      <c r="B39" s="22" t="s">
        <v>33</v>
      </c>
      <c r="C39" s="8">
        <v>1.0009999999999999</v>
      </c>
      <c r="D39" s="5">
        <v>0.996</v>
      </c>
      <c r="E39" s="8">
        <v>0.96599999999999997</v>
      </c>
      <c r="F39" s="8">
        <v>38.299999999999997</v>
      </c>
      <c r="G39" s="8">
        <v>32.9</v>
      </c>
      <c r="H39" s="8">
        <v>39.5</v>
      </c>
      <c r="I39" s="8">
        <v>51</v>
      </c>
      <c r="J39" s="8">
        <v>37.6</v>
      </c>
      <c r="K39" s="8">
        <v>58.3</v>
      </c>
      <c r="L39" s="8">
        <v>1.0029999999999999</v>
      </c>
      <c r="M39" s="8">
        <v>29.6</v>
      </c>
      <c r="N39" s="8">
        <v>29.3</v>
      </c>
      <c r="O39" s="8">
        <v>26.7</v>
      </c>
      <c r="P39" s="8">
        <v>47.6</v>
      </c>
      <c r="Q39" s="8">
        <v>43.5</v>
      </c>
      <c r="R39" s="5">
        <v>37.1</v>
      </c>
      <c r="S39" s="8">
        <v>0.96399999999999997</v>
      </c>
      <c r="T39" s="8">
        <v>41</v>
      </c>
      <c r="U39" s="8">
        <v>43</v>
      </c>
      <c r="V39" s="8">
        <v>31.4</v>
      </c>
      <c r="W39" s="8">
        <v>56.8</v>
      </c>
      <c r="X39" s="8">
        <v>40.299999999999997</v>
      </c>
      <c r="Y39" s="8">
        <v>64.900000000000006</v>
      </c>
      <c r="Z39" s="8">
        <v>1.0089999999999999</v>
      </c>
      <c r="AA39" s="8">
        <v>38.5</v>
      </c>
      <c r="AB39" s="8">
        <v>41.5</v>
      </c>
      <c r="AC39" s="8">
        <v>29.3</v>
      </c>
      <c r="AD39" s="8">
        <v>51.6</v>
      </c>
      <c r="AE39" s="8">
        <v>40.4</v>
      </c>
      <c r="AF39" s="5">
        <v>62.5</v>
      </c>
      <c r="AG39" s="61">
        <v>68</v>
      </c>
      <c r="AH39" s="33">
        <f t="shared" si="80"/>
        <v>4.9999999999998934E-3</v>
      </c>
      <c r="AI39" s="33">
        <f t="shared" si="81"/>
        <v>2.0000000000000018E-3</v>
      </c>
      <c r="AJ39" s="34">
        <f t="shared" si="82"/>
        <v>-6.0000000000000053E-3</v>
      </c>
      <c r="AK39" s="35">
        <f t="shared" si="83"/>
        <v>0.33999999999999275</v>
      </c>
      <c r="AL39" s="35">
        <f t="shared" si="84"/>
        <v>0.13600000000000012</v>
      </c>
      <c r="AM39" s="36">
        <f t="shared" si="85"/>
        <v>-0.40800000000000036</v>
      </c>
      <c r="AN39" s="35">
        <f t="shared" si="86"/>
        <v>135.79599999999999</v>
      </c>
      <c r="AO39" s="35">
        <f t="shared" si="87"/>
        <v>131.24</v>
      </c>
      <c r="AP39" s="36">
        <f t="shared" si="88"/>
        <v>136.81599999999997</v>
      </c>
      <c r="AQ39" s="35">
        <f t="shared" si="89"/>
        <v>36.9</v>
      </c>
      <c r="AR39" s="35">
        <f t="shared" si="90"/>
        <v>28.533333333333335</v>
      </c>
      <c r="AS39" s="35">
        <f t="shared" si="91"/>
        <v>38.466666666666669</v>
      </c>
      <c r="AT39" s="36">
        <f t="shared" si="92"/>
        <v>36.43333333333333</v>
      </c>
      <c r="AU39" s="35">
        <f t="shared" si="93"/>
        <v>48.966666666666661</v>
      </c>
      <c r="AV39" s="35">
        <f t="shared" si="94"/>
        <v>42.733333333333327</v>
      </c>
      <c r="AW39" s="35">
        <f t="shared" si="95"/>
        <v>54</v>
      </c>
      <c r="AX39" s="36">
        <f t="shared" si="96"/>
        <v>51.5</v>
      </c>
      <c r="AY39" s="35">
        <f t="shared" si="97"/>
        <v>-1.56666666666667</v>
      </c>
      <c r="AZ39" s="35">
        <f t="shared" si="98"/>
        <v>-7.899999999999995</v>
      </c>
      <c r="BA39" s="35">
        <f t="shared" si="99"/>
        <v>-5.0333333333333385</v>
      </c>
      <c r="BB39" s="36">
        <f t="shared" si="100"/>
        <v>-8.7666666666666728</v>
      </c>
      <c r="BC39" s="52">
        <v>-2.5</v>
      </c>
      <c r="BD39" s="48">
        <v>141.5</v>
      </c>
      <c r="BE39" s="52">
        <v>2.5</v>
      </c>
      <c r="BF39" s="48">
        <v>131</v>
      </c>
      <c r="BG39" s="52">
        <v>2.5</v>
      </c>
      <c r="BH39" s="48" t="s">
        <v>101</v>
      </c>
      <c r="BI39" s="55"/>
      <c r="BJ39" s="55"/>
      <c r="BK39" s="49">
        <v>1</v>
      </c>
      <c r="BL39" s="48">
        <v>0</v>
      </c>
      <c r="BM39" s="55"/>
      <c r="BN39" s="55"/>
      <c r="BO39" s="49">
        <v>79</v>
      </c>
      <c r="BP39" s="48">
        <v>91</v>
      </c>
    </row>
    <row r="40" spans="1:68" x14ac:dyDescent="0.3">
      <c r="A40" s="18" t="s">
        <v>75</v>
      </c>
      <c r="B40" s="22" t="s">
        <v>87</v>
      </c>
      <c r="C40" s="8">
        <v>1.113</v>
      </c>
      <c r="D40" s="5">
        <v>1.054</v>
      </c>
      <c r="E40" s="8">
        <v>1.0940000000000001</v>
      </c>
      <c r="F40" s="8">
        <v>45.9</v>
      </c>
      <c r="G40" s="8">
        <v>35.700000000000003</v>
      </c>
      <c r="H40" s="8">
        <v>47.6</v>
      </c>
      <c r="I40" s="8">
        <v>78.400000000000006</v>
      </c>
      <c r="J40" s="8">
        <v>74.2</v>
      </c>
      <c r="K40" s="8">
        <v>83.2</v>
      </c>
      <c r="L40" s="8">
        <v>1.105</v>
      </c>
      <c r="M40" s="8">
        <v>38.200000000000003</v>
      </c>
      <c r="N40" s="8">
        <v>27.2</v>
      </c>
      <c r="O40" s="8">
        <v>43.7</v>
      </c>
      <c r="P40" s="8">
        <v>70.599999999999994</v>
      </c>
      <c r="Q40" s="8">
        <v>59.4</v>
      </c>
      <c r="R40" s="5">
        <v>67.400000000000006</v>
      </c>
      <c r="S40" s="8">
        <v>0.99399999999999999</v>
      </c>
      <c r="T40" s="8">
        <v>33</v>
      </c>
      <c r="U40" s="8">
        <v>42.4</v>
      </c>
      <c r="V40" s="8">
        <v>26</v>
      </c>
      <c r="W40" s="8">
        <v>57.5</v>
      </c>
      <c r="X40" s="8">
        <v>58.1</v>
      </c>
      <c r="Y40" s="8">
        <v>63.5</v>
      </c>
      <c r="Z40" s="8">
        <v>1.0189999999999999</v>
      </c>
      <c r="AA40" s="8">
        <v>32.6</v>
      </c>
      <c r="AB40" s="8">
        <v>59</v>
      </c>
      <c r="AC40" s="8">
        <v>25.3</v>
      </c>
      <c r="AD40" s="8">
        <v>56.7</v>
      </c>
      <c r="AE40" s="8">
        <v>90.3</v>
      </c>
      <c r="AF40" s="5">
        <v>53.1</v>
      </c>
      <c r="AG40" s="61">
        <v>59</v>
      </c>
      <c r="AH40" s="33">
        <f t="shared" si="80"/>
        <v>5.8999999999999941E-2</v>
      </c>
      <c r="AI40" s="33">
        <f t="shared" si="81"/>
        <v>0.10000000000000009</v>
      </c>
      <c r="AJ40" s="34">
        <f t="shared" si="82"/>
        <v>8.6000000000000076E-2</v>
      </c>
      <c r="AK40" s="35">
        <f t="shared" si="83"/>
        <v>3.4809999999999963</v>
      </c>
      <c r="AL40" s="35">
        <f t="shared" si="84"/>
        <v>5.9000000000000057</v>
      </c>
      <c r="AM40" s="36">
        <f t="shared" si="85"/>
        <v>5.0740000000000043</v>
      </c>
      <c r="AN40" s="35">
        <f t="shared" si="86"/>
        <v>127.85299999999999</v>
      </c>
      <c r="AO40" s="35">
        <f t="shared" si="87"/>
        <v>123.19200000000001</v>
      </c>
      <c r="AP40" s="36">
        <f t="shared" si="88"/>
        <v>125.31599999999997</v>
      </c>
      <c r="AQ40" s="35">
        <f t="shared" si="89"/>
        <v>43.066666666666663</v>
      </c>
      <c r="AR40" s="35">
        <f t="shared" si="90"/>
        <v>36.366666666666667</v>
      </c>
      <c r="AS40" s="35">
        <f t="shared" si="91"/>
        <v>33.800000000000004</v>
      </c>
      <c r="AT40" s="36">
        <f t="shared" si="92"/>
        <v>38.966666666666661</v>
      </c>
      <c r="AU40" s="35">
        <f t="shared" si="93"/>
        <v>78.600000000000009</v>
      </c>
      <c r="AV40" s="35">
        <f t="shared" si="94"/>
        <v>65.8</v>
      </c>
      <c r="AW40" s="35">
        <f t="shared" si="95"/>
        <v>59.699999999999996</v>
      </c>
      <c r="AX40" s="36">
        <f t="shared" si="96"/>
        <v>66.7</v>
      </c>
      <c r="AY40" s="35">
        <f t="shared" si="97"/>
        <v>9.2666666666666586</v>
      </c>
      <c r="AZ40" s="35">
        <f t="shared" si="98"/>
        <v>-2.5999999999999943</v>
      </c>
      <c r="BA40" s="35">
        <f t="shared" si="99"/>
        <v>18.900000000000013</v>
      </c>
      <c r="BB40" s="36">
        <f t="shared" si="100"/>
        <v>-0.90000000000000568</v>
      </c>
      <c r="BC40" s="52">
        <v>-6.5</v>
      </c>
      <c r="BD40" s="48">
        <v>127.5</v>
      </c>
      <c r="BE40" s="52">
        <v>-2</v>
      </c>
      <c r="BF40" s="48">
        <v>127</v>
      </c>
      <c r="BG40" s="52">
        <v>6.5</v>
      </c>
      <c r="BH40" s="55"/>
      <c r="BI40" s="55"/>
      <c r="BJ40" s="52" t="s">
        <v>152</v>
      </c>
      <c r="BK40" s="49">
        <v>0</v>
      </c>
      <c r="BL40" s="55"/>
      <c r="BM40" s="55"/>
      <c r="BN40" s="48">
        <v>1</v>
      </c>
      <c r="BO40" s="49">
        <v>77</v>
      </c>
      <c r="BP40" s="48">
        <v>64</v>
      </c>
    </row>
    <row r="41" spans="1:68" x14ac:dyDescent="0.3">
      <c r="A41" s="18" t="s">
        <v>67</v>
      </c>
      <c r="B41" s="22" t="s">
        <v>93</v>
      </c>
      <c r="C41" s="8">
        <v>1.169</v>
      </c>
      <c r="D41" s="5">
        <v>0.99199999999999999</v>
      </c>
      <c r="E41" s="8">
        <v>1.1339999999999999</v>
      </c>
      <c r="F41" s="8">
        <v>47.3</v>
      </c>
      <c r="G41" s="8">
        <v>53.5</v>
      </c>
      <c r="H41" s="8">
        <v>50.2</v>
      </c>
      <c r="I41" s="8">
        <v>78</v>
      </c>
      <c r="J41" s="8">
        <v>68</v>
      </c>
      <c r="K41" s="8">
        <v>86</v>
      </c>
      <c r="L41" s="8">
        <v>1.145</v>
      </c>
      <c r="M41" s="8">
        <v>47.1</v>
      </c>
      <c r="N41" s="8">
        <v>50.2</v>
      </c>
      <c r="O41" s="8">
        <v>31</v>
      </c>
      <c r="P41" s="8">
        <v>70.099999999999994</v>
      </c>
      <c r="Q41" s="8">
        <v>67.900000000000006</v>
      </c>
      <c r="R41" s="5">
        <v>73.7</v>
      </c>
      <c r="S41" s="8">
        <v>0.95399999999999996</v>
      </c>
      <c r="T41" s="8">
        <v>35.6</v>
      </c>
      <c r="U41" s="8">
        <v>36.9</v>
      </c>
      <c r="V41" s="8">
        <v>32.700000000000003</v>
      </c>
      <c r="W41" s="8">
        <v>58</v>
      </c>
      <c r="X41" s="8">
        <v>49.6</v>
      </c>
      <c r="Y41" s="8">
        <v>64.5</v>
      </c>
      <c r="Z41" s="8">
        <v>1.073</v>
      </c>
      <c r="AA41" s="8">
        <v>34.299999999999997</v>
      </c>
      <c r="AB41" s="8">
        <v>44.9</v>
      </c>
      <c r="AC41" s="8">
        <v>25.6</v>
      </c>
      <c r="AD41" s="8">
        <v>51.2</v>
      </c>
      <c r="AE41" s="8">
        <v>50.1</v>
      </c>
      <c r="AF41" s="5">
        <v>80</v>
      </c>
      <c r="AG41" s="61">
        <v>68</v>
      </c>
      <c r="AH41" s="33">
        <f t="shared" si="80"/>
        <v>0.17700000000000005</v>
      </c>
      <c r="AI41" s="33">
        <f t="shared" si="81"/>
        <v>0.17999999999999994</v>
      </c>
      <c r="AJ41" s="34">
        <f t="shared" si="82"/>
        <v>7.2000000000000064E-2</v>
      </c>
      <c r="AK41" s="35">
        <f t="shared" si="83"/>
        <v>12.036000000000003</v>
      </c>
      <c r="AL41" s="35">
        <f t="shared" si="84"/>
        <v>12.239999999999995</v>
      </c>
      <c r="AM41" s="36">
        <f t="shared" si="85"/>
        <v>4.8960000000000043</v>
      </c>
      <c r="AN41" s="35">
        <f t="shared" si="86"/>
        <v>146.94800000000001</v>
      </c>
      <c r="AO41" s="35">
        <f t="shared" si="87"/>
        <v>141.98400000000001</v>
      </c>
      <c r="AP41" s="36">
        <f t="shared" si="88"/>
        <v>150.82400000000001</v>
      </c>
      <c r="AQ41" s="35">
        <f t="shared" si="89"/>
        <v>50.333333333333336</v>
      </c>
      <c r="AR41" s="35">
        <f t="shared" si="90"/>
        <v>42.766666666666673</v>
      </c>
      <c r="AS41" s="35">
        <f t="shared" si="91"/>
        <v>35.06666666666667</v>
      </c>
      <c r="AT41" s="36">
        <f t="shared" si="92"/>
        <v>34.93333333333333</v>
      </c>
      <c r="AU41" s="35">
        <f t="shared" si="93"/>
        <v>77.333333333333329</v>
      </c>
      <c r="AV41" s="35">
        <f t="shared" si="94"/>
        <v>70.566666666666663</v>
      </c>
      <c r="AW41" s="35">
        <f t="shared" si="95"/>
        <v>57.366666666666667</v>
      </c>
      <c r="AX41" s="36">
        <f t="shared" si="96"/>
        <v>60.433333333333337</v>
      </c>
      <c r="AY41" s="35">
        <f t="shared" si="97"/>
        <v>15.266666666666666</v>
      </c>
      <c r="AZ41" s="35">
        <f t="shared" si="98"/>
        <v>7.8333333333333428</v>
      </c>
      <c r="BA41" s="35">
        <f t="shared" si="99"/>
        <v>19.966666666666661</v>
      </c>
      <c r="BB41" s="36">
        <f t="shared" si="100"/>
        <v>10.133333333333326</v>
      </c>
      <c r="BC41" s="52">
        <v>-9.5</v>
      </c>
      <c r="BD41" s="48">
        <v>151.5</v>
      </c>
      <c r="BE41" s="52">
        <v>-6</v>
      </c>
      <c r="BF41" s="48">
        <v>142</v>
      </c>
      <c r="BG41" s="55"/>
      <c r="BH41" s="48" t="s">
        <v>101</v>
      </c>
      <c r="BI41" s="55"/>
      <c r="BJ41" s="55"/>
      <c r="BK41" s="55"/>
      <c r="BL41" s="48">
        <v>0</v>
      </c>
      <c r="BM41" s="55"/>
      <c r="BN41" s="55"/>
      <c r="BO41" s="49">
        <v>82</v>
      </c>
      <c r="BP41" s="48">
        <v>70</v>
      </c>
    </row>
    <row r="42" spans="1:68" x14ac:dyDescent="0.3">
      <c r="A42" s="18" t="s">
        <v>73</v>
      </c>
      <c r="B42" s="22" t="s">
        <v>84</v>
      </c>
      <c r="C42" s="8">
        <v>1.109</v>
      </c>
      <c r="D42" s="5">
        <v>1.099</v>
      </c>
      <c r="E42" s="8">
        <v>1.1000000000000001</v>
      </c>
      <c r="F42" s="8">
        <v>52.5</v>
      </c>
      <c r="G42" s="8">
        <v>66.2</v>
      </c>
      <c r="H42" s="8">
        <v>39.299999999999997</v>
      </c>
      <c r="I42" s="8">
        <v>73.599999999999994</v>
      </c>
      <c r="J42" s="8">
        <v>79.2</v>
      </c>
      <c r="K42" s="8">
        <v>80.900000000000006</v>
      </c>
      <c r="L42" s="8">
        <v>1.111</v>
      </c>
      <c r="M42" s="8">
        <v>45.5</v>
      </c>
      <c r="N42" s="8">
        <v>32.200000000000003</v>
      </c>
      <c r="O42" s="8">
        <v>74</v>
      </c>
      <c r="P42" s="8">
        <v>58.8</v>
      </c>
      <c r="Q42" s="8">
        <v>37.200000000000003</v>
      </c>
      <c r="R42" s="5">
        <v>77</v>
      </c>
      <c r="S42" s="8">
        <v>1.0660000000000001</v>
      </c>
      <c r="T42" s="8">
        <v>49.6</v>
      </c>
      <c r="U42" s="8">
        <v>49.3</v>
      </c>
      <c r="V42" s="8">
        <v>44.2</v>
      </c>
      <c r="W42" s="8">
        <v>67.3</v>
      </c>
      <c r="X42" s="8">
        <v>72.099999999999994</v>
      </c>
      <c r="Y42" s="8">
        <v>70.8</v>
      </c>
      <c r="Z42" s="8">
        <v>1.1120000000000001</v>
      </c>
      <c r="AA42" s="8">
        <v>35.4</v>
      </c>
      <c r="AB42" s="8">
        <v>45.4</v>
      </c>
      <c r="AC42" s="8">
        <v>25.2</v>
      </c>
      <c r="AD42" s="8">
        <v>65.5</v>
      </c>
      <c r="AE42" s="8">
        <v>69.099999999999994</v>
      </c>
      <c r="AF42" s="5">
        <v>55.9</v>
      </c>
      <c r="AG42" s="61">
        <v>68</v>
      </c>
      <c r="AH42" s="33">
        <f t="shared" si="80"/>
        <v>1.0000000000000009E-2</v>
      </c>
      <c r="AI42" s="33">
        <f t="shared" si="81"/>
        <v>3.400000000000003E-2</v>
      </c>
      <c r="AJ42" s="34">
        <f t="shared" si="82"/>
        <v>-1.0000000000001119E-3</v>
      </c>
      <c r="AK42" s="35">
        <f t="shared" si="83"/>
        <v>0.6800000000000006</v>
      </c>
      <c r="AL42" s="35">
        <f t="shared" si="84"/>
        <v>2.3120000000000021</v>
      </c>
      <c r="AM42" s="36">
        <f t="shared" si="85"/>
        <v>-6.800000000000761E-2</v>
      </c>
      <c r="AN42" s="35">
        <f t="shared" si="86"/>
        <v>150.14400000000001</v>
      </c>
      <c r="AO42" s="35">
        <f t="shared" si="87"/>
        <v>147.28800000000001</v>
      </c>
      <c r="AP42" s="36">
        <f t="shared" si="88"/>
        <v>151.16399999999999</v>
      </c>
      <c r="AQ42" s="35">
        <f t="shared" si="89"/>
        <v>52.666666666666664</v>
      </c>
      <c r="AR42" s="35">
        <f t="shared" si="90"/>
        <v>50.566666666666663</v>
      </c>
      <c r="AS42" s="35">
        <f t="shared" si="91"/>
        <v>47.70000000000001</v>
      </c>
      <c r="AT42" s="36">
        <f t="shared" si="92"/>
        <v>35.333333333333336</v>
      </c>
      <c r="AU42" s="35">
        <f t="shared" si="93"/>
        <v>77.900000000000006</v>
      </c>
      <c r="AV42" s="35">
        <f t="shared" si="94"/>
        <v>57.666666666666664</v>
      </c>
      <c r="AW42" s="35">
        <f t="shared" si="95"/>
        <v>70.066666666666663</v>
      </c>
      <c r="AX42" s="36">
        <f t="shared" si="96"/>
        <v>63.5</v>
      </c>
      <c r="AY42" s="35">
        <f t="shared" si="97"/>
        <v>4.9666666666666544</v>
      </c>
      <c r="AZ42" s="35">
        <f t="shared" si="98"/>
        <v>15.233333333333327</v>
      </c>
      <c r="BA42" s="35">
        <f t="shared" si="99"/>
        <v>7.8333333333333428</v>
      </c>
      <c r="BB42" s="36">
        <f t="shared" si="100"/>
        <v>-5.8333333333333357</v>
      </c>
      <c r="BC42" s="52">
        <v>-1</v>
      </c>
      <c r="BD42" s="48">
        <v>154.5</v>
      </c>
      <c r="BE42" s="52">
        <v>-4</v>
      </c>
      <c r="BF42" s="48">
        <v>146</v>
      </c>
      <c r="BG42" s="55"/>
      <c r="BH42" s="48" t="s">
        <v>101</v>
      </c>
      <c r="BI42" s="52">
        <v>-1</v>
      </c>
      <c r="BJ42" s="55"/>
      <c r="BK42" s="55"/>
      <c r="BL42" s="48">
        <v>0</v>
      </c>
      <c r="BM42" s="52">
        <v>0</v>
      </c>
      <c r="BN42" s="55"/>
      <c r="BO42" s="49">
        <v>89</v>
      </c>
      <c r="BP42" s="48">
        <v>91</v>
      </c>
    </row>
    <row r="43" spans="1:68" x14ac:dyDescent="0.3">
      <c r="A43" s="18" t="s">
        <v>65</v>
      </c>
      <c r="B43" s="22" t="s">
        <v>94</v>
      </c>
      <c r="C43" s="8">
        <v>1.052</v>
      </c>
      <c r="D43" s="5">
        <v>0.97899999999999998</v>
      </c>
      <c r="E43" s="8">
        <v>0.999</v>
      </c>
      <c r="F43" s="8">
        <v>37.200000000000003</v>
      </c>
      <c r="G43" s="8">
        <v>43.4</v>
      </c>
      <c r="H43" s="8">
        <v>33.9</v>
      </c>
      <c r="I43" s="8">
        <v>59.5</v>
      </c>
      <c r="J43" s="8">
        <v>61.8</v>
      </c>
      <c r="K43" s="8">
        <v>61.1</v>
      </c>
      <c r="L43" s="8">
        <v>1.07</v>
      </c>
      <c r="M43" s="8">
        <v>29.9</v>
      </c>
      <c r="N43" s="8">
        <v>33.200000000000003</v>
      </c>
      <c r="O43" s="8">
        <v>12</v>
      </c>
      <c r="P43" s="8">
        <v>77.7</v>
      </c>
      <c r="Q43" s="8">
        <v>71.400000000000006</v>
      </c>
      <c r="R43" s="5">
        <v>70.3</v>
      </c>
      <c r="S43" s="8">
        <v>1.016</v>
      </c>
      <c r="T43" s="8">
        <v>33.5</v>
      </c>
      <c r="U43" s="8">
        <v>20.2</v>
      </c>
      <c r="V43" s="8">
        <v>37</v>
      </c>
      <c r="W43" s="8">
        <v>73.7</v>
      </c>
      <c r="X43" s="8">
        <v>65.400000000000006</v>
      </c>
      <c r="Y43" s="8">
        <v>81.3</v>
      </c>
      <c r="Z43" s="8">
        <v>0.98599999999999999</v>
      </c>
      <c r="AA43" s="8">
        <v>10.7</v>
      </c>
      <c r="AB43" s="8">
        <v>4.8</v>
      </c>
      <c r="AC43" s="8">
        <v>17.600000000000001</v>
      </c>
      <c r="AD43" s="8">
        <v>69</v>
      </c>
      <c r="AE43" s="8">
        <v>75.099999999999994</v>
      </c>
      <c r="AF43" s="5">
        <v>70.599999999999994</v>
      </c>
      <c r="AG43" s="61">
        <v>65</v>
      </c>
      <c r="AH43" s="33">
        <f t="shared" si="80"/>
        <v>7.3000000000000065E-2</v>
      </c>
      <c r="AI43" s="33">
        <f t="shared" si="81"/>
        <v>-1.7000000000000015E-2</v>
      </c>
      <c r="AJ43" s="34">
        <f t="shared" si="82"/>
        <v>8.4000000000000075E-2</v>
      </c>
      <c r="AK43" s="35">
        <f t="shared" si="83"/>
        <v>4.7450000000000045</v>
      </c>
      <c r="AL43" s="35">
        <f t="shared" si="84"/>
        <v>-1.1050000000000009</v>
      </c>
      <c r="AM43" s="36">
        <f t="shared" si="85"/>
        <v>5.4600000000000044</v>
      </c>
      <c r="AN43" s="35">
        <f t="shared" si="86"/>
        <v>132.01500000000001</v>
      </c>
      <c r="AO43" s="35">
        <f t="shared" si="87"/>
        <v>130.97499999999999</v>
      </c>
      <c r="AP43" s="36">
        <f t="shared" si="88"/>
        <v>133.64000000000001</v>
      </c>
      <c r="AQ43" s="35">
        <f t="shared" si="89"/>
        <v>38.166666666666664</v>
      </c>
      <c r="AR43" s="35">
        <f t="shared" si="90"/>
        <v>25.033333333333331</v>
      </c>
      <c r="AS43" s="35">
        <f t="shared" si="91"/>
        <v>30.233333333333334</v>
      </c>
      <c r="AT43" s="36">
        <f t="shared" si="92"/>
        <v>11.033333333333333</v>
      </c>
      <c r="AU43" s="35">
        <f t="shared" si="93"/>
        <v>60.800000000000004</v>
      </c>
      <c r="AV43" s="35">
        <f t="shared" si="94"/>
        <v>73.13333333333334</v>
      </c>
      <c r="AW43" s="35">
        <f t="shared" si="95"/>
        <v>73.466666666666683</v>
      </c>
      <c r="AX43" s="36">
        <f t="shared" si="96"/>
        <v>71.566666666666663</v>
      </c>
      <c r="AY43" s="35">
        <f t="shared" si="97"/>
        <v>7.93333333333333</v>
      </c>
      <c r="AZ43" s="35">
        <f t="shared" si="98"/>
        <v>13.999999999999998</v>
      </c>
      <c r="BA43" s="35">
        <f t="shared" si="99"/>
        <v>-12.666666666666679</v>
      </c>
      <c r="BB43" s="36">
        <f t="shared" si="100"/>
        <v>1.5666666666666771</v>
      </c>
      <c r="BC43" s="52">
        <v>-4.5</v>
      </c>
      <c r="BD43" s="48">
        <v>139.5</v>
      </c>
      <c r="BE43" s="52">
        <v>-3</v>
      </c>
      <c r="BF43" s="48">
        <v>128</v>
      </c>
      <c r="BG43" s="55"/>
      <c r="BH43" s="48" t="s">
        <v>101</v>
      </c>
      <c r="BI43" s="55"/>
      <c r="BJ43" s="55"/>
      <c r="BK43" s="55"/>
      <c r="BL43" s="48">
        <v>0</v>
      </c>
      <c r="BM43" s="55"/>
      <c r="BN43" s="55"/>
      <c r="BO43" s="49">
        <v>81</v>
      </c>
      <c r="BP43" s="48">
        <v>76</v>
      </c>
    </row>
    <row r="44" spans="1:68" ht="15" thickBot="1" x14ac:dyDescent="0.35">
      <c r="A44" s="18" t="s">
        <v>69</v>
      </c>
      <c r="B44" s="19" t="s">
        <v>90</v>
      </c>
      <c r="C44" s="55"/>
      <c r="D44" s="2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2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5"/>
      <c r="BD44" s="55"/>
      <c r="BE44" s="55"/>
      <c r="BF44" s="2"/>
      <c r="BG44" s="55"/>
      <c r="BH44" s="55"/>
      <c r="BI44" s="55"/>
      <c r="BJ44" s="55"/>
      <c r="BK44" s="55"/>
      <c r="BL44" s="55"/>
      <c r="BM44" s="55"/>
      <c r="BN44" s="55"/>
      <c r="BO44" s="55"/>
      <c r="BP44" s="55"/>
    </row>
    <row r="45" spans="1:68" x14ac:dyDescent="0.3">
      <c r="A45" s="57" t="s">
        <v>107</v>
      </c>
      <c r="B45" s="22" t="s">
        <v>106</v>
      </c>
      <c r="C45" s="8">
        <v>1.105</v>
      </c>
      <c r="D45" s="5">
        <v>1.0780000000000001</v>
      </c>
      <c r="E45" s="8">
        <v>1.0720000000000001</v>
      </c>
      <c r="F45" s="8">
        <v>65.3</v>
      </c>
      <c r="G45" s="8">
        <v>63.2</v>
      </c>
      <c r="H45" s="8">
        <v>76.400000000000006</v>
      </c>
      <c r="I45" s="8">
        <v>54.1</v>
      </c>
      <c r="J45" s="8">
        <v>55.7</v>
      </c>
      <c r="K45" s="8">
        <v>57.9</v>
      </c>
      <c r="L45" s="8">
        <v>1.1080000000000001</v>
      </c>
      <c r="M45" s="8">
        <v>59</v>
      </c>
      <c r="N45" s="8">
        <v>54.1</v>
      </c>
      <c r="O45" s="8">
        <v>55.6</v>
      </c>
      <c r="P45" s="8">
        <v>58</v>
      </c>
      <c r="Q45" s="8">
        <v>49.1</v>
      </c>
      <c r="R45" s="5">
        <v>58.5</v>
      </c>
      <c r="S45" s="8">
        <v>1.081</v>
      </c>
      <c r="T45" s="8">
        <v>61.2</v>
      </c>
      <c r="U45" s="8">
        <v>51.5</v>
      </c>
      <c r="V45" s="8">
        <v>72.400000000000006</v>
      </c>
      <c r="W45" s="8">
        <v>61.2</v>
      </c>
      <c r="X45" s="8">
        <v>61.5</v>
      </c>
      <c r="Y45" s="8">
        <v>63.4</v>
      </c>
      <c r="Z45" s="8">
        <v>1.137</v>
      </c>
      <c r="AA45" s="8">
        <v>59.2</v>
      </c>
      <c r="AB45" s="8">
        <v>54.8</v>
      </c>
      <c r="AC45" s="8">
        <v>69.099999999999994</v>
      </c>
      <c r="AD45" s="8">
        <v>56.6</v>
      </c>
      <c r="AE45" s="8">
        <v>59.8</v>
      </c>
      <c r="AF45" s="5">
        <v>51.6</v>
      </c>
      <c r="AG45" s="61">
        <v>65</v>
      </c>
      <c r="AH45" s="33">
        <f t="shared" ref="AH45:AH48" si="101">C45-D45</f>
        <v>2.6999999999999913E-2</v>
      </c>
      <c r="AI45" s="33">
        <f t="shared" ref="AI45:AI48" si="102">E45-S45</f>
        <v>-8.999999999999897E-3</v>
      </c>
      <c r="AJ45" s="34">
        <f t="shared" ref="AJ45:AJ48" si="103">L45-Z45</f>
        <v>-2.8999999999999915E-2</v>
      </c>
      <c r="AK45" s="35">
        <f t="shared" ref="AK45:AK48" si="104">AH45*$AG45</f>
        <v>1.7549999999999943</v>
      </c>
      <c r="AL45" s="35">
        <f t="shared" ref="AL45:AL48" si="105">AI45*$AG45</f>
        <v>-0.5849999999999933</v>
      </c>
      <c r="AM45" s="36">
        <f t="shared" ref="AM45:AM48" si="106">AJ45*$AG45</f>
        <v>-1.8849999999999945</v>
      </c>
      <c r="AN45" s="35">
        <f t="shared" ref="AN45:AN48" si="107">(C45+D45)*$AG45</f>
        <v>141.89499999999998</v>
      </c>
      <c r="AO45" s="35">
        <f t="shared" ref="AO45:AO48" si="108">(E45+S45)*$AG45</f>
        <v>139.94499999999999</v>
      </c>
      <c r="AP45" s="36">
        <f t="shared" ref="AP45:AP48" si="109">(L45+Z45)*$AG45</f>
        <v>145.92500000000001</v>
      </c>
      <c r="AQ45" s="35">
        <f t="shared" ref="AQ45:AQ48" si="110">AVERAGE(F45:H45)</f>
        <v>68.3</v>
      </c>
      <c r="AR45" s="35">
        <f t="shared" ref="AR45:AR48" si="111">AVERAGE(M45:O45)</f>
        <v>56.233333333333327</v>
      </c>
      <c r="AS45" s="35">
        <f t="shared" ref="AS45:AS48" si="112">AVERAGE(T45:V45)</f>
        <v>61.70000000000001</v>
      </c>
      <c r="AT45" s="36">
        <f t="shared" ref="AT45:AT48" si="113">AVERAGE(AA45:AC45)</f>
        <v>61.033333333333331</v>
      </c>
      <c r="AU45" s="35">
        <f t="shared" ref="AU45:AU48" si="114">AVERAGE(I45:K45)</f>
        <v>55.900000000000006</v>
      </c>
      <c r="AV45" s="35">
        <f t="shared" ref="AV45:AV48" si="115">AVERAGE(P45:R45)</f>
        <v>55.199999999999996</v>
      </c>
      <c r="AW45" s="35">
        <f t="shared" ref="AW45:AW48" si="116">AVERAGE(W45:Y45)</f>
        <v>62.033333333333331</v>
      </c>
      <c r="AX45" s="36">
        <f t="shared" ref="AX45:AX48" si="117">AVERAGE(AD45:AF45)</f>
        <v>56</v>
      </c>
      <c r="AY45" s="35">
        <f t="shared" ref="AY45:AY48" si="118">AVERAGE(F45:H45)-AVERAGE(T45:V45)</f>
        <v>6.5999999999999872</v>
      </c>
      <c r="AZ45" s="35">
        <f t="shared" ref="AZ45:AZ48" si="119">AVERAGE(M45:O45)-AVERAGE(AA45:AC45)</f>
        <v>-4.8000000000000043</v>
      </c>
      <c r="BA45" s="35">
        <f t="shared" ref="BA45:BA48" si="120">AVERAGE(I45:K45)-AVERAGE(W45:Y45)</f>
        <v>-6.1333333333333258</v>
      </c>
      <c r="BB45" s="36">
        <f t="shared" ref="BB45:BB48" si="121">AVERAGE(P45:R45)-AVERAGE(AD45:AF45)</f>
        <v>-0.80000000000000426</v>
      </c>
      <c r="BC45" s="52">
        <v>1.5</v>
      </c>
      <c r="BD45" s="48">
        <v>143.5</v>
      </c>
      <c r="BE45" s="52">
        <v>1.5</v>
      </c>
      <c r="BF45" s="48">
        <v>146</v>
      </c>
      <c r="BG45" s="55"/>
      <c r="BH45" s="55"/>
      <c r="BI45" s="55"/>
      <c r="BJ45" s="52" t="s">
        <v>152</v>
      </c>
      <c r="BK45" s="55"/>
      <c r="BL45" s="55"/>
      <c r="BM45" s="55"/>
      <c r="BN45" s="52">
        <v>1</v>
      </c>
      <c r="BO45" s="47">
        <v>92</v>
      </c>
      <c r="BP45" s="53">
        <v>85</v>
      </c>
    </row>
    <row r="46" spans="1:68" x14ac:dyDescent="0.3">
      <c r="A46" s="18" t="s">
        <v>16</v>
      </c>
      <c r="B46" s="22" t="s">
        <v>128</v>
      </c>
      <c r="C46" s="8">
        <v>1.1579999999999999</v>
      </c>
      <c r="D46" s="5">
        <v>1.0640000000000001</v>
      </c>
      <c r="E46" s="8">
        <v>1.131</v>
      </c>
      <c r="F46" s="8">
        <v>52</v>
      </c>
      <c r="G46" s="8">
        <v>68.2</v>
      </c>
      <c r="H46" s="8">
        <v>44.5</v>
      </c>
      <c r="I46" s="8">
        <v>76.3</v>
      </c>
      <c r="J46" s="8">
        <v>70.7</v>
      </c>
      <c r="K46" s="8">
        <v>83.9</v>
      </c>
      <c r="L46" s="8">
        <v>1.173</v>
      </c>
      <c r="M46" s="8">
        <v>53.1</v>
      </c>
      <c r="N46" s="8">
        <v>65.3</v>
      </c>
      <c r="O46" s="8">
        <v>40.4</v>
      </c>
      <c r="P46" s="8">
        <v>70.900000000000006</v>
      </c>
      <c r="Q46" s="8">
        <v>70.599999999999994</v>
      </c>
      <c r="R46" s="5">
        <v>56.5</v>
      </c>
      <c r="S46" s="8">
        <v>1.0409999999999999</v>
      </c>
      <c r="T46" s="8">
        <v>39.700000000000003</v>
      </c>
      <c r="U46" s="8">
        <v>46.5</v>
      </c>
      <c r="V46" s="8">
        <v>37</v>
      </c>
      <c r="W46" s="8">
        <v>68.2</v>
      </c>
      <c r="X46" s="8">
        <v>79.8</v>
      </c>
      <c r="Y46" s="8">
        <v>71.2</v>
      </c>
      <c r="Z46" s="8">
        <v>1.1060000000000001</v>
      </c>
      <c r="AA46" s="8">
        <v>34.5</v>
      </c>
      <c r="AB46" s="8">
        <v>42.5</v>
      </c>
      <c r="AC46" s="8">
        <v>12</v>
      </c>
      <c r="AD46" s="8">
        <v>69.3</v>
      </c>
      <c r="AE46" s="8">
        <v>79.2</v>
      </c>
      <c r="AF46" s="5">
        <v>38.4</v>
      </c>
      <c r="AG46" s="61">
        <v>66</v>
      </c>
      <c r="AH46" s="33">
        <f t="shared" si="101"/>
        <v>9.3999999999999861E-2</v>
      </c>
      <c r="AI46" s="33">
        <f t="shared" si="102"/>
        <v>9.000000000000008E-2</v>
      </c>
      <c r="AJ46" s="34">
        <f t="shared" si="103"/>
        <v>6.6999999999999948E-2</v>
      </c>
      <c r="AK46" s="35">
        <f t="shared" si="104"/>
        <v>6.2039999999999909</v>
      </c>
      <c r="AL46" s="35">
        <f t="shared" si="105"/>
        <v>5.9400000000000048</v>
      </c>
      <c r="AM46" s="36">
        <f t="shared" si="106"/>
        <v>4.421999999999997</v>
      </c>
      <c r="AN46" s="35">
        <f t="shared" si="107"/>
        <v>146.65199999999999</v>
      </c>
      <c r="AO46" s="35">
        <f t="shared" si="108"/>
        <v>143.35199999999998</v>
      </c>
      <c r="AP46" s="36">
        <f t="shared" si="109"/>
        <v>150.41399999999999</v>
      </c>
      <c r="AQ46" s="35">
        <f t="shared" si="110"/>
        <v>54.9</v>
      </c>
      <c r="AR46" s="35">
        <f t="shared" si="111"/>
        <v>52.933333333333337</v>
      </c>
      <c r="AS46" s="35">
        <f t="shared" si="112"/>
        <v>41.06666666666667</v>
      </c>
      <c r="AT46" s="36">
        <f t="shared" si="113"/>
        <v>29.666666666666668</v>
      </c>
      <c r="AU46" s="35">
        <f t="shared" si="114"/>
        <v>76.966666666666669</v>
      </c>
      <c r="AV46" s="35">
        <f t="shared" si="115"/>
        <v>66</v>
      </c>
      <c r="AW46" s="35">
        <f t="shared" si="116"/>
        <v>73.066666666666663</v>
      </c>
      <c r="AX46" s="36">
        <f t="shared" si="117"/>
        <v>62.300000000000004</v>
      </c>
      <c r="AY46" s="35">
        <f t="shared" si="118"/>
        <v>13.833333333333329</v>
      </c>
      <c r="AZ46" s="35">
        <f t="shared" si="119"/>
        <v>23.266666666666669</v>
      </c>
      <c r="BA46" s="35">
        <f t="shared" si="120"/>
        <v>3.9000000000000057</v>
      </c>
      <c r="BB46" s="36">
        <f t="shared" si="121"/>
        <v>3.6999999999999957</v>
      </c>
      <c r="BC46" s="52">
        <v>-9.5</v>
      </c>
      <c r="BD46" s="48">
        <v>150.5</v>
      </c>
      <c r="BE46" s="52">
        <v>-8</v>
      </c>
      <c r="BF46" s="48">
        <v>143</v>
      </c>
      <c r="BG46" s="55"/>
      <c r="BH46" s="48" t="s">
        <v>101</v>
      </c>
      <c r="BI46" s="55"/>
      <c r="BJ46" s="55"/>
      <c r="BK46" s="55"/>
      <c r="BL46" s="48">
        <v>0</v>
      </c>
      <c r="BM46" s="55"/>
      <c r="BN46" s="55"/>
      <c r="BO46" s="49">
        <v>77</v>
      </c>
      <c r="BP46" s="48">
        <v>75</v>
      </c>
    </row>
    <row r="47" spans="1:68" x14ac:dyDescent="0.3">
      <c r="A47" s="18" t="s">
        <v>109</v>
      </c>
      <c r="B47" s="22" t="s">
        <v>108</v>
      </c>
      <c r="C47" s="8">
        <v>0.95799999999999996</v>
      </c>
      <c r="D47" s="5">
        <v>1.099</v>
      </c>
      <c r="E47" s="8">
        <v>0.92200000000000004</v>
      </c>
      <c r="F47" s="8">
        <v>42.7</v>
      </c>
      <c r="G47" s="8">
        <v>47.3</v>
      </c>
      <c r="H47" s="8">
        <v>37.6</v>
      </c>
      <c r="I47" s="8">
        <v>34.4</v>
      </c>
      <c r="J47" s="8">
        <v>38</v>
      </c>
      <c r="K47" s="8">
        <v>38.299999999999997</v>
      </c>
      <c r="L47" s="8">
        <v>1.0529999999999999</v>
      </c>
      <c r="M47" s="8">
        <v>47.7</v>
      </c>
      <c r="N47" s="8">
        <v>51.3</v>
      </c>
      <c r="O47" s="8">
        <v>47.6</v>
      </c>
      <c r="P47" s="8">
        <v>47.6</v>
      </c>
      <c r="Q47" s="8">
        <v>52.8</v>
      </c>
      <c r="R47" s="5">
        <v>28.7</v>
      </c>
      <c r="S47" s="8">
        <v>1.073</v>
      </c>
      <c r="T47" s="8">
        <v>58.9</v>
      </c>
      <c r="U47" s="8">
        <v>57</v>
      </c>
      <c r="V47" s="8">
        <v>66.5</v>
      </c>
      <c r="W47" s="8">
        <v>55.4</v>
      </c>
      <c r="X47" s="8">
        <v>51</v>
      </c>
      <c r="Y47" s="8">
        <v>63.7</v>
      </c>
      <c r="Z47" s="8">
        <v>1.111</v>
      </c>
      <c r="AA47" s="8">
        <v>59.9</v>
      </c>
      <c r="AB47" s="8">
        <v>45.6</v>
      </c>
      <c r="AC47" s="8">
        <v>75.7</v>
      </c>
      <c r="AD47" s="8">
        <v>59.2</v>
      </c>
      <c r="AE47" s="8">
        <v>54.7</v>
      </c>
      <c r="AF47" s="5">
        <v>57.2</v>
      </c>
      <c r="AG47" s="61">
        <v>66</v>
      </c>
      <c r="AH47" s="33">
        <f t="shared" si="101"/>
        <v>-0.14100000000000001</v>
      </c>
      <c r="AI47" s="33">
        <f t="shared" si="102"/>
        <v>-0.15099999999999991</v>
      </c>
      <c r="AJ47" s="34">
        <f t="shared" si="103"/>
        <v>-5.8000000000000052E-2</v>
      </c>
      <c r="AK47" s="35">
        <f t="shared" si="104"/>
        <v>-9.3060000000000009</v>
      </c>
      <c r="AL47" s="35">
        <f t="shared" si="105"/>
        <v>-9.965999999999994</v>
      </c>
      <c r="AM47" s="36">
        <f t="shared" si="106"/>
        <v>-3.8280000000000034</v>
      </c>
      <c r="AN47" s="35">
        <f t="shared" si="107"/>
        <v>135.762</v>
      </c>
      <c r="AO47" s="35">
        <f t="shared" si="108"/>
        <v>131.67000000000002</v>
      </c>
      <c r="AP47" s="36">
        <f t="shared" si="109"/>
        <v>142.82399999999998</v>
      </c>
      <c r="AQ47" s="35">
        <f t="shared" si="110"/>
        <v>42.533333333333331</v>
      </c>
      <c r="AR47" s="35">
        <f t="shared" si="111"/>
        <v>48.866666666666667</v>
      </c>
      <c r="AS47" s="35">
        <f t="shared" si="112"/>
        <v>60.800000000000004</v>
      </c>
      <c r="AT47" s="36">
        <f t="shared" si="113"/>
        <v>60.4</v>
      </c>
      <c r="AU47" s="35">
        <f t="shared" si="114"/>
        <v>36.9</v>
      </c>
      <c r="AV47" s="35">
        <f t="shared" si="115"/>
        <v>43.033333333333331</v>
      </c>
      <c r="AW47" s="35">
        <f t="shared" si="116"/>
        <v>56.70000000000001</v>
      </c>
      <c r="AX47" s="36">
        <f t="shared" si="117"/>
        <v>57.033333333333339</v>
      </c>
      <c r="AY47" s="35">
        <f t="shared" si="118"/>
        <v>-18.266666666666673</v>
      </c>
      <c r="AZ47" s="35">
        <f t="shared" si="119"/>
        <v>-11.533333333333331</v>
      </c>
      <c r="BA47" s="35">
        <f t="shared" si="120"/>
        <v>-19.800000000000011</v>
      </c>
      <c r="BB47" s="36">
        <f t="shared" si="121"/>
        <v>-14.000000000000007</v>
      </c>
      <c r="BC47" s="52">
        <v>6.5</v>
      </c>
      <c r="BD47" s="48">
        <v>145.5</v>
      </c>
      <c r="BE47" s="52">
        <v>12</v>
      </c>
      <c r="BF47" s="48">
        <v>138</v>
      </c>
      <c r="BG47" s="52">
        <v>6.5</v>
      </c>
      <c r="BH47" s="48" t="s">
        <v>101</v>
      </c>
      <c r="BI47" s="52">
        <v>6.5</v>
      </c>
      <c r="BJ47" s="55"/>
      <c r="BK47" s="49">
        <v>0</v>
      </c>
      <c r="BL47" s="48">
        <v>0</v>
      </c>
      <c r="BM47" s="52">
        <v>0</v>
      </c>
      <c r="BN47" s="55"/>
      <c r="BO47" s="49">
        <v>83</v>
      </c>
      <c r="BP47" s="48">
        <v>78</v>
      </c>
    </row>
    <row r="48" spans="1:68" x14ac:dyDescent="0.3">
      <c r="A48" s="18" t="s">
        <v>8</v>
      </c>
      <c r="B48" s="22" t="s">
        <v>1</v>
      </c>
      <c r="C48" s="8">
        <v>1.18</v>
      </c>
      <c r="D48" s="5">
        <v>0.97799999999999998</v>
      </c>
      <c r="E48" s="8">
        <v>1.1579999999999999</v>
      </c>
      <c r="F48" s="8">
        <v>58.4</v>
      </c>
      <c r="G48" s="8">
        <v>51.1</v>
      </c>
      <c r="H48" s="8">
        <v>56.5</v>
      </c>
      <c r="I48" s="8">
        <v>80.3</v>
      </c>
      <c r="J48" s="8">
        <v>81.7</v>
      </c>
      <c r="K48" s="8">
        <v>87.6</v>
      </c>
      <c r="L48" s="8">
        <v>1.23</v>
      </c>
      <c r="M48" s="8">
        <v>49.6</v>
      </c>
      <c r="N48" s="8">
        <v>50</v>
      </c>
      <c r="O48" s="8">
        <v>50.3</v>
      </c>
      <c r="P48" s="8">
        <v>76.400000000000006</v>
      </c>
      <c r="Q48" s="8">
        <v>84.6</v>
      </c>
      <c r="R48" s="5">
        <v>62.9</v>
      </c>
      <c r="S48" s="8">
        <v>0.995</v>
      </c>
      <c r="T48" s="8">
        <v>39.799999999999997</v>
      </c>
      <c r="U48" s="8">
        <v>45.8</v>
      </c>
      <c r="V48" s="8">
        <v>31.1</v>
      </c>
      <c r="W48" s="8">
        <v>68</v>
      </c>
      <c r="X48" s="8">
        <v>70.2</v>
      </c>
      <c r="Y48" s="8">
        <v>74.099999999999994</v>
      </c>
      <c r="Z48" s="8">
        <v>0.96699999999999997</v>
      </c>
      <c r="AA48" s="8">
        <v>20.2</v>
      </c>
      <c r="AB48" s="8">
        <v>19.5</v>
      </c>
      <c r="AC48" s="8">
        <v>23</v>
      </c>
      <c r="AD48" s="8">
        <v>54.4</v>
      </c>
      <c r="AE48" s="8">
        <v>38.9</v>
      </c>
      <c r="AF48" s="5">
        <v>81.900000000000006</v>
      </c>
      <c r="AG48" s="61">
        <v>64</v>
      </c>
      <c r="AH48" s="33">
        <f t="shared" si="101"/>
        <v>0.20199999999999996</v>
      </c>
      <c r="AI48" s="33">
        <f t="shared" si="102"/>
        <v>0.16299999999999992</v>
      </c>
      <c r="AJ48" s="34">
        <f t="shared" si="103"/>
        <v>0.26300000000000001</v>
      </c>
      <c r="AK48" s="35">
        <f t="shared" si="104"/>
        <v>12.927999999999997</v>
      </c>
      <c r="AL48" s="35">
        <f t="shared" si="105"/>
        <v>10.431999999999995</v>
      </c>
      <c r="AM48" s="36">
        <f t="shared" si="106"/>
        <v>16.832000000000001</v>
      </c>
      <c r="AN48" s="35">
        <f t="shared" si="107"/>
        <v>138.11199999999999</v>
      </c>
      <c r="AO48" s="35">
        <f t="shared" si="108"/>
        <v>137.792</v>
      </c>
      <c r="AP48" s="36">
        <f t="shared" si="109"/>
        <v>140.608</v>
      </c>
      <c r="AQ48" s="35">
        <f t="shared" si="110"/>
        <v>55.333333333333336</v>
      </c>
      <c r="AR48" s="35">
        <f t="shared" si="111"/>
        <v>49.966666666666661</v>
      </c>
      <c r="AS48" s="35">
        <f t="shared" si="112"/>
        <v>38.9</v>
      </c>
      <c r="AT48" s="36">
        <f t="shared" si="113"/>
        <v>20.900000000000002</v>
      </c>
      <c r="AU48" s="35">
        <f t="shared" si="114"/>
        <v>83.2</v>
      </c>
      <c r="AV48" s="35">
        <f t="shared" si="115"/>
        <v>74.63333333333334</v>
      </c>
      <c r="AW48" s="35">
        <f t="shared" si="116"/>
        <v>70.766666666666666</v>
      </c>
      <c r="AX48" s="36">
        <f t="shared" si="117"/>
        <v>58.4</v>
      </c>
      <c r="AY48" s="35">
        <f t="shared" si="118"/>
        <v>16.433333333333337</v>
      </c>
      <c r="AZ48" s="35">
        <f t="shared" si="119"/>
        <v>29.066666666666659</v>
      </c>
      <c r="BA48" s="35">
        <f t="shared" si="120"/>
        <v>12.433333333333337</v>
      </c>
      <c r="BB48" s="36">
        <f t="shared" si="121"/>
        <v>16.233333333333341</v>
      </c>
      <c r="BC48" s="52">
        <v>-12.5</v>
      </c>
      <c r="BD48" s="48">
        <v>143.5</v>
      </c>
      <c r="BE48" s="52">
        <v>-14</v>
      </c>
      <c r="BF48" s="48">
        <v>135</v>
      </c>
      <c r="BG48" s="55"/>
      <c r="BH48" s="48" t="s">
        <v>101</v>
      </c>
      <c r="BI48" s="52">
        <v>-12.5</v>
      </c>
      <c r="BJ48" s="55"/>
      <c r="BK48" s="55"/>
      <c r="BL48" s="48">
        <v>1</v>
      </c>
      <c r="BM48" s="52">
        <v>1</v>
      </c>
      <c r="BN48" s="55"/>
      <c r="BO48" s="49">
        <v>89</v>
      </c>
      <c r="BP48" s="48">
        <v>66</v>
      </c>
    </row>
    <row r="49" spans="1:69" x14ac:dyDescent="0.3">
      <c r="A49" s="18" t="s">
        <v>116</v>
      </c>
      <c r="B49" s="22" t="s">
        <v>117</v>
      </c>
      <c r="C49" s="8">
        <v>1.1240000000000001</v>
      </c>
      <c r="D49" s="5">
        <v>0.93300000000000005</v>
      </c>
      <c r="E49" s="8">
        <v>1.08</v>
      </c>
      <c r="F49" s="8">
        <v>56.2</v>
      </c>
      <c r="G49" s="8">
        <v>45.2</v>
      </c>
      <c r="H49" s="8">
        <v>56.1</v>
      </c>
      <c r="I49" s="8">
        <v>61</v>
      </c>
      <c r="J49" s="8">
        <v>47.3</v>
      </c>
      <c r="K49" s="8">
        <v>72.900000000000006</v>
      </c>
      <c r="L49" s="8">
        <v>1.069</v>
      </c>
      <c r="M49" s="8">
        <v>45.9</v>
      </c>
      <c r="N49" s="8">
        <v>46.5</v>
      </c>
      <c r="O49" s="8">
        <v>38.9</v>
      </c>
      <c r="P49" s="8">
        <v>56.4</v>
      </c>
      <c r="Q49" s="8">
        <v>43.8</v>
      </c>
      <c r="R49" s="5">
        <v>65.7</v>
      </c>
      <c r="S49" s="8">
        <v>0.92600000000000005</v>
      </c>
      <c r="T49" s="8">
        <v>45.4</v>
      </c>
      <c r="U49" s="8">
        <v>33.700000000000003</v>
      </c>
      <c r="V49" s="8">
        <v>43.7</v>
      </c>
      <c r="W49" s="8">
        <v>41</v>
      </c>
      <c r="X49" s="8">
        <v>20.399999999999999</v>
      </c>
      <c r="Y49" s="8">
        <v>49.7</v>
      </c>
      <c r="Z49" s="8">
        <v>0.98</v>
      </c>
      <c r="AA49" s="8">
        <v>41.7</v>
      </c>
      <c r="AB49" s="8">
        <v>43</v>
      </c>
      <c r="AC49" s="8">
        <v>21.5</v>
      </c>
      <c r="AD49" s="8">
        <v>45.3</v>
      </c>
      <c r="AE49" s="8">
        <v>43.8</v>
      </c>
      <c r="AF49" s="5">
        <v>45.8</v>
      </c>
      <c r="AG49" s="61">
        <v>72</v>
      </c>
      <c r="AH49" s="33">
        <f t="shared" ref="AH49:AH60" si="122">C49-D49</f>
        <v>0.19100000000000006</v>
      </c>
      <c r="AI49" s="33">
        <f t="shared" ref="AI49:AI60" si="123">E49-S49</f>
        <v>0.15400000000000003</v>
      </c>
      <c r="AJ49" s="34">
        <f t="shared" ref="AJ49:AJ60" si="124">L49-Z49</f>
        <v>8.8999999999999968E-2</v>
      </c>
      <c r="AK49" s="35">
        <f t="shared" ref="AK49:AK60" si="125">AH49*$AG49</f>
        <v>13.752000000000004</v>
      </c>
      <c r="AL49" s="35">
        <f t="shared" ref="AL49:AL60" si="126">AI49*$AG49</f>
        <v>11.088000000000001</v>
      </c>
      <c r="AM49" s="36">
        <f t="shared" ref="AM49:AM60" si="127">AJ49*$AG49</f>
        <v>6.4079999999999977</v>
      </c>
      <c r="AN49" s="35">
        <f t="shared" ref="AN49:AN60" si="128">(C49+D49)*$AG49</f>
        <v>148.10400000000004</v>
      </c>
      <c r="AO49" s="35">
        <f t="shared" ref="AO49:AO60" si="129">(E49+S49)*$AG49</f>
        <v>144.43200000000002</v>
      </c>
      <c r="AP49" s="36">
        <f t="shared" ref="AP49:AP60" si="130">(L49+Z49)*$AG49</f>
        <v>147.52799999999999</v>
      </c>
      <c r="AQ49" s="35">
        <f t="shared" ref="AQ49:AQ60" si="131">AVERAGE(F49:H49)</f>
        <v>52.5</v>
      </c>
      <c r="AR49" s="35">
        <f t="shared" ref="AR49:AR60" si="132">AVERAGE(M49:O49)</f>
        <v>43.766666666666673</v>
      </c>
      <c r="AS49" s="35">
        <f t="shared" ref="AS49:AS60" si="133">AVERAGE(T49:V49)</f>
        <v>40.93333333333333</v>
      </c>
      <c r="AT49" s="36">
        <f t="shared" ref="AT49:AT60" si="134">AVERAGE(AA49:AC49)</f>
        <v>35.4</v>
      </c>
      <c r="AU49" s="35">
        <f t="shared" ref="AU49:AU60" si="135">AVERAGE(I49:K49)</f>
        <v>60.4</v>
      </c>
      <c r="AV49" s="35">
        <f t="shared" ref="AV49:AV60" si="136">AVERAGE(P49:R49)</f>
        <v>55.29999999999999</v>
      </c>
      <c r="AW49" s="35">
        <f t="shared" ref="AW49:AW60" si="137">AVERAGE(W49:Y49)</f>
        <v>37.033333333333331</v>
      </c>
      <c r="AX49" s="36">
        <f t="shared" ref="AX49:AX60" si="138">AVERAGE(AD49:AF49)</f>
        <v>44.966666666666661</v>
      </c>
      <c r="AY49" s="35">
        <f t="shared" ref="AY49:AY60" si="139">AVERAGE(F49:H49)-AVERAGE(T49:V49)</f>
        <v>11.56666666666667</v>
      </c>
      <c r="AZ49" s="35">
        <f t="shared" ref="AZ49:AZ60" si="140">AVERAGE(M49:O49)-AVERAGE(AA49:AC49)</f>
        <v>8.3666666666666742</v>
      </c>
      <c r="BA49" s="35">
        <f t="shared" ref="BA49:BA60" si="141">AVERAGE(I49:K49)-AVERAGE(W49:Y49)</f>
        <v>23.366666666666667</v>
      </c>
      <c r="BB49" s="36">
        <f t="shared" ref="BB49:BB60" si="142">AVERAGE(P49:R49)-AVERAGE(AD49:AF49)</f>
        <v>10.333333333333329</v>
      </c>
      <c r="BC49" s="52">
        <v>-9.5</v>
      </c>
      <c r="BD49" s="48">
        <v>156.5</v>
      </c>
      <c r="BE49" s="52">
        <v>-12</v>
      </c>
      <c r="BF49" s="48">
        <v>142</v>
      </c>
      <c r="BG49" s="55"/>
      <c r="BH49" s="48" t="s">
        <v>101</v>
      </c>
      <c r="BI49" s="52">
        <v>-9.5</v>
      </c>
      <c r="BJ49" s="52" t="s">
        <v>101</v>
      </c>
      <c r="BK49" s="55"/>
      <c r="BL49" s="48">
        <v>0</v>
      </c>
      <c r="BM49" s="52">
        <v>0</v>
      </c>
      <c r="BN49" s="52">
        <v>0</v>
      </c>
      <c r="BO49" s="49">
        <v>83</v>
      </c>
      <c r="BP49" s="48">
        <v>85</v>
      </c>
    </row>
    <row r="50" spans="1:69" x14ac:dyDescent="0.3">
      <c r="A50" s="18" t="s">
        <v>110</v>
      </c>
      <c r="B50" s="22" t="s">
        <v>111</v>
      </c>
      <c r="C50" s="8">
        <v>1.01</v>
      </c>
      <c r="D50" s="5">
        <v>1.06</v>
      </c>
      <c r="E50" s="8">
        <v>0.98599999999999999</v>
      </c>
      <c r="F50" s="8">
        <v>56.2</v>
      </c>
      <c r="G50" s="8">
        <v>65.7</v>
      </c>
      <c r="H50" s="8">
        <v>56.3</v>
      </c>
      <c r="I50" s="8">
        <v>44.6</v>
      </c>
      <c r="J50" s="8">
        <v>51.2</v>
      </c>
      <c r="K50" s="8">
        <v>44.2</v>
      </c>
      <c r="L50" s="8">
        <v>1.05</v>
      </c>
      <c r="M50" s="8">
        <v>40.6</v>
      </c>
      <c r="N50" s="8">
        <v>37.1</v>
      </c>
      <c r="O50" s="8">
        <v>36.799999999999997</v>
      </c>
      <c r="P50" s="8">
        <v>55</v>
      </c>
      <c r="Q50" s="8">
        <v>63.5</v>
      </c>
      <c r="R50" s="5">
        <v>40.4</v>
      </c>
      <c r="S50" s="8">
        <v>1.052</v>
      </c>
      <c r="T50" s="8">
        <v>61.3</v>
      </c>
      <c r="U50" s="8">
        <v>57</v>
      </c>
      <c r="V50" s="8">
        <v>67.900000000000006</v>
      </c>
      <c r="W50" s="8">
        <v>54.5</v>
      </c>
      <c r="X50" s="8">
        <v>53.8</v>
      </c>
      <c r="Y50" s="8">
        <v>60.4</v>
      </c>
      <c r="Z50" s="8">
        <v>1.05</v>
      </c>
      <c r="AA50" s="8">
        <v>51.3</v>
      </c>
      <c r="AB50" s="8">
        <v>18.7</v>
      </c>
      <c r="AC50" s="8">
        <v>73.2</v>
      </c>
      <c r="AD50" s="8">
        <v>52.9</v>
      </c>
      <c r="AE50" s="8">
        <v>50</v>
      </c>
      <c r="AF50" s="5">
        <v>43.8</v>
      </c>
      <c r="AG50" s="61">
        <v>68</v>
      </c>
      <c r="AH50" s="33">
        <f t="shared" si="122"/>
        <v>-5.0000000000000044E-2</v>
      </c>
      <c r="AI50" s="33">
        <f t="shared" si="123"/>
        <v>-6.6000000000000059E-2</v>
      </c>
      <c r="AJ50" s="34">
        <f t="shared" si="124"/>
        <v>0</v>
      </c>
      <c r="AK50" s="35">
        <f t="shared" si="125"/>
        <v>-3.400000000000003</v>
      </c>
      <c r="AL50" s="35">
        <f t="shared" si="126"/>
        <v>-4.488000000000004</v>
      </c>
      <c r="AM50" s="36">
        <f t="shared" si="127"/>
        <v>0</v>
      </c>
      <c r="AN50" s="35">
        <f t="shared" si="128"/>
        <v>140.76000000000002</v>
      </c>
      <c r="AO50" s="35">
        <f t="shared" si="129"/>
        <v>138.584</v>
      </c>
      <c r="AP50" s="36">
        <f t="shared" si="130"/>
        <v>142.80000000000001</v>
      </c>
      <c r="AQ50" s="35">
        <f t="shared" si="131"/>
        <v>59.4</v>
      </c>
      <c r="AR50" s="35">
        <f t="shared" si="132"/>
        <v>38.166666666666664</v>
      </c>
      <c r="AS50" s="35">
        <f t="shared" si="133"/>
        <v>62.066666666666663</v>
      </c>
      <c r="AT50" s="36">
        <f t="shared" si="134"/>
        <v>47.733333333333327</v>
      </c>
      <c r="AU50" s="35">
        <f t="shared" si="135"/>
        <v>46.666666666666664</v>
      </c>
      <c r="AV50" s="35">
        <f t="shared" si="136"/>
        <v>52.966666666666669</v>
      </c>
      <c r="AW50" s="35">
        <f t="shared" si="137"/>
        <v>56.233333333333327</v>
      </c>
      <c r="AX50" s="36">
        <f t="shared" si="138"/>
        <v>48.9</v>
      </c>
      <c r="AY50" s="35">
        <f t="shared" si="139"/>
        <v>-2.6666666666666643</v>
      </c>
      <c r="AZ50" s="35">
        <f t="shared" si="140"/>
        <v>-9.5666666666666629</v>
      </c>
      <c r="BA50" s="35">
        <f t="shared" si="141"/>
        <v>-9.5666666666666629</v>
      </c>
      <c r="BB50" s="36">
        <f t="shared" si="142"/>
        <v>4.06666666666667</v>
      </c>
      <c r="BC50" s="52">
        <v>3.5</v>
      </c>
      <c r="BD50" s="48">
        <v>149.5</v>
      </c>
      <c r="BE50" s="52">
        <v>1.5</v>
      </c>
      <c r="BF50" s="48">
        <v>142.5</v>
      </c>
      <c r="BG50" s="55"/>
      <c r="BH50" s="48" t="s">
        <v>101</v>
      </c>
      <c r="BI50" s="55"/>
      <c r="BJ50" s="55"/>
      <c r="BK50" s="55"/>
      <c r="BL50" s="48">
        <v>0</v>
      </c>
      <c r="BM50" s="55"/>
      <c r="BN50" s="55"/>
      <c r="BO50" s="49">
        <v>78</v>
      </c>
      <c r="BP50" s="48">
        <v>85</v>
      </c>
    </row>
    <row r="51" spans="1:69" x14ac:dyDescent="0.3">
      <c r="A51" s="18" t="s">
        <v>18</v>
      </c>
      <c r="B51" s="22" t="s">
        <v>26</v>
      </c>
      <c r="C51" s="8">
        <v>1.0760000000000001</v>
      </c>
      <c r="D51" s="5">
        <v>1.1080000000000001</v>
      </c>
      <c r="E51" s="8">
        <v>1.0309999999999999</v>
      </c>
      <c r="F51" s="8">
        <v>48.9</v>
      </c>
      <c r="G51" s="8">
        <v>49</v>
      </c>
      <c r="H51" s="8">
        <v>50</v>
      </c>
      <c r="I51" s="8">
        <v>59.8</v>
      </c>
      <c r="J51" s="8">
        <v>55.7</v>
      </c>
      <c r="K51" s="8">
        <v>63</v>
      </c>
      <c r="L51" s="8">
        <v>1.214</v>
      </c>
      <c r="M51" s="8">
        <v>52.7</v>
      </c>
      <c r="N51" s="8">
        <v>46.9</v>
      </c>
      <c r="O51" s="8">
        <v>54.3</v>
      </c>
      <c r="P51" s="8">
        <v>80.5</v>
      </c>
      <c r="Q51" s="8">
        <v>68.3</v>
      </c>
      <c r="R51" s="5">
        <v>79.8</v>
      </c>
      <c r="S51" s="8">
        <v>1.079</v>
      </c>
      <c r="T51" s="8">
        <v>44.8</v>
      </c>
      <c r="U51" s="8">
        <v>53.3</v>
      </c>
      <c r="V51" s="8">
        <v>39.9</v>
      </c>
      <c r="W51" s="8">
        <v>69.2</v>
      </c>
      <c r="X51" s="8">
        <v>68.900000000000006</v>
      </c>
      <c r="Y51" s="8">
        <v>75.5</v>
      </c>
      <c r="Z51" s="8">
        <v>1.099</v>
      </c>
      <c r="AA51" s="8">
        <v>39.700000000000003</v>
      </c>
      <c r="AB51" s="8">
        <v>67.2</v>
      </c>
      <c r="AC51" s="8">
        <v>17</v>
      </c>
      <c r="AD51" s="8">
        <v>57.1</v>
      </c>
      <c r="AE51" s="8">
        <v>67.2</v>
      </c>
      <c r="AF51" s="5">
        <v>66.900000000000006</v>
      </c>
      <c r="AG51" s="61">
        <v>74</v>
      </c>
      <c r="AH51" s="33">
        <f t="shared" si="122"/>
        <v>-3.2000000000000028E-2</v>
      </c>
      <c r="AI51" s="33">
        <f t="shared" si="123"/>
        <v>-4.8000000000000043E-2</v>
      </c>
      <c r="AJ51" s="34">
        <f t="shared" si="124"/>
        <v>0.11499999999999999</v>
      </c>
      <c r="AK51" s="35">
        <f t="shared" si="125"/>
        <v>-2.3680000000000021</v>
      </c>
      <c r="AL51" s="35">
        <f t="shared" si="126"/>
        <v>-3.5520000000000032</v>
      </c>
      <c r="AM51" s="36">
        <f t="shared" si="127"/>
        <v>8.51</v>
      </c>
      <c r="AN51" s="35">
        <f t="shared" si="128"/>
        <v>161.61600000000001</v>
      </c>
      <c r="AO51" s="35">
        <f t="shared" si="129"/>
        <v>156.13999999999999</v>
      </c>
      <c r="AP51" s="36">
        <f t="shared" si="130"/>
        <v>171.16199999999998</v>
      </c>
      <c r="AQ51" s="35">
        <f t="shared" si="131"/>
        <v>49.300000000000004</v>
      </c>
      <c r="AR51" s="35">
        <f t="shared" si="132"/>
        <v>51.29999999999999</v>
      </c>
      <c r="AS51" s="35">
        <f t="shared" si="133"/>
        <v>46</v>
      </c>
      <c r="AT51" s="36">
        <f t="shared" si="134"/>
        <v>41.300000000000004</v>
      </c>
      <c r="AU51" s="35">
        <f t="shared" si="135"/>
        <v>59.5</v>
      </c>
      <c r="AV51" s="35">
        <f t="shared" si="136"/>
        <v>76.2</v>
      </c>
      <c r="AW51" s="35">
        <f t="shared" si="137"/>
        <v>71.2</v>
      </c>
      <c r="AX51" s="36">
        <f t="shared" si="138"/>
        <v>63.733333333333341</v>
      </c>
      <c r="AY51" s="35">
        <f t="shared" si="139"/>
        <v>3.3000000000000043</v>
      </c>
      <c r="AZ51" s="35">
        <f t="shared" si="140"/>
        <v>9.9999999999999858</v>
      </c>
      <c r="BA51" s="35">
        <f t="shared" si="141"/>
        <v>-11.700000000000003</v>
      </c>
      <c r="BB51" s="36">
        <f t="shared" si="142"/>
        <v>12.466666666666661</v>
      </c>
      <c r="BC51" s="52">
        <v>1.5</v>
      </c>
      <c r="BD51" s="48">
        <v>170.5</v>
      </c>
      <c r="BE51" s="52">
        <v>-1</v>
      </c>
      <c r="BF51" s="48">
        <v>159</v>
      </c>
      <c r="BG51" s="55"/>
      <c r="BH51" s="48" t="s">
        <v>101</v>
      </c>
      <c r="BI51" s="55"/>
      <c r="BJ51" s="55"/>
      <c r="BK51" s="55"/>
      <c r="BL51" s="48">
        <v>1</v>
      </c>
      <c r="BM51" s="55"/>
      <c r="BN51" s="55"/>
      <c r="BO51" s="49">
        <v>84</v>
      </c>
      <c r="BP51" s="48">
        <v>75</v>
      </c>
    </row>
    <row r="52" spans="1:69" x14ac:dyDescent="0.3">
      <c r="A52" s="18" t="s">
        <v>2</v>
      </c>
      <c r="B52" s="22" t="s">
        <v>10</v>
      </c>
      <c r="C52" s="8">
        <v>1.0609999999999999</v>
      </c>
      <c r="D52" s="5">
        <v>0.97299999999999998</v>
      </c>
      <c r="E52" s="8">
        <v>1.101</v>
      </c>
      <c r="F52" s="8">
        <v>34.9</v>
      </c>
      <c r="G52" s="8">
        <v>23.2</v>
      </c>
      <c r="H52" s="8">
        <v>41.2</v>
      </c>
      <c r="I52" s="8">
        <v>77.900000000000006</v>
      </c>
      <c r="J52" s="8">
        <v>72.099999999999994</v>
      </c>
      <c r="K52" s="8">
        <v>84.9</v>
      </c>
      <c r="L52" s="8">
        <v>0.93200000000000005</v>
      </c>
      <c r="M52" s="8">
        <v>18.100000000000001</v>
      </c>
      <c r="N52" s="8">
        <v>30.4</v>
      </c>
      <c r="O52" s="8">
        <v>0.7</v>
      </c>
      <c r="P52" s="8">
        <v>42.8</v>
      </c>
      <c r="Q52" s="8">
        <v>45.9</v>
      </c>
      <c r="R52" s="5">
        <v>62</v>
      </c>
      <c r="S52" s="8">
        <v>0.96199999999999997</v>
      </c>
      <c r="T52" s="8">
        <v>32</v>
      </c>
      <c r="U52" s="8">
        <v>31.4</v>
      </c>
      <c r="V52" s="8">
        <v>34.4</v>
      </c>
      <c r="W52" s="8">
        <v>52</v>
      </c>
      <c r="X52" s="8">
        <v>51.6</v>
      </c>
      <c r="Y52" s="8">
        <v>58.7</v>
      </c>
      <c r="Z52" s="8">
        <v>1.111</v>
      </c>
      <c r="AA52" s="8">
        <v>39.299999999999997</v>
      </c>
      <c r="AB52" s="8">
        <v>53.7</v>
      </c>
      <c r="AC52" s="8">
        <v>36.1</v>
      </c>
      <c r="AD52" s="8">
        <v>64.2</v>
      </c>
      <c r="AE52" s="8">
        <v>71.5</v>
      </c>
      <c r="AF52" s="5">
        <v>59.4</v>
      </c>
      <c r="AG52" s="61">
        <v>69</v>
      </c>
      <c r="AH52" s="33">
        <f t="shared" si="122"/>
        <v>8.7999999999999967E-2</v>
      </c>
      <c r="AI52" s="33">
        <f t="shared" si="123"/>
        <v>0.13900000000000001</v>
      </c>
      <c r="AJ52" s="34">
        <f t="shared" si="124"/>
        <v>-0.17899999999999994</v>
      </c>
      <c r="AK52" s="35">
        <f t="shared" si="125"/>
        <v>6.0719999999999974</v>
      </c>
      <c r="AL52" s="35">
        <f t="shared" si="126"/>
        <v>9.5910000000000011</v>
      </c>
      <c r="AM52" s="36">
        <f t="shared" si="127"/>
        <v>-12.350999999999996</v>
      </c>
      <c r="AN52" s="35">
        <f t="shared" si="128"/>
        <v>140.34599999999998</v>
      </c>
      <c r="AO52" s="35">
        <f t="shared" si="129"/>
        <v>142.34699999999998</v>
      </c>
      <c r="AP52" s="36">
        <f t="shared" si="130"/>
        <v>140.96700000000001</v>
      </c>
      <c r="AQ52" s="35">
        <f t="shared" si="131"/>
        <v>33.1</v>
      </c>
      <c r="AR52" s="35">
        <f t="shared" si="132"/>
        <v>16.400000000000002</v>
      </c>
      <c r="AS52" s="35">
        <f t="shared" si="133"/>
        <v>32.6</v>
      </c>
      <c r="AT52" s="36">
        <f t="shared" si="134"/>
        <v>43.033333333333331</v>
      </c>
      <c r="AU52" s="35">
        <f t="shared" si="135"/>
        <v>78.3</v>
      </c>
      <c r="AV52" s="35">
        <f t="shared" si="136"/>
        <v>50.233333333333327</v>
      </c>
      <c r="AW52" s="35">
        <f t="shared" si="137"/>
        <v>54.1</v>
      </c>
      <c r="AX52" s="36">
        <f t="shared" si="138"/>
        <v>65.033333333333331</v>
      </c>
      <c r="AY52" s="35">
        <f t="shared" si="139"/>
        <v>0.5</v>
      </c>
      <c r="AZ52" s="35">
        <f t="shared" si="140"/>
        <v>-26.633333333333329</v>
      </c>
      <c r="BA52" s="35">
        <f t="shared" si="141"/>
        <v>24.199999999999996</v>
      </c>
      <c r="BB52" s="36">
        <f t="shared" si="142"/>
        <v>-14.800000000000004</v>
      </c>
      <c r="BC52" s="52">
        <v>-5.5</v>
      </c>
      <c r="BD52" s="48">
        <v>149.5</v>
      </c>
      <c r="BE52" s="52">
        <v>0</v>
      </c>
      <c r="BF52" s="48">
        <v>137.5</v>
      </c>
      <c r="BG52" s="52">
        <v>5.5</v>
      </c>
      <c r="BH52" s="48" t="s">
        <v>101</v>
      </c>
      <c r="BI52" s="52">
        <v>5.5</v>
      </c>
      <c r="BJ52" s="55"/>
      <c r="BK52" s="52">
        <v>0</v>
      </c>
      <c r="BL52" s="48">
        <v>1</v>
      </c>
      <c r="BM52" s="52">
        <v>0</v>
      </c>
      <c r="BN52" s="55"/>
      <c r="BO52" s="49">
        <v>80</v>
      </c>
      <c r="BP52" s="48">
        <v>66</v>
      </c>
    </row>
    <row r="53" spans="1:69" x14ac:dyDescent="0.3">
      <c r="A53" s="18" t="s">
        <v>118</v>
      </c>
      <c r="B53" s="22" t="s">
        <v>119</v>
      </c>
      <c r="C53" s="8">
        <v>1.06</v>
      </c>
      <c r="D53" s="5">
        <v>0.86499999999999999</v>
      </c>
      <c r="E53" s="8">
        <v>0.91100000000000003</v>
      </c>
      <c r="F53" s="8">
        <v>28.9</v>
      </c>
      <c r="G53" s="8">
        <v>25.2</v>
      </c>
      <c r="H53" s="8">
        <v>31.4</v>
      </c>
      <c r="I53" s="8">
        <v>40.299999999999997</v>
      </c>
      <c r="J53" s="8">
        <v>35.299999999999997</v>
      </c>
      <c r="K53" s="8">
        <v>44.6</v>
      </c>
      <c r="L53" s="8">
        <v>1.0369999999999999</v>
      </c>
      <c r="M53" s="8">
        <v>41.4</v>
      </c>
      <c r="N53" s="8">
        <v>50.6</v>
      </c>
      <c r="O53" s="8">
        <v>38.799999999999997</v>
      </c>
      <c r="P53" s="8">
        <v>48.4</v>
      </c>
      <c r="Q53" s="8">
        <v>51.4</v>
      </c>
      <c r="R53" s="5">
        <v>50.3</v>
      </c>
      <c r="S53" s="8">
        <v>0.86299999999999999</v>
      </c>
      <c r="T53" s="8">
        <v>27.7</v>
      </c>
      <c r="U53" s="8">
        <v>28</v>
      </c>
      <c r="V53" s="8">
        <v>28.3</v>
      </c>
      <c r="W53" s="8">
        <v>38.200000000000003</v>
      </c>
      <c r="X53" s="8">
        <v>39.5</v>
      </c>
      <c r="Y53" s="8">
        <v>42.1</v>
      </c>
      <c r="Z53" s="8">
        <v>0.98099999999999998</v>
      </c>
      <c r="AA53" s="8">
        <v>32</v>
      </c>
      <c r="AB53" s="8">
        <v>29.4</v>
      </c>
      <c r="AC53" s="8">
        <v>25.3</v>
      </c>
      <c r="AD53" s="8">
        <v>39</v>
      </c>
      <c r="AE53" s="8">
        <v>26.8</v>
      </c>
      <c r="AF53" s="5">
        <v>44.8</v>
      </c>
      <c r="AG53" s="61">
        <v>68</v>
      </c>
      <c r="AH53" s="33">
        <f t="shared" si="122"/>
        <v>0.19500000000000006</v>
      </c>
      <c r="AI53" s="33">
        <f t="shared" si="123"/>
        <v>4.8000000000000043E-2</v>
      </c>
      <c r="AJ53" s="34">
        <f t="shared" si="124"/>
        <v>5.5999999999999939E-2</v>
      </c>
      <c r="AK53" s="35">
        <f t="shared" si="125"/>
        <v>13.260000000000005</v>
      </c>
      <c r="AL53" s="35">
        <f t="shared" si="126"/>
        <v>3.2640000000000029</v>
      </c>
      <c r="AM53" s="36">
        <f t="shared" si="127"/>
        <v>3.8079999999999958</v>
      </c>
      <c r="AN53" s="35">
        <f t="shared" si="128"/>
        <v>130.9</v>
      </c>
      <c r="AO53" s="35">
        <f t="shared" si="129"/>
        <v>120.63200000000001</v>
      </c>
      <c r="AP53" s="36">
        <f t="shared" si="130"/>
        <v>137.22399999999999</v>
      </c>
      <c r="AQ53" s="35">
        <f t="shared" si="131"/>
        <v>28.5</v>
      </c>
      <c r="AR53" s="35">
        <f t="shared" si="132"/>
        <v>43.6</v>
      </c>
      <c r="AS53" s="35">
        <f t="shared" si="133"/>
        <v>28</v>
      </c>
      <c r="AT53" s="36">
        <f t="shared" si="134"/>
        <v>28.900000000000002</v>
      </c>
      <c r="AU53" s="35">
        <f t="shared" si="135"/>
        <v>40.066666666666663</v>
      </c>
      <c r="AV53" s="35">
        <f t="shared" si="136"/>
        <v>50.033333333333331</v>
      </c>
      <c r="AW53" s="35">
        <f t="shared" si="137"/>
        <v>39.933333333333337</v>
      </c>
      <c r="AX53" s="36">
        <f t="shared" si="138"/>
        <v>36.866666666666667</v>
      </c>
      <c r="AY53" s="35">
        <f t="shared" si="139"/>
        <v>0.5</v>
      </c>
      <c r="AZ53" s="35">
        <f t="shared" si="140"/>
        <v>14.7</v>
      </c>
      <c r="BA53" s="35">
        <f t="shared" si="141"/>
        <v>0.13333333333332575</v>
      </c>
      <c r="BB53" s="36">
        <f t="shared" si="142"/>
        <v>13.166666666666664</v>
      </c>
      <c r="BC53" s="52">
        <v>-6.5</v>
      </c>
      <c r="BD53" s="48">
        <v>144.5</v>
      </c>
      <c r="BE53" s="52">
        <v>-4</v>
      </c>
      <c r="BF53" s="48">
        <v>131</v>
      </c>
      <c r="BG53" s="55"/>
      <c r="BH53" s="48" t="s">
        <v>101</v>
      </c>
      <c r="BI53" s="55"/>
      <c r="BJ53" s="48" t="s">
        <v>101</v>
      </c>
      <c r="BK53" s="55"/>
      <c r="BL53" s="48">
        <v>0</v>
      </c>
      <c r="BM53" s="55"/>
      <c r="BN53" s="48">
        <v>0</v>
      </c>
      <c r="BO53" s="49">
        <v>76</v>
      </c>
      <c r="BP53" s="48">
        <v>77</v>
      </c>
    </row>
    <row r="54" spans="1:69" x14ac:dyDescent="0.3">
      <c r="A54" s="18" t="s">
        <v>120</v>
      </c>
      <c r="B54" s="22" t="s">
        <v>121</v>
      </c>
      <c r="C54" s="8">
        <v>1.0680000000000001</v>
      </c>
      <c r="D54" s="5">
        <v>0.98599999999999999</v>
      </c>
      <c r="E54" s="8">
        <v>0.97899999999999998</v>
      </c>
      <c r="F54" s="8">
        <v>36.799999999999997</v>
      </c>
      <c r="G54" s="8">
        <v>35.299999999999997</v>
      </c>
      <c r="H54" s="8">
        <v>42.4</v>
      </c>
      <c r="I54" s="8">
        <v>54.8</v>
      </c>
      <c r="J54" s="8">
        <v>59</v>
      </c>
      <c r="K54" s="8">
        <v>54</v>
      </c>
      <c r="L54" s="8">
        <v>1.0620000000000001</v>
      </c>
      <c r="M54" s="8">
        <v>35.299999999999997</v>
      </c>
      <c r="N54" s="8">
        <v>28.5</v>
      </c>
      <c r="O54" s="8">
        <v>34</v>
      </c>
      <c r="P54" s="8">
        <v>64.3</v>
      </c>
      <c r="Q54" s="8">
        <v>51.2</v>
      </c>
      <c r="R54" s="5">
        <v>64.3</v>
      </c>
      <c r="S54" s="8">
        <v>0.98499999999999999</v>
      </c>
      <c r="T54" s="8">
        <v>36.200000000000003</v>
      </c>
      <c r="U54" s="8">
        <v>40.799999999999997</v>
      </c>
      <c r="V54" s="8">
        <v>43</v>
      </c>
      <c r="W54" s="8">
        <v>56.7</v>
      </c>
      <c r="X54" s="8">
        <v>62.4</v>
      </c>
      <c r="Y54" s="8">
        <v>57</v>
      </c>
      <c r="Z54" s="8">
        <v>1.0169999999999999</v>
      </c>
      <c r="AA54" s="8">
        <v>27.5</v>
      </c>
      <c r="AB54" s="8">
        <v>24.2</v>
      </c>
      <c r="AC54" s="8">
        <v>18.399999999999999</v>
      </c>
      <c r="AD54" s="8">
        <v>64.3</v>
      </c>
      <c r="AE54" s="8">
        <v>67</v>
      </c>
      <c r="AF54" s="5">
        <v>59.1</v>
      </c>
      <c r="AG54" s="61">
        <v>64</v>
      </c>
      <c r="AH54" s="33">
        <f t="shared" si="122"/>
        <v>8.2000000000000073E-2</v>
      </c>
      <c r="AI54" s="33">
        <f t="shared" si="123"/>
        <v>-6.0000000000000053E-3</v>
      </c>
      <c r="AJ54" s="34">
        <f t="shared" si="124"/>
        <v>4.5000000000000151E-2</v>
      </c>
      <c r="AK54" s="35">
        <f t="shared" si="125"/>
        <v>5.2480000000000047</v>
      </c>
      <c r="AL54" s="35">
        <f t="shared" si="126"/>
        <v>-0.38400000000000034</v>
      </c>
      <c r="AM54" s="36">
        <f t="shared" si="127"/>
        <v>2.8800000000000097</v>
      </c>
      <c r="AN54" s="35">
        <f t="shared" si="128"/>
        <v>131.45600000000002</v>
      </c>
      <c r="AO54" s="35">
        <f t="shared" si="129"/>
        <v>125.696</v>
      </c>
      <c r="AP54" s="36">
        <f t="shared" si="130"/>
        <v>133.05599999999998</v>
      </c>
      <c r="AQ54" s="35">
        <f t="shared" si="131"/>
        <v>38.166666666666664</v>
      </c>
      <c r="AR54" s="35">
        <f t="shared" si="132"/>
        <v>32.6</v>
      </c>
      <c r="AS54" s="35">
        <f t="shared" si="133"/>
        <v>40</v>
      </c>
      <c r="AT54" s="36">
        <f t="shared" si="134"/>
        <v>23.366666666666664</v>
      </c>
      <c r="AU54" s="35">
        <f t="shared" si="135"/>
        <v>55.933333333333337</v>
      </c>
      <c r="AV54" s="35">
        <f t="shared" si="136"/>
        <v>59.933333333333337</v>
      </c>
      <c r="AW54" s="35">
        <f t="shared" si="137"/>
        <v>58.699999999999996</v>
      </c>
      <c r="AX54" s="36">
        <f t="shared" si="138"/>
        <v>63.466666666666669</v>
      </c>
      <c r="AY54" s="35">
        <f t="shared" si="139"/>
        <v>-1.8333333333333357</v>
      </c>
      <c r="AZ54" s="35">
        <f t="shared" si="140"/>
        <v>9.2333333333333378</v>
      </c>
      <c r="BA54" s="35">
        <f t="shared" si="141"/>
        <v>-2.7666666666666586</v>
      </c>
      <c r="BB54" s="36">
        <f t="shared" si="142"/>
        <v>-3.5333333333333314</v>
      </c>
      <c r="BC54" s="52">
        <v>-4.5</v>
      </c>
      <c r="BD54" s="48">
        <v>136.5</v>
      </c>
      <c r="BE54" s="52">
        <v>0</v>
      </c>
      <c r="BF54" s="48">
        <v>129</v>
      </c>
      <c r="BG54" s="52">
        <v>4.5</v>
      </c>
      <c r="BH54" s="48" t="s">
        <v>101</v>
      </c>
      <c r="BI54" s="55"/>
      <c r="BJ54" s="55"/>
      <c r="BK54" s="52">
        <v>1</v>
      </c>
      <c r="BL54" s="48">
        <v>1</v>
      </c>
      <c r="BM54" s="55"/>
      <c r="BN54" s="55"/>
      <c r="BO54" s="49">
        <v>65</v>
      </c>
      <c r="BP54" s="48">
        <v>63</v>
      </c>
    </row>
    <row r="55" spans="1:69" x14ac:dyDescent="0.3">
      <c r="A55" s="18" t="s">
        <v>14</v>
      </c>
      <c r="B55" s="22" t="s">
        <v>7</v>
      </c>
      <c r="C55" s="8">
        <v>1.087</v>
      </c>
      <c r="D55" s="5">
        <v>0.91500000000000004</v>
      </c>
      <c r="E55" s="8">
        <v>1.044</v>
      </c>
      <c r="F55" s="8">
        <v>48.2</v>
      </c>
      <c r="G55" s="8">
        <v>44.3</v>
      </c>
      <c r="H55" s="8">
        <v>47.7</v>
      </c>
      <c r="I55" s="8">
        <v>66.5</v>
      </c>
      <c r="J55" s="8">
        <v>55</v>
      </c>
      <c r="K55" s="8">
        <v>72.900000000000006</v>
      </c>
      <c r="L55" s="8">
        <v>1.1100000000000001</v>
      </c>
      <c r="M55" s="8">
        <v>52</v>
      </c>
      <c r="N55" s="8">
        <v>66.7</v>
      </c>
      <c r="O55" s="8">
        <v>37.4</v>
      </c>
      <c r="P55" s="8">
        <v>65.5</v>
      </c>
      <c r="Q55" s="8">
        <v>61.1</v>
      </c>
      <c r="R55" s="5">
        <v>70.8</v>
      </c>
      <c r="S55" s="8">
        <v>0.90800000000000003</v>
      </c>
      <c r="T55" s="8">
        <v>26.4</v>
      </c>
      <c r="U55" s="8">
        <v>21.2</v>
      </c>
      <c r="V55" s="8">
        <v>26.3</v>
      </c>
      <c r="W55" s="8">
        <v>52.7</v>
      </c>
      <c r="X55" s="8">
        <v>56</v>
      </c>
      <c r="Y55" s="8">
        <v>56.5</v>
      </c>
      <c r="Z55" s="8">
        <v>1.073</v>
      </c>
      <c r="AA55" s="8">
        <v>35.799999999999997</v>
      </c>
      <c r="AB55" s="8">
        <v>44.8</v>
      </c>
      <c r="AC55" s="8">
        <v>22.6</v>
      </c>
      <c r="AD55" s="8">
        <v>62.5</v>
      </c>
      <c r="AE55" s="8">
        <v>71.8</v>
      </c>
      <c r="AF55" s="5">
        <v>66</v>
      </c>
      <c r="AG55" s="61">
        <v>68</v>
      </c>
      <c r="AH55" s="33">
        <f t="shared" si="122"/>
        <v>0.17199999999999993</v>
      </c>
      <c r="AI55" s="33">
        <f t="shared" si="123"/>
        <v>0.13600000000000001</v>
      </c>
      <c r="AJ55" s="34">
        <f t="shared" si="124"/>
        <v>3.7000000000000144E-2</v>
      </c>
      <c r="AK55" s="35">
        <f t="shared" si="125"/>
        <v>11.695999999999994</v>
      </c>
      <c r="AL55" s="35">
        <f t="shared" si="126"/>
        <v>9.2480000000000011</v>
      </c>
      <c r="AM55" s="36">
        <f t="shared" si="127"/>
        <v>2.5160000000000098</v>
      </c>
      <c r="AN55" s="35">
        <f t="shared" si="128"/>
        <v>136.136</v>
      </c>
      <c r="AO55" s="35">
        <f t="shared" si="129"/>
        <v>132.73599999999999</v>
      </c>
      <c r="AP55" s="36">
        <f t="shared" si="130"/>
        <v>148.44399999999999</v>
      </c>
      <c r="AQ55" s="35">
        <f t="shared" si="131"/>
        <v>46.733333333333327</v>
      </c>
      <c r="AR55" s="35">
        <f t="shared" si="132"/>
        <v>52.033333333333331</v>
      </c>
      <c r="AS55" s="35">
        <f t="shared" si="133"/>
        <v>24.633333333333329</v>
      </c>
      <c r="AT55" s="36">
        <f t="shared" si="134"/>
        <v>34.4</v>
      </c>
      <c r="AU55" s="35">
        <f t="shared" si="135"/>
        <v>64.8</v>
      </c>
      <c r="AV55" s="35">
        <f t="shared" si="136"/>
        <v>65.8</v>
      </c>
      <c r="AW55" s="35">
        <f t="shared" si="137"/>
        <v>55.066666666666663</v>
      </c>
      <c r="AX55" s="36">
        <f t="shared" si="138"/>
        <v>66.766666666666666</v>
      </c>
      <c r="AY55" s="35">
        <f t="shared" si="139"/>
        <v>22.099999999999998</v>
      </c>
      <c r="AZ55" s="35">
        <f t="shared" si="140"/>
        <v>17.633333333333333</v>
      </c>
      <c r="BA55" s="35">
        <f t="shared" si="141"/>
        <v>9.7333333333333343</v>
      </c>
      <c r="BB55" s="36">
        <f t="shared" si="142"/>
        <v>-0.96666666666666856</v>
      </c>
      <c r="BC55" s="52">
        <v>-6.5</v>
      </c>
      <c r="BD55" s="48">
        <v>142.5</v>
      </c>
      <c r="BE55" s="52">
        <v>-11</v>
      </c>
      <c r="BF55" s="48">
        <v>135</v>
      </c>
      <c r="BG55" s="52">
        <v>-6.5</v>
      </c>
      <c r="BH55" s="48" t="s">
        <v>101</v>
      </c>
      <c r="BI55" s="52">
        <v>-6.5</v>
      </c>
      <c r="BJ55" s="55"/>
      <c r="BK55" s="52">
        <v>0</v>
      </c>
      <c r="BL55" s="48">
        <v>0</v>
      </c>
      <c r="BM55" s="52">
        <v>0</v>
      </c>
      <c r="BN55" s="55"/>
      <c r="BO55" s="49">
        <v>72</v>
      </c>
      <c r="BP55" s="48">
        <v>71</v>
      </c>
    </row>
    <row r="56" spans="1:69" x14ac:dyDescent="0.3">
      <c r="A56" s="18" t="s">
        <v>122</v>
      </c>
      <c r="B56" s="22" t="s">
        <v>123</v>
      </c>
      <c r="C56" s="8">
        <v>1.0920000000000001</v>
      </c>
      <c r="D56" s="5">
        <v>0.89300000000000002</v>
      </c>
      <c r="E56" s="8">
        <v>0.94399999999999995</v>
      </c>
      <c r="F56" s="8">
        <v>37.1</v>
      </c>
      <c r="G56" s="8">
        <v>41.6</v>
      </c>
      <c r="H56" s="8">
        <v>44.7</v>
      </c>
      <c r="I56" s="8">
        <v>42.6</v>
      </c>
      <c r="J56" s="8">
        <v>42.6</v>
      </c>
      <c r="K56" s="8">
        <v>46.1</v>
      </c>
      <c r="L56" s="8">
        <v>1.079</v>
      </c>
      <c r="M56" s="8">
        <v>41.5</v>
      </c>
      <c r="N56" s="8">
        <v>54.9</v>
      </c>
      <c r="O56" s="8">
        <v>32.1</v>
      </c>
      <c r="P56" s="8">
        <v>69.400000000000006</v>
      </c>
      <c r="Q56" s="8">
        <v>83.8</v>
      </c>
      <c r="R56" s="5">
        <v>67.5</v>
      </c>
      <c r="S56" s="8">
        <v>0.90200000000000002</v>
      </c>
      <c r="T56" s="8">
        <v>37.6</v>
      </c>
      <c r="U56" s="8">
        <v>48.6</v>
      </c>
      <c r="V56" s="8">
        <v>41.3</v>
      </c>
      <c r="W56" s="8">
        <v>38.5</v>
      </c>
      <c r="X56" s="8">
        <v>58.7</v>
      </c>
      <c r="Y56" s="8">
        <v>41.9</v>
      </c>
      <c r="Z56" s="8">
        <v>1.125</v>
      </c>
      <c r="AA56" s="8">
        <v>56.7</v>
      </c>
      <c r="AB56" s="8">
        <v>56.2</v>
      </c>
      <c r="AC56" s="8">
        <v>38.4</v>
      </c>
      <c r="AD56" s="8">
        <v>62.2</v>
      </c>
      <c r="AE56" s="8">
        <v>69.5</v>
      </c>
      <c r="AF56" s="5">
        <v>63.7</v>
      </c>
      <c r="AG56" s="61">
        <v>65</v>
      </c>
      <c r="AH56" s="33">
        <f t="shared" si="122"/>
        <v>0.19900000000000007</v>
      </c>
      <c r="AI56" s="33">
        <f t="shared" si="123"/>
        <v>4.1999999999999926E-2</v>
      </c>
      <c r="AJ56" s="34">
        <f t="shared" si="124"/>
        <v>-4.6000000000000041E-2</v>
      </c>
      <c r="AK56" s="35">
        <f t="shared" si="125"/>
        <v>12.935000000000004</v>
      </c>
      <c r="AL56" s="35">
        <f t="shared" si="126"/>
        <v>2.7299999999999951</v>
      </c>
      <c r="AM56" s="36">
        <f t="shared" si="127"/>
        <v>-2.9900000000000029</v>
      </c>
      <c r="AN56" s="35">
        <f t="shared" si="128"/>
        <v>129.02500000000001</v>
      </c>
      <c r="AO56" s="35">
        <f t="shared" si="129"/>
        <v>119.99000000000001</v>
      </c>
      <c r="AP56" s="36">
        <f t="shared" si="130"/>
        <v>143.26</v>
      </c>
      <c r="AQ56" s="35">
        <f t="shared" si="131"/>
        <v>41.133333333333333</v>
      </c>
      <c r="AR56" s="35">
        <f t="shared" si="132"/>
        <v>42.833333333333336</v>
      </c>
      <c r="AS56" s="35">
        <f t="shared" si="133"/>
        <v>42.5</v>
      </c>
      <c r="AT56" s="36">
        <f t="shared" si="134"/>
        <v>50.433333333333337</v>
      </c>
      <c r="AU56" s="35">
        <f t="shared" si="135"/>
        <v>43.766666666666673</v>
      </c>
      <c r="AV56" s="35">
        <f t="shared" si="136"/>
        <v>73.566666666666663</v>
      </c>
      <c r="AW56" s="35">
        <f t="shared" si="137"/>
        <v>46.366666666666667</v>
      </c>
      <c r="AX56" s="36">
        <f t="shared" si="138"/>
        <v>65.133333333333326</v>
      </c>
      <c r="AY56" s="35">
        <f t="shared" si="139"/>
        <v>-1.3666666666666671</v>
      </c>
      <c r="AZ56" s="35">
        <f t="shared" si="140"/>
        <v>-7.6000000000000014</v>
      </c>
      <c r="BA56" s="35">
        <f t="shared" si="141"/>
        <v>-2.5999999999999943</v>
      </c>
      <c r="BB56" s="36">
        <f t="shared" si="142"/>
        <v>8.4333333333333371</v>
      </c>
      <c r="BC56" s="52">
        <v>-7.5</v>
      </c>
      <c r="BD56" s="48">
        <v>141.5</v>
      </c>
      <c r="BE56" s="52">
        <v>0</v>
      </c>
      <c r="BF56" s="48">
        <v>128</v>
      </c>
      <c r="BG56" s="52">
        <v>7.5</v>
      </c>
      <c r="BH56" s="48" t="s">
        <v>101</v>
      </c>
      <c r="BI56" s="52">
        <v>7.5</v>
      </c>
      <c r="BJ56" s="55"/>
      <c r="BK56" s="52">
        <v>1</v>
      </c>
      <c r="BL56" s="48">
        <v>0</v>
      </c>
      <c r="BM56" s="52">
        <v>1</v>
      </c>
      <c r="BN56" s="55"/>
      <c r="BO56" s="49">
        <v>77</v>
      </c>
      <c r="BP56" s="48">
        <v>75</v>
      </c>
    </row>
    <row r="57" spans="1:69" x14ac:dyDescent="0.3">
      <c r="A57" s="18" t="s">
        <v>112</v>
      </c>
      <c r="B57" s="22" t="s">
        <v>113</v>
      </c>
      <c r="C57" s="8">
        <v>1.0229999999999999</v>
      </c>
      <c r="D57" s="5">
        <v>1.1140000000000001</v>
      </c>
      <c r="E57" s="8">
        <v>1.0189999999999999</v>
      </c>
      <c r="F57" s="8">
        <v>56.5</v>
      </c>
      <c r="G57" s="8">
        <v>49.2</v>
      </c>
      <c r="H57" s="8">
        <v>62.1</v>
      </c>
      <c r="I57" s="8">
        <v>49.6</v>
      </c>
      <c r="J57" s="8">
        <v>46.9</v>
      </c>
      <c r="K57" s="8">
        <v>56.9</v>
      </c>
      <c r="L57" s="8">
        <v>1.0720000000000001</v>
      </c>
      <c r="M57" s="8">
        <v>46.3</v>
      </c>
      <c r="N57" s="8">
        <v>34</v>
      </c>
      <c r="O57" s="8">
        <v>46.5</v>
      </c>
      <c r="P57" s="8">
        <v>52.9</v>
      </c>
      <c r="Q57" s="8">
        <v>42.5</v>
      </c>
      <c r="R57" s="5">
        <v>41</v>
      </c>
      <c r="S57" s="8">
        <v>1.0820000000000001</v>
      </c>
      <c r="T57" s="8">
        <v>58.3</v>
      </c>
      <c r="U57" s="8">
        <v>61.1</v>
      </c>
      <c r="V57" s="8">
        <v>61.1</v>
      </c>
      <c r="W57" s="8">
        <v>66.5</v>
      </c>
      <c r="X57" s="8">
        <v>69.2</v>
      </c>
      <c r="Y57" s="8">
        <v>77.5</v>
      </c>
      <c r="Z57" s="8">
        <v>1.2150000000000001</v>
      </c>
      <c r="AA57" s="8">
        <v>70.400000000000006</v>
      </c>
      <c r="AB57" s="8">
        <v>63.8</v>
      </c>
      <c r="AC57" s="8">
        <v>69.599999999999994</v>
      </c>
      <c r="AD57" s="8">
        <v>77.599999999999994</v>
      </c>
      <c r="AE57" s="8">
        <v>74.400000000000006</v>
      </c>
      <c r="AF57" s="5">
        <v>75.7</v>
      </c>
      <c r="AG57" s="61">
        <v>63</v>
      </c>
      <c r="AH57" s="33">
        <f t="shared" si="122"/>
        <v>-9.1000000000000192E-2</v>
      </c>
      <c r="AI57" s="33">
        <f t="shared" si="123"/>
        <v>-6.3000000000000167E-2</v>
      </c>
      <c r="AJ57" s="34">
        <f t="shared" si="124"/>
        <v>-0.14300000000000002</v>
      </c>
      <c r="AK57" s="35">
        <f t="shared" si="125"/>
        <v>-5.7330000000000121</v>
      </c>
      <c r="AL57" s="35">
        <f t="shared" si="126"/>
        <v>-3.9690000000000105</v>
      </c>
      <c r="AM57" s="36">
        <f t="shared" si="127"/>
        <v>-9.0090000000000003</v>
      </c>
      <c r="AN57" s="35">
        <f t="shared" si="128"/>
        <v>134.631</v>
      </c>
      <c r="AO57" s="35">
        <f t="shared" si="129"/>
        <v>132.363</v>
      </c>
      <c r="AP57" s="36">
        <f t="shared" si="130"/>
        <v>144.08099999999999</v>
      </c>
      <c r="AQ57" s="35">
        <f t="shared" si="131"/>
        <v>55.933333333333337</v>
      </c>
      <c r="AR57" s="35">
        <f t="shared" si="132"/>
        <v>42.266666666666666</v>
      </c>
      <c r="AS57" s="35">
        <f t="shared" si="133"/>
        <v>60.166666666666664</v>
      </c>
      <c r="AT57" s="36">
        <f t="shared" si="134"/>
        <v>67.933333333333323</v>
      </c>
      <c r="AU57" s="35">
        <f t="shared" si="135"/>
        <v>51.133333333333333</v>
      </c>
      <c r="AV57" s="35">
        <f t="shared" si="136"/>
        <v>45.466666666666669</v>
      </c>
      <c r="AW57" s="35">
        <f t="shared" si="137"/>
        <v>71.066666666666663</v>
      </c>
      <c r="AX57" s="36">
        <f t="shared" si="138"/>
        <v>75.899999999999991</v>
      </c>
      <c r="AY57" s="35">
        <f t="shared" si="139"/>
        <v>-4.2333333333333272</v>
      </c>
      <c r="AZ57" s="35">
        <f t="shared" si="140"/>
        <v>-25.666666666666657</v>
      </c>
      <c r="BA57" s="35">
        <f t="shared" si="141"/>
        <v>-19.93333333333333</v>
      </c>
      <c r="BB57" s="36">
        <f t="shared" si="142"/>
        <v>-30.433333333333323</v>
      </c>
      <c r="BC57" s="52">
        <v>5.5</v>
      </c>
      <c r="BD57" s="48">
        <v>139.5</v>
      </c>
      <c r="BE57" s="52">
        <v>9</v>
      </c>
      <c r="BF57" s="48">
        <v>138</v>
      </c>
      <c r="BG57" s="52">
        <v>5.5</v>
      </c>
      <c r="BH57" s="55"/>
      <c r="BI57" s="52">
        <v>5.5</v>
      </c>
      <c r="BJ57" s="48" t="s">
        <v>152</v>
      </c>
      <c r="BK57" s="52">
        <v>1</v>
      </c>
      <c r="BL57" s="2"/>
      <c r="BM57" s="52">
        <v>1</v>
      </c>
      <c r="BN57" s="48">
        <v>1</v>
      </c>
      <c r="BO57" s="49">
        <v>70</v>
      </c>
      <c r="BP57" s="48">
        <v>78</v>
      </c>
    </row>
    <row r="58" spans="1:69" x14ac:dyDescent="0.3">
      <c r="A58" s="18" t="s">
        <v>4</v>
      </c>
      <c r="B58" s="22" t="s">
        <v>12</v>
      </c>
      <c r="C58" s="67">
        <v>1.04</v>
      </c>
      <c r="D58" s="5">
        <v>1.022</v>
      </c>
      <c r="E58" s="67">
        <v>1.026</v>
      </c>
      <c r="F58" s="8">
        <v>44.8</v>
      </c>
      <c r="G58" s="8">
        <v>48.7</v>
      </c>
      <c r="H58" s="8">
        <v>37.1</v>
      </c>
      <c r="I58" s="8">
        <v>64.7</v>
      </c>
      <c r="J58" s="8">
        <v>60.6</v>
      </c>
      <c r="K58" s="8">
        <v>72</v>
      </c>
      <c r="L58" s="8">
        <v>1.0860000000000001</v>
      </c>
      <c r="M58" s="8">
        <v>46</v>
      </c>
      <c r="N58" s="8">
        <v>59.9</v>
      </c>
      <c r="O58" s="8">
        <v>29.5</v>
      </c>
      <c r="P58" s="8">
        <v>55.2</v>
      </c>
      <c r="Q58" s="8">
        <v>61.1</v>
      </c>
      <c r="R58" s="5">
        <v>47.8</v>
      </c>
      <c r="S58" s="67">
        <v>0.98299999999999998</v>
      </c>
      <c r="T58" s="8">
        <v>37.200000000000003</v>
      </c>
      <c r="U58" s="8">
        <v>34.4</v>
      </c>
      <c r="V58" s="8">
        <v>31.1</v>
      </c>
      <c r="W58" s="8">
        <v>62.7</v>
      </c>
      <c r="X58" s="8">
        <v>51.9</v>
      </c>
      <c r="Y58" s="8">
        <v>70.2</v>
      </c>
      <c r="Z58" s="8">
        <v>0.97699999999999998</v>
      </c>
      <c r="AA58" s="8">
        <v>30.7</v>
      </c>
      <c r="AB58" s="8">
        <v>40.6</v>
      </c>
      <c r="AC58" s="8">
        <v>13.8</v>
      </c>
      <c r="AD58" s="8">
        <v>45.9</v>
      </c>
      <c r="AE58" s="8">
        <v>50.7</v>
      </c>
      <c r="AF58" s="5">
        <v>62.6</v>
      </c>
      <c r="AG58" s="61">
        <v>69</v>
      </c>
      <c r="AH58" s="68">
        <f t="shared" si="122"/>
        <v>1.8000000000000016E-2</v>
      </c>
      <c r="AI58" s="33">
        <f t="shared" si="123"/>
        <v>4.3000000000000038E-2</v>
      </c>
      <c r="AJ58" s="34">
        <f t="shared" si="124"/>
        <v>0.1090000000000001</v>
      </c>
      <c r="AK58" s="35">
        <f t="shared" si="125"/>
        <v>1.2420000000000011</v>
      </c>
      <c r="AL58" s="35">
        <f t="shared" si="126"/>
        <v>2.9670000000000027</v>
      </c>
      <c r="AM58" s="36">
        <f t="shared" si="127"/>
        <v>7.521000000000007</v>
      </c>
      <c r="AN58" s="35">
        <f t="shared" si="128"/>
        <v>142.27800000000002</v>
      </c>
      <c r="AO58" s="35">
        <f t="shared" si="129"/>
        <v>138.62099999999998</v>
      </c>
      <c r="AP58" s="36">
        <f t="shared" si="130"/>
        <v>142.34700000000001</v>
      </c>
      <c r="AQ58" s="69">
        <f t="shared" si="131"/>
        <v>43.533333333333331</v>
      </c>
      <c r="AR58" s="35">
        <f t="shared" si="132"/>
        <v>45.133333333333333</v>
      </c>
      <c r="AS58" s="35">
        <f t="shared" si="133"/>
        <v>34.233333333333327</v>
      </c>
      <c r="AT58" s="36">
        <f t="shared" si="134"/>
        <v>28.366666666666664</v>
      </c>
      <c r="AU58" s="69">
        <f t="shared" si="135"/>
        <v>65.766666666666666</v>
      </c>
      <c r="AV58" s="35">
        <f t="shared" si="136"/>
        <v>54.70000000000001</v>
      </c>
      <c r="AW58" s="35">
        <f t="shared" si="137"/>
        <v>61.6</v>
      </c>
      <c r="AX58" s="36">
        <f t="shared" si="138"/>
        <v>53.066666666666663</v>
      </c>
      <c r="AY58" s="69">
        <f t="shared" si="139"/>
        <v>9.3000000000000043</v>
      </c>
      <c r="AZ58" s="35">
        <f t="shared" si="140"/>
        <v>16.766666666666669</v>
      </c>
      <c r="BA58" s="35">
        <f t="shared" si="141"/>
        <v>4.1666666666666643</v>
      </c>
      <c r="BB58" s="36">
        <f t="shared" si="142"/>
        <v>1.6333333333333471</v>
      </c>
      <c r="BC58" s="52">
        <v>-5.5</v>
      </c>
      <c r="BD58" s="48">
        <v>145.5</v>
      </c>
      <c r="BE58" s="52">
        <v>-3.5</v>
      </c>
      <c r="BF58" s="48">
        <v>139</v>
      </c>
      <c r="BG58" s="55"/>
      <c r="BH58" s="48" t="s">
        <v>101</v>
      </c>
      <c r="BI58" s="55"/>
      <c r="BJ58" s="55"/>
      <c r="BK58" s="55"/>
      <c r="BL58" s="48">
        <v>0</v>
      </c>
      <c r="BM58" s="55"/>
      <c r="BN58" s="55"/>
      <c r="BO58" s="49">
        <v>78</v>
      </c>
      <c r="BP58" s="48">
        <v>91</v>
      </c>
    </row>
    <row r="59" spans="1:69" x14ac:dyDescent="0.3">
      <c r="A59" s="18" t="s">
        <v>28</v>
      </c>
      <c r="B59" s="22" t="s">
        <v>21</v>
      </c>
      <c r="C59" s="8">
        <v>1.028</v>
      </c>
      <c r="D59" s="5">
        <v>0.95899999999999996</v>
      </c>
      <c r="E59" s="8">
        <v>1.0049999999999999</v>
      </c>
      <c r="F59" s="8">
        <v>42</v>
      </c>
      <c r="G59" s="8">
        <v>40.5</v>
      </c>
      <c r="H59" s="8">
        <v>45.6</v>
      </c>
      <c r="I59" s="8">
        <v>62.1</v>
      </c>
      <c r="J59" s="8">
        <v>66.2</v>
      </c>
      <c r="K59" s="8">
        <v>66.099999999999994</v>
      </c>
      <c r="L59" s="8">
        <v>1.0589999999999999</v>
      </c>
      <c r="M59" s="8">
        <v>39.799999999999997</v>
      </c>
      <c r="N59" s="8">
        <v>36.1</v>
      </c>
      <c r="O59" s="8">
        <v>34.200000000000003</v>
      </c>
      <c r="P59" s="8">
        <v>75.5</v>
      </c>
      <c r="Q59" s="8">
        <v>72.900000000000006</v>
      </c>
      <c r="R59" s="5">
        <v>90.6</v>
      </c>
      <c r="S59" s="8">
        <v>0.91400000000000003</v>
      </c>
      <c r="T59" s="8">
        <v>31.6</v>
      </c>
      <c r="U59" s="8">
        <v>39.799999999999997</v>
      </c>
      <c r="V59" s="8">
        <v>19.7</v>
      </c>
      <c r="W59" s="8">
        <v>50.1</v>
      </c>
      <c r="X59" s="8">
        <v>50.4</v>
      </c>
      <c r="Y59" s="8">
        <v>51.9</v>
      </c>
      <c r="Z59" s="8">
        <v>0.96499999999999997</v>
      </c>
      <c r="AA59" s="8">
        <v>28.3</v>
      </c>
      <c r="AB59" s="8">
        <v>24.5</v>
      </c>
      <c r="AC59" s="8">
        <v>26.9</v>
      </c>
      <c r="AD59" s="8">
        <v>51.6</v>
      </c>
      <c r="AE59" s="8">
        <v>39.9</v>
      </c>
      <c r="AF59" s="5">
        <v>64.599999999999994</v>
      </c>
      <c r="AG59" s="61">
        <v>72</v>
      </c>
      <c r="AH59" s="33">
        <f t="shared" si="122"/>
        <v>6.9000000000000061E-2</v>
      </c>
      <c r="AI59" s="33">
        <f t="shared" si="123"/>
        <v>9.0999999999999859E-2</v>
      </c>
      <c r="AJ59" s="34">
        <f t="shared" si="124"/>
        <v>9.3999999999999972E-2</v>
      </c>
      <c r="AK59" s="35">
        <f t="shared" si="125"/>
        <v>4.9680000000000044</v>
      </c>
      <c r="AL59" s="35">
        <f t="shared" si="126"/>
        <v>6.5519999999999898</v>
      </c>
      <c r="AM59" s="36">
        <f t="shared" si="127"/>
        <v>6.767999999999998</v>
      </c>
      <c r="AN59" s="35">
        <f t="shared" si="128"/>
        <v>143.06400000000002</v>
      </c>
      <c r="AO59" s="35">
        <f t="shared" si="129"/>
        <v>138.16800000000001</v>
      </c>
      <c r="AP59" s="36">
        <f t="shared" si="130"/>
        <v>145.72800000000001</v>
      </c>
      <c r="AQ59" s="35">
        <f t="shared" si="131"/>
        <v>42.699999999999996</v>
      </c>
      <c r="AR59" s="35">
        <f t="shared" si="132"/>
        <v>36.700000000000003</v>
      </c>
      <c r="AS59" s="35">
        <f t="shared" si="133"/>
        <v>30.366666666666671</v>
      </c>
      <c r="AT59" s="36">
        <f t="shared" si="134"/>
        <v>26.566666666666663</v>
      </c>
      <c r="AU59" s="35">
        <f t="shared" si="135"/>
        <v>64.8</v>
      </c>
      <c r="AV59" s="35">
        <f t="shared" si="136"/>
        <v>79.666666666666671</v>
      </c>
      <c r="AW59" s="35">
        <f t="shared" si="137"/>
        <v>50.800000000000004</v>
      </c>
      <c r="AX59" s="36">
        <f t="shared" si="138"/>
        <v>52.033333333333331</v>
      </c>
      <c r="AY59" s="35">
        <f t="shared" si="139"/>
        <v>12.333333333333325</v>
      </c>
      <c r="AZ59" s="35">
        <f t="shared" si="140"/>
        <v>10.13333333333334</v>
      </c>
      <c r="BA59" s="35">
        <f t="shared" si="141"/>
        <v>13.999999999999993</v>
      </c>
      <c r="BB59" s="36">
        <f t="shared" si="142"/>
        <v>27.63333333333334</v>
      </c>
      <c r="BC59" s="52">
        <v>-7.5</v>
      </c>
      <c r="BD59" s="48">
        <v>147.5</v>
      </c>
      <c r="BE59" s="52">
        <v>-5</v>
      </c>
      <c r="BF59" s="48">
        <v>138.5</v>
      </c>
      <c r="BG59" s="55"/>
      <c r="BH59" s="48" t="s">
        <v>101</v>
      </c>
      <c r="BI59" s="55"/>
      <c r="BJ59" s="55"/>
      <c r="BK59" s="55"/>
      <c r="BL59" s="48">
        <v>1</v>
      </c>
      <c r="BM59" s="55"/>
      <c r="BN59" s="55"/>
      <c r="BO59" s="49">
        <v>71</v>
      </c>
      <c r="BP59" s="48">
        <v>63</v>
      </c>
    </row>
    <row r="60" spans="1:69" x14ac:dyDescent="0.3">
      <c r="A60" s="18" t="s">
        <v>124</v>
      </c>
      <c r="B60" s="22" t="s">
        <v>125</v>
      </c>
      <c r="C60" s="8">
        <v>1.1419999999999999</v>
      </c>
      <c r="D60" s="5">
        <v>1.0529999999999999</v>
      </c>
      <c r="E60" s="8">
        <v>1.085</v>
      </c>
      <c r="F60" s="8">
        <v>52.2</v>
      </c>
      <c r="G60" s="8">
        <v>69.900000000000006</v>
      </c>
      <c r="H60" s="8">
        <v>61.2</v>
      </c>
      <c r="I60" s="8">
        <v>65</v>
      </c>
      <c r="J60" s="8">
        <v>79.599999999999994</v>
      </c>
      <c r="K60" s="8">
        <v>65.5</v>
      </c>
      <c r="L60" s="8">
        <v>1.1439999999999999</v>
      </c>
      <c r="M60" s="8">
        <v>55.2</v>
      </c>
      <c r="N60" s="8">
        <v>63</v>
      </c>
      <c r="O60" s="8">
        <v>46.9</v>
      </c>
      <c r="P60" s="8">
        <v>62.8</v>
      </c>
      <c r="Q60" s="8">
        <v>58.9</v>
      </c>
      <c r="R60" s="5">
        <v>63.4</v>
      </c>
      <c r="S60" s="8">
        <v>1.0580000000000001</v>
      </c>
      <c r="T60" s="8">
        <v>43.5</v>
      </c>
      <c r="U60" s="8">
        <v>49.7</v>
      </c>
      <c r="V60" s="8">
        <v>41.3</v>
      </c>
      <c r="W60" s="8">
        <v>66.400000000000006</v>
      </c>
      <c r="X60" s="8">
        <v>75.5</v>
      </c>
      <c r="Y60" s="8">
        <v>69.400000000000006</v>
      </c>
      <c r="Z60" s="8">
        <v>1.08</v>
      </c>
      <c r="AA60" s="8">
        <v>31.2</v>
      </c>
      <c r="AB60" s="8">
        <v>40</v>
      </c>
      <c r="AC60" s="8">
        <v>22.1</v>
      </c>
      <c r="AD60" s="8">
        <v>61.8</v>
      </c>
      <c r="AE60" s="8">
        <v>71.3</v>
      </c>
      <c r="AF60" s="5">
        <v>54.2</v>
      </c>
      <c r="AG60" s="26">
        <v>70</v>
      </c>
      <c r="AH60" s="33">
        <f t="shared" si="122"/>
        <v>8.8999999999999968E-2</v>
      </c>
      <c r="AI60" s="33">
        <f t="shared" si="123"/>
        <v>2.6999999999999913E-2</v>
      </c>
      <c r="AJ60" s="34">
        <f t="shared" si="124"/>
        <v>6.3999999999999835E-2</v>
      </c>
      <c r="AK60" s="69">
        <f t="shared" si="125"/>
        <v>6.2299999999999978</v>
      </c>
      <c r="AL60" s="35">
        <f t="shared" si="126"/>
        <v>1.8899999999999939</v>
      </c>
      <c r="AM60" s="36">
        <f t="shared" si="127"/>
        <v>4.479999999999988</v>
      </c>
      <c r="AN60" s="69">
        <f t="shared" si="128"/>
        <v>153.64999999999998</v>
      </c>
      <c r="AO60" s="35">
        <f t="shared" si="129"/>
        <v>150.01</v>
      </c>
      <c r="AP60" s="36">
        <f t="shared" si="130"/>
        <v>155.68</v>
      </c>
      <c r="AQ60" s="35">
        <f t="shared" si="131"/>
        <v>61.1</v>
      </c>
      <c r="AR60" s="35">
        <f t="shared" si="132"/>
        <v>55.033333333333331</v>
      </c>
      <c r="AS60" s="35">
        <f t="shared" si="133"/>
        <v>44.833333333333336</v>
      </c>
      <c r="AT60" s="36">
        <f t="shared" si="134"/>
        <v>31.100000000000005</v>
      </c>
      <c r="AU60" s="35">
        <f t="shared" si="135"/>
        <v>70.033333333333331</v>
      </c>
      <c r="AV60" s="35">
        <f t="shared" si="136"/>
        <v>61.699999999999996</v>
      </c>
      <c r="AW60" s="35">
        <f t="shared" si="137"/>
        <v>70.433333333333337</v>
      </c>
      <c r="AX60" s="36">
        <f t="shared" si="138"/>
        <v>62.433333333333337</v>
      </c>
      <c r="AY60" s="35">
        <f t="shared" si="139"/>
        <v>16.266666666666666</v>
      </c>
      <c r="AZ60" s="35">
        <f t="shared" si="140"/>
        <v>23.933333333333326</v>
      </c>
      <c r="BA60" s="35">
        <f t="shared" si="141"/>
        <v>-0.40000000000000568</v>
      </c>
      <c r="BB60" s="36">
        <f t="shared" si="142"/>
        <v>-0.73333333333334139</v>
      </c>
      <c r="BC60" s="49">
        <v>-7.5</v>
      </c>
      <c r="BD60" s="48">
        <v>166.5</v>
      </c>
      <c r="BE60" s="52">
        <v>-9</v>
      </c>
      <c r="BF60" s="48">
        <v>151</v>
      </c>
      <c r="BG60" s="55"/>
      <c r="BH60" s="48" t="s">
        <v>101</v>
      </c>
      <c r="BI60" s="52">
        <v>-7.5</v>
      </c>
      <c r="BJ60" s="48" t="s">
        <v>101</v>
      </c>
      <c r="BK60" s="55"/>
      <c r="BL60" s="48">
        <v>0</v>
      </c>
      <c r="BM60" s="52">
        <v>0</v>
      </c>
      <c r="BN60" s="48">
        <v>0</v>
      </c>
      <c r="BO60" s="49">
        <v>84</v>
      </c>
      <c r="BP60" s="48">
        <v>88</v>
      </c>
    </row>
    <row r="61" spans="1:69" x14ac:dyDescent="0.3">
      <c r="A61" s="18" t="s">
        <v>126</v>
      </c>
      <c r="B61" s="22" t="s">
        <v>127</v>
      </c>
      <c r="C61" s="8">
        <v>1.0589999999999999</v>
      </c>
      <c r="D61" s="5">
        <v>0.98699999999999999</v>
      </c>
      <c r="E61" s="8">
        <v>1.0309999999999999</v>
      </c>
      <c r="F61" s="8">
        <v>49.9</v>
      </c>
      <c r="G61" s="8">
        <v>69</v>
      </c>
      <c r="H61" s="8">
        <v>52.6</v>
      </c>
      <c r="I61" s="8">
        <v>54.9</v>
      </c>
      <c r="J61" s="8">
        <v>69.7</v>
      </c>
      <c r="K61" s="8">
        <v>54</v>
      </c>
      <c r="L61" s="8">
        <v>1.028</v>
      </c>
      <c r="M61" s="8">
        <v>39.299999999999997</v>
      </c>
      <c r="N61" s="8">
        <v>43</v>
      </c>
      <c r="O61" s="8">
        <v>36.700000000000003</v>
      </c>
      <c r="P61" s="8">
        <v>51.5</v>
      </c>
      <c r="Q61" s="8">
        <v>55.1</v>
      </c>
      <c r="R61" s="5">
        <v>43.4</v>
      </c>
      <c r="S61" s="8">
        <v>0.93600000000000005</v>
      </c>
      <c r="T61" s="8">
        <v>29.9</v>
      </c>
      <c r="U61" s="8">
        <v>29.9</v>
      </c>
      <c r="V61" s="8">
        <v>28.9</v>
      </c>
      <c r="W61" s="8">
        <v>50.7</v>
      </c>
      <c r="X61" s="8">
        <v>43.8</v>
      </c>
      <c r="Y61" s="8">
        <v>53.6</v>
      </c>
      <c r="Z61" s="8">
        <v>0.996</v>
      </c>
      <c r="AA61" s="8">
        <v>38.1</v>
      </c>
      <c r="AB61" s="8">
        <v>43.5</v>
      </c>
      <c r="AC61" s="8">
        <v>38.799999999999997</v>
      </c>
      <c r="AD61" s="8">
        <v>62.3</v>
      </c>
      <c r="AE61" s="8">
        <v>60.2</v>
      </c>
      <c r="AF61" s="5">
        <v>75</v>
      </c>
      <c r="AG61" s="61">
        <v>67</v>
      </c>
      <c r="AH61" s="33">
        <f t="shared" ref="AH61:AH70" si="143">C61-D61</f>
        <v>7.1999999999999953E-2</v>
      </c>
      <c r="AI61" s="33">
        <f t="shared" ref="AI61:AI70" si="144">E61-S61</f>
        <v>9.4999999999999862E-2</v>
      </c>
      <c r="AJ61" s="34">
        <f t="shared" ref="AJ61:AJ70" si="145">L61-Z61</f>
        <v>3.2000000000000028E-2</v>
      </c>
      <c r="AK61" s="35">
        <f t="shared" ref="AK61:AK64" si="146">AH61*$AG61</f>
        <v>4.8239999999999972</v>
      </c>
      <c r="AL61" s="35">
        <f t="shared" ref="AL61:AL64" si="147">AI61*$AG61</f>
        <v>6.3649999999999904</v>
      </c>
      <c r="AM61" s="36">
        <f t="shared" ref="AM61:AM64" si="148">AJ61*$AG61</f>
        <v>2.1440000000000019</v>
      </c>
      <c r="AN61" s="35">
        <f t="shared" ref="AN61:AN64" si="149">(C61+D61)*$AG61</f>
        <v>137.08199999999999</v>
      </c>
      <c r="AO61" s="35">
        <f t="shared" ref="AO61:AO64" si="150">(E61+S61)*$AG61</f>
        <v>131.78900000000002</v>
      </c>
      <c r="AP61" s="36">
        <f t="shared" ref="AP61:AP64" si="151">(L61+Z61)*$AG61</f>
        <v>135.608</v>
      </c>
      <c r="AQ61" s="35">
        <f t="shared" ref="AQ61:AQ70" si="152">AVERAGE(F61:H61)</f>
        <v>57.166666666666664</v>
      </c>
      <c r="AR61" s="35">
        <f t="shared" ref="AR61:AR70" si="153">AVERAGE(M61:O61)</f>
        <v>39.666666666666664</v>
      </c>
      <c r="AS61" s="35">
        <f t="shared" ref="AS61:AS70" si="154">AVERAGE(T61:V61)</f>
        <v>29.566666666666663</v>
      </c>
      <c r="AT61" s="36">
        <f t="shared" ref="AT61:AT70" si="155">AVERAGE(AA61:AC61)</f>
        <v>40.133333333333333</v>
      </c>
      <c r="AU61" s="35">
        <f t="shared" ref="AU61:AU70" si="156">AVERAGE(I61:K61)</f>
        <v>59.533333333333331</v>
      </c>
      <c r="AV61" s="35">
        <f t="shared" ref="AV61:AV70" si="157">AVERAGE(P61:R61)</f>
        <v>50</v>
      </c>
      <c r="AW61" s="35">
        <f t="shared" ref="AW61:AW70" si="158">AVERAGE(W61:Y61)</f>
        <v>49.366666666666667</v>
      </c>
      <c r="AX61" s="36">
        <f t="shared" ref="AX61:AX70" si="159">AVERAGE(AD61:AF61)</f>
        <v>65.833333333333329</v>
      </c>
      <c r="AY61" s="35">
        <f t="shared" ref="AY61:AY70" si="160">AVERAGE(F61:H61)-AVERAGE(T61:V61)</f>
        <v>27.6</v>
      </c>
      <c r="AZ61" s="35">
        <f t="shared" ref="AZ61:AZ70" si="161">AVERAGE(M61:O61)-AVERAGE(AA61:AC61)</f>
        <v>-0.46666666666666856</v>
      </c>
      <c r="BA61" s="35">
        <f t="shared" ref="BA61:BA70" si="162">AVERAGE(I61:K61)-AVERAGE(W61:Y61)</f>
        <v>10.166666666666664</v>
      </c>
      <c r="BB61" s="36">
        <f t="shared" ref="BB61:BB70" si="163">AVERAGE(P61:R61)-AVERAGE(AD61:AF61)</f>
        <v>-15.833333333333329</v>
      </c>
      <c r="BC61" s="52">
        <v>-7.5</v>
      </c>
      <c r="BD61" s="48">
        <v>138.5</v>
      </c>
      <c r="BE61" s="52">
        <v>-7</v>
      </c>
      <c r="BF61" s="48">
        <v>134</v>
      </c>
      <c r="BG61" s="55"/>
      <c r="BH61" s="55"/>
      <c r="BI61" s="55"/>
      <c r="BJ61" s="55"/>
      <c r="BK61" s="55"/>
      <c r="BL61" s="55"/>
      <c r="BM61" s="55"/>
      <c r="BN61" s="2"/>
      <c r="BO61" s="49">
        <v>66</v>
      </c>
      <c r="BP61" s="48">
        <v>61</v>
      </c>
    </row>
    <row r="62" spans="1:69" ht="15" thickBot="1" x14ac:dyDescent="0.35">
      <c r="A62" s="23" t="s">
        <v>22</v>
      </c>
      <c r="B62" s="19" t="s">
        <v>30</v>
      </c>
      <c r="C62" s="10">
        <v>1.0489999999999999</v>
      </c>
      <c r="D62" s="11">
        <v>1.0609999999999999</v>
      </c>
      <c r="E62" s="10">
        <v>1.028</v>
      </c>
      <c r="F62" s="10">
        <v>42.7</v>
      </c>
      <c r="G62" s="10">
        <v>44</v>
      </c>
      <c r="H62" s="10">
        <v>36.299999999999997</v>
      </c>
      <c r="I62" s="10">
        <v>63.8</v>
      </c>
      <c r="J62" s="10">
        <v>63.8</v>
      </c>
      <c r="K62" s="10">
        <v>68.099999999999994</v>
      </c>
      <c r="L62" s="10">
        <v>1.133</v>
      </c>
      <c r="M62" s="10">
        <v>42</v>
      </c>
      <c r="N62" s="10">
        <v>56.1</v>
      </c>
      <c r="O62" s="10">
        <v>25</v>
      </c>
      <c r="P62" s="10">
        <v>69.7</v>
      </c>
      <c r="Q62" s="10">
        <v>77.599999999999994</v>
      </c>
      <c r="R62" s="11">
        <v>61.6</v>
      </c>
      <c r="S62" s="10">
        <v>1.022</v>
      </c>
      <c r="T62" s="10">
        <v>47.7</v>
      </c>
      <c r="U62" s="10">
        <v>50.5</v>
      </c>
      <c r="V62" s="10">
        <v>38.9</v>
      </c>
      <c r="W62" s="10">
        <v>63.4</v>
      </c>
      <c r="X62" s="10">
        <v>52.6</v>
      </c>
      <c r="Y62" s="10">
        <v>69</v>
      </c>
      <c r="Z62" s="10">
        <v>1.0940000000000001</v>
      </c>
      <c r="AA62" s="10">
        <v>50.4</v>
      </c>
      <c r="AB62" s="10">
        <v>59</v>
      </c>
      <c r="AC62" s="10">
        <v>37.700000000000003</v>
      </c>
      <c r="AD62" s="10">
        <v>68.7</v>
      </c>
      <c r="AE62" s="10">
        <v>61.8</v>
      </c>
      <c r="AF62" s="11">
        <v>77.7</v>
      </c>
      <c r="AG62" s="65">
        <v>70</v>
      </c>
      <c r="AH62" s="39">
        <f t="shared" si="143"/>
        <v>-1.2000000000000011E-2</v>
      </c>
      <c r="AI62" s="39">
        <f t="shared" si="144"/>
        <v>6.0000000000000053E-3</v>
      </c>
      <c r="AJ62" s="40">
        <f t="shared" si="145"/>
        <v>3.8999999999999924E-2</v>
      </c>
      <c r="AK62" s="41">
        <f t="shared" si="146"/>
        <v>-0.84000000000000075</v>
      </c>
      <c r="AL62" s="41">
        <f t="shared" si="147"/>
        <v>0.42000000000000037</v>
      </c>
      <c r="AM62" s="42">
        <f t="shared" si="148"/>
        <v>2.7299999999999947</v>
      </c>
      <c r="AN62" s="41">
        <f t="shared" si="149"/>
        <v>147.69999999999999</v>
      </c>
      <c r="AO62" s="41">
        <f t="shared" si="150"/>
        <v>143.5</v>
      </c>
      <c r="AP62" s="42">
        <f t="shared" si="151"/>
        <v>155.89000000000001</v>
      </c>
      <c r="AQ62" s="41">
        <f t="shared" si="152"/>
        <v>41</v>
      </c>
      <c r="AR62" s="41">
        <f t="shared" si="153"/>
        <v>41.033333333333331</v>
      </c>
      <c r="AS62" s="41">
        <f t="shared" si="154"/>
        <v>45.699999999999996</v>
      </c>
      <c r="AT62" s="42">
        <f t="shared" si="155"/>
        <v>49.033333333333339</v>
      </c>
      <c r="AU62" s="41">
        <f t="shared" si="156"/>
        <v>65.233333333333334</v>
      </c>
      <c r="AV62" s="41">
        <f t="shared" si="157"/>
        <v>69.63333333333334</v>
      </c>
      <c r="AW62" s="41">
        <f t="shared" si="158"/>
        <v>61.666666666666664</v>
      </c>
      <c r="AX62" s="42">
        <f t="shared" si="159"/>
        <v>69.399999999999991</v>
      </c>
      <c r="AY62" s="41">
        <f t="shared" si="160"/>
        <v>-4.6999999999999957</v>
      </c>
      <c r="AZ62" s="41">
        <f t="shared" si="161"/>
        <v>-8.0000000000000071</v>
      </c>
      <c r="BA62" s="41">
        <f t="shared" si="162"/>
        <v>3.56666666666667</v>
      </c>
      <c r="BB62" s="42">
        <f t="shared" si="163"/>
        <v>0.23333333333334849</v>
      </c>
      <c r="BC62" s="66">
        <v>-3.5</v>
      </c>
      <c r="BD62" s="51">
        <v>152.5</v>
      </c>
      <c r="BE62" s="52">
        <v>1.5</v>
      </c>
      <c r="BF62" s="51">
        <v>146.5</v>
      </c>
      <c r="BG62" s="66">
        <v>3.5</v>
      </c>
      <c r="BH62" s="70"/>
      <c r="BI62" s="66">
        <v>3.5</v>
      </c>
      <c r="BJ62" s="70"/>
      <c r="BK62" s="66">
        <v>0</v>
      </c>
      <c r="BL62" s="70"/>
      <c r="BM62" s="66">
        <v>0</v>
      </c>
      <c r="BN62" s="71"/>
      <c r="BO62" s="66">
        <v>87</v>
      </c>
      <c r="BP62" s="51">
        <v>83</v>
      </c>
    </row>
    <row r="63" spans="1:69" x14ac:dyDescent="0.3">
      <c r="A63" s="18" t="s">
        <v>154</v>
      </c>
      <c r="B63" s="22" t="s">
        <v>107</v>
      </c>
      <c r="C63" s="8">
        <v>1.0489999999999999</v>
      </c>
      <c r="D63" s="5">
        <v>0.95499999999999996</v>
      </c>
      <c r="E63" s="8">
        <v>1.004</v>
      </c>
      <c r="F63" s="8">
        <v>57.9</v>
      </c>
      <c r="G63" s="8">
        <v>57.9</v>
      </c>
      <c r="H63" s="8">
        <v>62.9</v>
      </c>
      <c r="I63" s="8">
        <v>45.6</v>
      </c>
      <c r="J63" s="8">
        <v>45.7</v>
      </c>
      <c r="K63" s="8">
        <v>46.4</v>
      </c>
      <c r="L63" s="8">
        <v>1.0149999999999999</v>
      </c>
      <c r="M63" s="8">
        <v>47.2</v>
      </c>
      <c r="N63" s="8">
        <v>45</v>
      </c>
      <c r="O63" s="8">
        <v>51.3</v>
      </c>
      <c r="P63" s="8">
        <v>35.200000000000003</v>
      </c>
      <c r="Q63" s="8">
        <v>29.5</v>
      </c>
      <c r="R63" s="5">
        <v>29.7</v>
      </c>
      <c r="S63" s="8">
        <v>0.96599999999999997</v>
      </c>
      <c r="T63" s="8">
        <v>44.5</v>
      </c>
      <c r="U63" s="8">
        <v>23.9</v>
      </c>
      <c r="V63" s="8">
        <v>50.3</v>
      </c>
      <c r="W63" s="8">
        <v>52.3</v>
      </c>
      <c r="X63" s="8">
        <v>46.5</v>
      </c>
      <c r="Y63" s="8">
        <v>54.1</v>
      </c>
      <c r="Z63" s="8">
        <v>1.0629999999999999</v>
      </c>
      <c r="AA63" s="8">
        <v>55.1</v>
      </c>
      <c r="AB63" s="8">
        <v>43.2</v>
      </c>
      <c r="AC63" s="8">
        <v>59.3</v>
      </c>
      <c r="AD63" s="8">
        <v>49.2</v>
      </c>
      <c r="AE63" s="8">
        <v>48.4</v>
      </c>
      <c r="AF63" s="5">
        <v>55.3</v>
      </c>
      <c r="AG63" s="26">
        <v>68</v>
      </c>
      <c r="AH63" s="33">
        <f t="shared" si="143"/>
        <v>9.3999999999999972E-2</v>
      </c>
      <c r="AI63" s="33">
        <f t="shared" si="144"/>
        <v>3.8000000000000034E-2</v>
      </c>
      <c r="AJ63" s="34">
        <f t="shared" si="145"/>
        <v>-4.8000000000000043E-2</v>
      </c>
      <c r="AK63" s="35">
        <f t="shared" si="146"/>
        <v>6.3919999999999977</v>
      </c>
      <c r="AL63" s="35">
        <f t="shared" si="147"/>
        <v>2.5840000000000023</v>
      </c>
      <c r="AM63" s="35">
        <f t="shared" si="148"/>
        <v>-3.2640000000000029</v>
      </c>
      <c r="AN63" s="60">
        <f t="shared" si="149"/>
        <v>136.27199999999999</v>
      </c>
      <c r="AO63" s="35">
        <f t="shared" si="150"/>
        <v>133.96</v>
      </c>
      <c r="AP63" s="38">
        <f t="shared" si="151"/>
        <v>141.304</v>
      </c>
      <c r="AQ63" s="35">
        <f t="shared" si="152"/>
        <v>59.566666666666663</v>
      </c>
      <c r="AR63" s="35">
        <f t="shared" si="153"/>
        <v>47.833333333333336</v>
      </c>
      <c r="AS63" s="35">
        <f t="shared" si="154"/>
        <v>39.56666666666667</v>
      </c>
      <c r="AT63" s="36">
        <f t="shared" si="155"/>
        <v>52.533333333333339</v>
      </c>
      <c r="AU63" s="35">
        <f t="shared" si="156"/>
        <v>45.900000000000006</v>
      </c>
      <c r="AV63" s="35">
        <f t="shared" si="157"/>
        <v>31.466666666666669</v>
      </c>
      <c r="AW63" s="35">
        <f t="shared" si="158"/>
        <v>50.966666666666669</v>
      </c>
      <c r="AX63" s="36">
        <f t="shared" si="159"/>
        <v>50.966666666666661</v>
      </c>
      <c r="AY63" s="35">
        <f t="shared" si="160"/>
        <v>19.999999999999993</v>
      </c>
      <c r="AZ63" s="35">
        <f t="shared" si="161"/>
        <v>-4.7000000000000028</v>
      </c>
      <c r="BA63" s="35">
        <f t="shared" si="162"/>
        <v>-5.0666666666666629</v>
      </c>
      <c r="BB63" s="36">
        <f t="shared" si="163"/>
        <v>-19.499999999999993</v>
      </c>
      <c r="BC63" s="52">
        <v>-3.5</v>
      </c>
      <c r="BD63" s="48">
        <v>140.5</v>
      </c>
      <c r="BE63" s="47">
        <v>-2.5</v>
      </c>
      <c r="BF63" s="48">
        <v>139</v>
      </c>
      <c r="BG63" s="55"/>
      <c r="BH63" s="55"/>
      <c r="BI63" s="55"/>
      <c r="BJ63" s="55"/>
      <c r="BK63" s="55"/>
      <c r="BL63" s="55"/>
      <c r="BM63" s="55"/>
      <c r="BN63" s="55"/>
      <c r="BO63" s="52">
        <v>71</v>
      </c>
      <c r="BP63" s="52">
        <v>87</v>
      </c>
      <c r="BQ63" s="74"/>
    </row>
    <row r="64" spans="1:69" x14ac:dyDescent="0.3">
      <c r="A64" s="18" t="s">
        <v>155</v>
      </c>
      <c r="B64" s="22" t="s">
        <v>109</v>
      </c>
      <c r="C64" s="8">
        <v>1.0980000000000001</v>
      </c>
      <c r="D64" s="5">
        <v>0.93200000000000005</v>
      </c>
      <c r="E64" s="8">
        <v>1.079</v>
      </c>
      <c r="F64" s="8">
        <v>59</v>
      </c>
      <c r="G64" s="8">
        <v>58.9</v>
      </c>
      <c r="H64" s="8">
        <v>64.900000000000006</v>
      </c>
      <c r="I64" s="8">
        <v>56.3</v>
      </c>
      <c r="J64" s="8">
        <v>61.1</v>
      </c>
      <c r="K64" s="8">
        <v>57.6</v>
      </c>
      <c r="L64" s="8">
        <v>1.0760000000000001</v>
      </c>
      <c r="M64" s="8">
        <v>52.9</v>
      </c>
      <c r="N64" s="8">
        <v>28.3</v>
      </c>
      <c r="O64" s="8">
        <v>66.3</v>
      </c>
      <c r="P64" s="8">
        <v>50.3</v>
      </c>
      <c r="Q64" s="8">
        <v>39.700000000000003</v>
      </c>
      <c r="R64" s="5">
        <v>48.9</v>
      </c>
      <c r="S64" s="8">
        <v>0.85899999999999999</v>
      </c>
      <c r="T64" s="8">
        <v>29.6</v>
      </c>
      <c r="U64" s="8">
        <v>5.5</v>
      </c>
      <c r="V64" s="8">
        <v>27.3</v>
      </c>
      <c r="W64" s="8">
        <v>31.2</v>
      </c>
      <c r="X64" s="8">
        <v>16.8</v>
      </c>
      <c r="Y64" s="8">
        <v>42.8</v>
      </c>
      <c r="Z64" s="8">
        <v>1.0760000000000001</v>
      </c>
      <c r="AA64" s="8">
        <v>55.6</v>
      </c>
      <c r="AB64" s="8">
        <v>74.099999999999994</v>
      </c>
      <c r="AC64" s="8">
        <v>46.4</v>
      </c>
      <c r="AD64" s="8">
        <v>53.5</v>
      </c>
      <c r="AE64" s="8">
        <v>53.5</v>
      </c>
      <c r="AF64" s="5">
        <v>56.2</v>
      </c>
      <c r="AG64" s="26">
        <v>68</v>
      </c>
      <c r="AH64" s="33">
        <f t="shared" si="143"/>
        <v>0.16600000000000004</v>
      </c>
      <c r="AI64" s="33">
        <f t="shared" si="144"/>
        <v>0.21999999999999997</v>
      </c>
      <c r="AJ64" s="34">
        <f t="shared" si="145"/>
        <v>0</v>
      </c>
      <c r="AK64" s="69">
        <f t="shared" si="146"/>
        <v>11.288000000000002</v>
      </c>
      <c r="AL64" s="35">
        <f t="shared" si="147"/>
        <v>14.959999999999997</v>
      </c>
      <c r="AM64" s="36">
        <f t="shared" si="148"/>
        <v>0</v>
      </c>
      <c r="AN64" s="69">
        <f t="shared" si="149"/>
        <v>138.04000000000002</v>
      </c>
      <c r="AO64" s="35">
        <f t="shared" si="150"/>
        <v>131.78399999999999</v>
      </c>
      <c r="AP64" s="36">
        <f t="shared" si="151"/>
        <v>146.33600000000001</v>
      </c>
      <c r="AQ64" s="35">
        <f t="shared" si="152"/>
        <v>60.933333333333337</v>
      </c>
      <c r="AR64" s="35">
        <f t="shared" si="153"/>
        <v>49.166666666666664</v>
      </c>
      <c r="AS64" s="35">
        <f t="shared" si="154"/>
        <v>20.8</v>
      </c>
      <c r="AT64" s="36">
        <f t="shared" si="155"/>
        <v>58.699999999999996</v>
      </c>
      <c r="AU64" s="35">
        <f t="shared" si="156"/>
        <v>58.333333333333336</v>
      </c>
      <c r="AV64" s="35">
        <f t="shared" si="157"/>
        <v>46.300000000000004</v>
      </c>
      <c r="AW64" s="35">
        <f t="shared" si="158"/>
        <v>30.266666666666666</v>
      </c>
      <c r="AX64" s="36">
        <f t="shared" si="159"/>
        <v>54.4</v>
      </c>
      <c r="AY64" s="35">
        <f t="shared" si="160"/>
        <v>40.13333333333334</v>
      </c>
      <c r="AZ64" s="35">
        <f t="shared" si="161"/>
        <v>-9.5333333333333314</v>
      </c>
      <c r="BA64" s="35">
        <f t="shared" si="162"/>
        <v>28.06666666666667</v>
      </c>
      <c r="BB64" s="36">
        <f t="shared" si="163"/>
        <v>-8.0999999999999943</v>
      </c>
      <c r="BC64" s="52">
        <v>-9.5</v>
      </c>
      <c r="BD64" s="48">
        <v>153.5</v>
      </c>
      <c r="BE64" s="52">
        <v>-12</v>
      </c>
      <c r="BF64" s="48">
        <v>141.5</v>
      </c>
      <c r="BG64" s="52">
        <v>-9.5</v>
      </c>
      <c r="BH64" s="48" t="s">
        <v>101</v>
      </c>
      <c r="BI64" s="52">
        <v>-9.5</v>
      </c>
      <c r="BJ64" s="55"/>
      <c r="BK64" s="52">
        <v>0</v>
      </c>
      <c r="BL64" s="48">
        <v>1</v>
      </c>
      <c r="BM64" s="52">
        <v>0</v>
      </c>
      <c r="BN64" s="55"/>
      <c r="BO64" s="52">
        <v>68</v>
      </c>
      <c r="BP64" s="48">
        <v>65</v>
      </c>
    </row>
    <row r="65" spans="1:68" ht="15" thickBot="1" x14ac:dyDescent="0.35">
      <c r="A65" s="23" t="s">
        <v>156</v>
      </c>
      <c r="B65" s="19" t="s">
        <v>111</v>
      </c>
      <c r="C65" s="10">
        <v>1.016</v>
      </c>
      <c r="D65" s="11">
        <v>0.96</v>
      </c>
      <c r="E65" s="10">
        <v>1.026</v>
      </c>
      <c r="F65" s="10">
        <v>61.1</v>
      </c>
      <c r="G65" s="10">
        <v>51.2</v>
      </c>
      <c r="H65" s="10">
        <v>74.2</v>
      </c>
      <c r="I65" s="10">
        <v>58.1</v>
      </c>
      <c r="J65" s="10">
        <v>57.5</v>
      </c>
      <c r="K65" s="10">
        <v>60.7</v>
      </c>
      <c r="L65" s="10">
        <v>1.04</v>
      </c>
      <c r="M65" s="10">
        <v>51.7</v>
      </c>
      <c r="N65" s="10">
        <v>43</v>
      </c>
      <c r="O65" s="10">
        <v>65.5</v>
      </c>
      <c r="P65" s="10">
        <v>47.4</v>
      </c>
      <c r="Q65" s="10">
        <v>46.9</v>
      </c>
      <c r="R65" s="11">
        <v>45.4</v>
      </c>
      <c r="S65" s="10">
        <v>0.93899999999999995</v>
      </c>
      <c r="T65" s="10">
        <v>40.299999999999997</v>
      </c>
      <c r="U65" s="10">
        <v>46.5</v>
      </c>
      <c r="V65" s="10">
        <v>47.9</v>
      </c>
      <c r="W65" s="10">
        <v>47.2</v>
      </c>
      <c r="X65" s="10">
        <v>61.2</v>
      </c>
      <c r="Y65" s="10">
        <v>46.1</v>
      </c>
      <c r="Z65" s="10">
        <v>1.0209999999999999</v>
      </c>
      <c r="AA65" s="10">
        <v>38.9</v>
      </c>
      <c r="AB65" s="10">
        <v>50</v>
      </c>
      <c r="AC65" s="10">
        <v>33.299999999999997</v>
      </c>
      <c r="AD65" s="10">
        <v>45.8</v>
      </c>
      <c r="AE65" s="10">
        <v>74.400000000000006</v>
      </c>
      <c r="AF65" s="11">
        <v>39.299999999999997</v>
      </c>
      <c r="AG65" s="27">
        <v>71</v>
      </c>
      <c r="AH65" s="72">
        <f t="shared" si="143"/>
        <v>5.600000000000005E-2</v>
      </c>
      <c r="AI65" s="39">
        <f t="shared" si="144"/>
        <v>8.7000000000000077E-2</v>
      </c>
      <c r="AJ65" s="40">
        <f t="shared" si="145"/>
        <v>1.9000000000000128E-2</v>
      </c>
      <c r="AK65" s="41">
        <f t="shared" ref="AK65:AK70" si="164">AH65*$AG65</f>
        <v>3.9760000000000035</v>
      </c>
      <c r="AL65" s="41">
        <f t="shared" ref="AL65:AL70" si="165">AI65*$AG65</f>
        <v>6.1770000000000058</v>
      </c>
      <c r="AM65" s="42">
        <f t="shared" ref="AM65:AM70" si="166">AJ65*$AG65</f>
        <v>1.3490000000000091</v>
      </c>
      <c r="AN65" s="41">
        <f t="shared" ref="AN65:AN70" si="167">(C65+D65)*$AG65</f>
        <v>140.29599999999999</v>
      </c>
      <c r="AO65" s="41">
        <f t="shared" ref="AO65:AO70" si="168">(E65+S65)*$AG65</f>
        <v>139.51499999999999</v>
      </c>
      <c r="AP65" s="42">
        <f t="shared" ref="AP65:AP70" si="169">(L65+Z65)*$AG65</f>
        <v>146.33099999999999</v>
      </c>
      <c r="AQ65" s="41">
        <f t="shared" si="152"/>
        <v>62.166666666666664</v>
      </c>
      <c r="AR65" s="41">
        <f t="shared" si="153"/>
        <v>53.4</v>
      </c>
      <c r="AS65" s="41">
        <f t="shared" si="154"/>
        <v>44.9</v>
      </c>
      <c r="AT65" s="42">
        <f t="shared" si="155"/>
        <v>40.733333333333334</v>
      </c>
      <c r="AU65" s="41">
        <f t="shared" si="156"/>
        <v>58.766666666666673</v>
      </c>
      <c r="AV65" s="41">
        <f t="shared" si="157"/>
        <v>46.566666666666663</v>
      </c>
      <c r="AW65" s="41">
        <f t="shared" si="158"/>
        <v>51.5</v>
      </c>
      <c r="AX65" s="42">
        <f t="shared" si="159"/>
        <v>53.166666666666664</v>
      </c>
      <c r="AY65" s="73">
        <f t="shared" si="160"/>
        <v>17.266666666666666</v>
      </c>
      <c r="AZ65" s="41">
        <f t="shared" si="161"/>
        <v>12.666666666666664</v>
      </c>
      <c r="BA65" s="41">
        <f t="shared" si="162"/>
        <v>7.2666666666666728</v>
      </c>
      <c r="BB65" s="42">
        <f t="shared" si="163"/>
        <v>-6.6000000000000014</v>
      </c>
      <c r="BC65" s="66">
        <v>-3.5</v>
      </c>
      <c r="BD65" s="51">
        <v>145.5</v>
      </c>
      <c r="BE65" s="66">
        <v>-4</v>
      </c>
      <c r="BF65" s="51">
        <v>144</v>
      </c>
      <c r="BG65" s="55"/>
      <c r="BH65" s="55"/>
      <c r="BI65" s="55"/>
      <c r="BJ65" s="55"/>
      <c r="BK65" s="55"/>
      <c r="BL65" s="55"/>
      <c r="BM65" s="55"/>
      <c r="BN65" s="55"/>
      <c r="BO65" s="66">
        <v>88</v>
      </c>
      <c r="BP65" s="51">
        <v>73</v>
      </c>
    </row>
    <row r="66" spans="1:68" x14ac:dyDescent="0.3">
      <c r="A66" s="18" t="s">
        <v>105</v>
      </c>
      <c r="B66" s="22" t="s">
        <v>103</v>
      </c>
      <c r="C66" s="8">
        <v>1.111</v>
      </c>
      <c r="D66" s="5">
        <v>1.056</v>
      </c>
      <c r="E66" s="8">
        <v>1.0860000000000001</v>
      </c>
      <c r="F66" s="8">
        <v>62.1</v>
      </c>
      <c r="G66" s="8">
        <v>58.2</v>
      </c>
      <c r="H66" s="8">
        <v>64.2</v>
      </c>
      <c r="I66" s="8">
        <v>62</v>
      </c>
      <c r="J66" s="8">
        <v>60.1</v>
      </c>
      <c r="K66" s="8">
        <v>76.7</v>
      </c>
      <c r="L66" s="8">
        <v>1.103</v>
      </c>
      <c r="M66" s="8">
        <v>44.2</v>
      </c>
      <c r="N66" s="8">
        <v>34.9</v>
      </c>
      <c r="O66" s="8">
        <v>42.9</v>
      </c>
      <c r="P66" s="8">
        <v>62.5</v>
      </c>
      <c r="Q66" s="8">
        <v>55.4</v>
      </c>
      <c r="R66" s="5">
        <v>54.8</v>
      </c>
      <c r="S66" s="8">
        <v>1.032</v>
      </c>
      <c r="T66" s="8">
        <v>49.4</v>
      </c>
      <c r="U66" s="8">
        <v>44.9</v>
      </c>
      <c r="V66" s="8">
        <v>49</v>
      </c>
      <c r="W66" s="8">
        <v>57.3</v>
      </c>
      <c r="X66" s="8">
        <v>60.9</v>
      </c>
      <c r="Y66" s="8">
        <v>56</v>
      </c>
      <c r="Z66" s="8">
        <v>1.099</v>
      </c>
      <c r="AA66" s="8">
        <v>35.9</v>
      </c>
      <c r="AB66" s="8">
        <v>66.099999999999994</v>
      </c>
      <c r="AC66" s="8">
        <v>29.9</v>
      </c>
      <c r="AD66" s="8">
        <v>66.8</v>
      </c>
      <c r="AE66" s="8">
        <v>88.7</v>
      </c>
      <c r="AF66" s="5">
        <v>57</v>
      </c>
      <c r="AG66" s="26">
        <v>68.5</v>
      </c>
      <c r="AH66" s="33">
        <f t="shared" si="143"/>
        <v>5.4999999999999938E-2</v>
      </c>
      <c r="AI66" s="33">
        <f t="shared" si="144"/>
        <v>5.4000000000000048E-2</v>
      </c>
      <c r="AJ66" s="34">
        <f t="shared" si="145"/>
        <v>4.0000000000000036E-3</v>
      </c>
      <c r="AK66" s="35">
        <f t="shared" si="164"/>
        <v>3.7674999999999956</v>
      </c>
      <c r="AL66" s="35">
        <f t="shared" si="165"/>
        <v>3.6990000000000034</v>
      </c>
      <c r="AM66" s="35">
        <f t="shared" si="166"/>
        <v>0.27400000000000024</v>
      </c>
      <c r="AN66" s="60">
        <f t="shared" si="167"/>
        <v>148.43949999999998</v>
      </c>
      <c r="AO66" s="35">
        <f t="shared" si="168"/>
        <v>145.08300000000003</v>
      </c>
      <c r="AP66" s="38">
        <f t="shared" si="169"/>
        <v>150.83699999999999</v>
      </c>
      <c r="AQ66" s="35">
        <f t="shared" si="152"/>
        <v>61.5</v>
      </c>
      <c r="AR66" s="35">
        <f t="shared" si="153"/>
        <v>40.666666666666664</v>
      </c>
      <c r="AS66" s="35">
        <f t="shared" si="154"/>
        <v>47.766666666666673</v>
      </c>
      <c r="AT66" s="36">
        <f t="shared" si="155"/>
        <v>43.966666666666669</v>
      </c>
      <c r="AU66" s="35">
        <f t="shared" si="156"/>
        <v>66.266666666666666</v>
      </c>
      <c r="AV66" s="35">
        <f t="shared" si="157"/>
        <v>57.566666666666663</v>
      </c>
      <c r="AW66" s="35">
        <f t="shared" si="158"/>
        <v>58.066666666666663</v>
      </c>
      <c r="AX66" s="36">
        <f t="shared" si="159"/>
        <v>70.833333333333329</v>
      </c>
      <c r="AY66" s="35">
        <f t="shared" si="160"/>
        <v>13.733333333333327</v>
      </c>
      <c r="AZ66" s="35">
        <f t="shared" si="161"/>
        <v>-3.3000000000000043</v>
      </c>
      <c r="BA66" s="35">
        <f t="shared" si="162"/>
        <v>8.2000000000000028</v>
      </c>
      <c r="BB66" s="36">
        <f t="shared" si="163"/>
        <v>-13.266666666666666</v>
      </c>
      <c r="BC66" s="52">
        <v>5</v>
      </c>
      <c r="BD66" s="48">
        <v>152.5</v>
      </c>
      <c r="BE66" s="52">
        <v>0</v>
      </c>
      <c r="BF66" s="48">
        <v>143</v>
      </c>
      <c r="BG66" s="55"/>
      <c r="BH66" s="48" t="s">
        <v>101</v>
      </c>
      <c r="BI66" s="55"/>
      <c r="BJ66" s="55"/>
      <c r="BK66" s="52">
        <v>1</v>
      </c>
      <c r="BL66" s="48">
        <v>1</v>
      </c>
      <c r="BM66" s="52">
        <v>1</v>
      </c>
      <c r="BN66" s="55"/>
      <c r="BO66" s="52">
        <v>67</v>
      </c>
      <c r="BP66" s="48">
        <v>65</v>
      </c>
    </row>
    <row r="67" spans="1:68" x14ac:dyDescent="0.3">
      <c r="A67" s="18" t="s">
        <v>113</v>
      </c>
      <c r="B67" s="22" t="s">
        <v>107</v>
      </c>
      <c r="C67" s="8">
        <v>1.1499999999999999</v>
      </c>
      <c r="D67" s="5">
        <v>1.0509999999999999</v>
      </c>
      <c r="E67" s="8">
        <v>1.1319999999999999</v>
      </c>
      <c r="F67" s="8">
        <v>71.8</v>
      </c>
      <c r="G67" s="8">
        <v>63.1</v>
      </c>
      <c r="H67" s="8">
        <v>82.2</v>
      </c>
      <c r="I67" s="8">
        <v>68.400000000000006</v>
      </c>
      <c r="J67" s="8">
        <v>61.6</v>
      </c>
      <c r="K67" s="8">
        <v>85.1</v>
      </c>
      <c r="L67" s="8">
        <v>1.097</v>
      </c>
      <c r="M67" s="8">
        <v>49.3</v>
      </c>
      <c r="N67" s="8">
        <v>58.7</v>
      </c>
      <c r="O67" s="8">
        <v>46.1</v>
      </c>
      <c r="P67" s="8">
        <v>51.8</v>
      </c>
      <c r="Q67" s="8">
        <v>65</v>
      </c>
      <c r="R67" s="5">
        <v>36.299999999999997</v>
      </c>
      <c r="S67" s="8">
        <v>1.036</v>
      </c>
      <c r="T67" s="8">
        <v>52.3</v>
      </c>
      <c r="U67" s="8">
        <v>37.1</v>
      </c>
      <c r="V67" s="8">
        <v>61.7</v>
      </c>
      <c r="W67" s="8">
        <v>53.8</v>
      </c>
      <c r="X67" s="8">
        <v>45.1</v>
      </c>
      <c r="Y67" s="8">
        <v>61.4</v>
      </c>
      <c r="Z67" s="8">
        <v>1.0720000000000001</v>
      </c>
      <c r="AA67" s="8">
        <v>51.9</v>
      </c>
      <c r="AB67" s="8">
        <v>60.5</v>
      </c>
      <c r="AC67" s="8">
        <v>49.4</v>
      </c>
      <c r="AD67" s="8">
        <v>50.8</v>
      </c>
      <c r="AE67" s="8">
        <v>57</v>
      </c>
      <c r="AF67" s="5">
        <v>47.6</v>
      </c>
      <c r="AG67" s="26">
        <v>65.5</v>
      </c>
      <c r="AH67" s="33">
        <f t="shared" si="143"/>
        <v>9.8999999999999977E-2</v>
      </c>
      <c r="AI67" s="33">
        <f t="shared" si="144"/>
        <v>9.5999999999999863E-2</v>
      </c>
      <c r="AJ67" s="34">
        <f t="shared" si="145"/>
        <v>2.4999999999999911E-2</v>
      </c>
      <c r="AK67" s="69">
        <f t="shared" si="164"/>
        <v>6.4844999999999988</v>
      </c>
      <c r="AL67" s="35">
        <f t="shared" si="165"/>
        <v>6.2879999999999914</v>
      </c>
      <c r="AM67" s="36">
        <f t="shared" si="166"/>
        <v>1.6374999999999942</v>
      </c>
      <c r="AN67" s="69">
        <f t="shared" si="167"/>
        <v>144.16549999999998</v>
      </c>
      <c r="AO67" s="35">
        <f t="shared" si="168"/>
        <v>142.00400000000002</v>
      </c>
      <c r="AP67" s="36">
        <f t="shared" si="169"/>
        <v>142.06950000000001</v>
      </c>
      <c r="AQ67" s="35">
        <f t="shared" si="152"/>
        <v>72.366666666666674</v>
      </c>
      <c r="AR67" s="35">
        <f t="shared" si="153"/>
        <v>51.366666666666667</v>
      </c>
      <c r="AS67" s="35">
        <f t="shared" si="154"/>
        <v>50.366666666666674</v>
      </c>
      <c r="AT67" s="36">
        <f t="shared" si="155"/>
        <v>53.933333333333337</v>
      </c>
      <c r="AU67" s="35">
        <f t="shared" si="156"/>
        <v>71.7</v>
      </c>
      <c r="AV67" s="35">
        <f t="shared" si="157"/>
        <v>51.033333333333331</v>
      </c>
      <c r="AW67" s="35">
        <f t="shared" si="158"/>
        <v>53.433333333333337</v>
      </c>
      <c r="AX67" s="36">
        <f t="shared" si="159"/>
        <v>51.800000000000004</v>
      </c>
      <c r="AY67" s="35">
        <f t="shared" si="160"/>
        <v>22</v>
      </c>
      <c r="AZ67" s="35">
        <f t="shared" si="161"/>
        <v>-2.56666666666667</v>
      </c>
      <c r="BA67" s="35">
        <f t="shared" si="162"/>
        <v>18.266666666666666</v>
      </c>
      <c r="BB67" s="36">
        <f t="shared" si="163"/>
        <v>-0.76666666666667282</v>
      </c>
      <c r="BC67" s="52">
        <v>-6.5</v>
      </c>
      <c r="BD67" s="48">
        <v>147.5</v>
      </c>
      <c r="BE67" s="52">
        <v>-4.5</v>
      </c>
      <c r="BF67" s="48">
        <v>145</v>
      </c>
      <c r="BG67" s="55"/>
      <c r="BH67" s="55"/>
      <c r="BI67" s="55"/>
      <c r="BJ67" s="55"/>
      <c r="BK67" s="55"/>
      <c r="BL67" s="55"/>
      <c r="BM67" s="55"/>
      <c r="BN67" s="55"/>
      <c r="BO67" s="52">
        <v>78</v>
      </c>
      <c r="BP67" s="48">
        <v>73</v>
      </c>
    </row>
    <row r="68" spans="1:68" x14ac:dyDescent="0.3">
      <c r="A68" s="18" t="s">
        <v>117</v>
      </c>
      <c r="B68" s="22" t="s">
        <v>120</v>
      </c>
      <c r="C68" s="8">
        <v>0.94099999999999995</v>
      </c>
      <c r="D68" s="5">
        <v>1.014</v>
      </c>
      <c r="E68" s="8">
        <v>0.91</v>
      </c>
      <c r="F68" s="8">
        <v>39.5</v>
      </c>
      <c r="G68" s="8">
        <v>44.7</v>
      </c>
      <c r="H68" s="8">
        <v>34</v>
      </c>
      <c r="I68" s="8">
        <v>44.2</v>
      </c>
      <c r="J68" s="8">
        <v>30.1</v>
      </c>
      <c r="K68" s="8">
        <v>52.7</v>
      </c>
      <c r="L68" s="8">
        <v>0.98299999999999998</v>
      </c>
      <c r="M68" s="8">
        <v>45</v>
      </c>
      <c r="N68" s="8">
        <v>46.4</v>
      </c>
      <c r="O68" s="8">
        <v>25.1</v>
      </c>
      <c r="P68" s="8">
        <v>48.6</v>
      </c>
      <c r="Q68" s="8">
        <v>45.2</v>
      </c>
      <c r="R68" s="5">
        <v>39</v>
      </c>
      <c r="S68" s="8">
        <v>1.0149999999999999</v>
      </c>
      <c r="T68" s="8">
        <v>44.5</v>
      </c>
      <c r="U68" s="8">
        <v>41.8</v>
      </c>
      <c r="V68" s="8">
        <v>46</v>
      </c>
      <c r="W68" s="8">
        <v>49.9</v>
      </c>
      <c r="X68" s="8">
        <v>60.3</v>
      </c>
      <c r="Y68" s="8">
        <v>51.4</v>
      </c>
      <c r="Z68" s="8">
        <v>1.127</v>
      </c>
      <c r="AA68" s="8">
        <v>47.1</v>
      </c>
      <c r="AB68" s="8">
        <v>52.5</v>
      </c>
      <c r="AC68" s="8">
        <v>37.799999999999997</v>
      </c>
      <c r="AD68" s="8">
        <v>65.8</v>
      </c>
      <c r="AE68" s="8">
        <v>66.5</v>
      </c>
      <c r="AF68" s="5">
        <v>68.8</v>
      </c>
      <c r="AG68" s="26">
        <v>65.5</v>
      </c>
      <c r="AH68" s="33">
        <f t="shared" si="143"/>
        <v>-7.3000000000000065E-2</v>
      </c>
      <c r="AI68" s="33">
        <f t="shared" si="144"/>
        <v>-0.10499999999999987</v>
      </c>
      <c r="AJ68" s="34">
        <f t="shared" si="145"/>
        <v>-0.14400000000000002</v>
      </c>
      <c r="AK68" s="35">
        <f t="shared" si="164"/>
        <v>-4.7815000000000039</v>
      </c>
      <c r="AL68" s="35">
        <f t="shared" si="165"/>
        <v>-6.8774999999999915</v>
      </c>
      <c r="AM68" s="36">
        <f t="shared" si="166"/>
        <v>-9.4320000000000004</v>
      </c>
      <c r="AN68" s="35">
        <f t="shared" si="167"/>
        <v>128.05250000000001</v>
      </c>
      <c r="AO68" s="35">
        <f t="shared" si="168"/>
        <v>126.08749999999999</v>
      </c>
      <c r="AP68" s="36">
        <f t="shared" si="169"/>
        <v>138.20499999999998</v>
      </c>
      <c r="AQ68" s="35">
        <f t="shared" si="152"/>
        <v>39.4</v>
      </c>
      <c r="AR68" s="35">
        <f t="shared" si="153"/>
        <v>38.833333333333336</v>
      </c>
      <c r="AS68" s="35">
        <f t="shared" si="154"/>
        <v>44.1</v>
      </c>
      <c r="AT68" s="36">
        <f t="shared" si="155"/>
        <v>45.79999999999999</v>
      </c>
      <c r="AU68" s="35">
        <f t="shared" si="156"/>
        <v>42.333333333333336</v>
      </c>
      <c r="AV68" s="35">
        <f t="shared" si="157"/>
        <v>44.266666666666673</v>
      </c>
      <c r="AW68" s="35">
        <f t="shared" si="158"/>
        <v>53.866666666666667</v>
      </c>
      <c r="AX68" s="36">
        <f t="shared" si="159"/>
        <v>67.033333333333346</v>
      </c>
      <c r="AY68" s="35">
        <f t="shared" si="160"/>
        <v>-4.7000000000000028</v>
      </c>
      <c r="AZ68" s="35">
        <f t="shared" si="161"/>
        <v>-6.9666666666666544</v>
      </c>
      <c r="BA68" s="35">
        <f t="shared" si="162"/>
        <v>-11.533333333333331</v>
      </c>
      <c r="BB68" s="36">
        <f t="shared" si="163"/>
        <v>-22.766666666666673</v>
      </c>
      <c r="BC68" s="52">
        <v>-1.5</v>
      </c>
      <c r="BD68" s="48">
        <v>134.5</v>
      </c>
      <c r="BE68" s="52">
        <v>4</v>
      </c>
      <c r="BF68" s="48">
        <v>132</v>
      </c>
      <c r="BG68" s="52">
        <v>1.5</v>
      </c>
      <c r="BH68" s="55"/>
      <c r="BI68" s="52">
        <v>1.5</v>
      </c>
      <c r="BJ68" s="55"/>
      <c r="BK68" s="52">
        <v>1</v>
      </c>
      <c r="BL68" s="55"/>
      <c r="BM68" s="52">
        <v>1</v>
      </c>
      <c r="BN68" s="55"/>
      <c r="BO68" s="52">
        <v>61</v>
      </c>
      <c r="BP68" s="48">
        <v>59</v>
      </c>
    </row>
    <row r="69" spans="1:68" ht="15" thickBot="1" x14ac:dyDescent="0.35">
      <c r="A69" s="23" t="s">
        <v>155</v>
      </c>
      <c r="B69" s="23" t="s">
        <v>156</v>
      </c>
      <c r="C69" s="75">
        <v>1.008</v>
      </c>
      <c r="D69" s="11">
        <v>0.96599999999999997</v>
      </c>
      <c r="E69" s="10">
        <v>1.0229999999999999</v>
      </c>
      <c r="F69" s="10">
        <v>48.3</v>
      </c>
      <c r="G69" s="10">
        <v>33.9</v>
      </c>
      <c r="H69" s="10">
        <v>58.8</v>
      </c>
      <c r="I69" s="10">
        <v>61.6</v>
      </c>
      <c r="J69" s="10">
        <v>62.1</v>
      </c>
      <c r="K69" s="10">
        <v>64.8</v>
      </c>
      <c r="L69" s="10">
        <v>1.004</v>
      </c>
      <c r="M69" s="10">
        <v>36.5</v>
      </c>
      <c r="N69" s="10">
        <v>28.9</v>
      </c>
      <c r="O69" s="10">
        <v>28.5</v>
      </c>
      <c r="P69" s="10">
        <v>40.5</v>
      </c>
      <c r="Q69" s="10">
        <v>48.2</v>
      </c>
      <c r="R69" s="11">
        <v>34.5</v>
      </c>
      <c r="S69" s="10">
        <v>0.96</v>
      </c>
      <c r="T69" s="10">
        <v>41.7</v>
      </c>
      <c r="U69" s="10">
        <v>42.9</v>
      </c>
      <c r="V69" s="10">
        <v>33.799999999999997</v>
      </c>
      <c r="W69" s="10">
        <v>47</v>
      </c>
      <c r="X69" s="10">
        <v>55.9</v>
      </c>
      <c r="Y69" s="10">
        <v>43.2</v>
      </c>
      <c r="Z69" s="10">
        <v>1.016</v>
      </c>
      <c r="AA69" s="10">
        <v>46</v>
      </c>
      <c r="AB69" s="10">
        <v>47</v>
      </c>
      <c r="AC69" s="10">
        <v>44.9</v>
      </c>
      <c r="AD69" s="10">
        <v>41.4</v>
      </c>
      <c r="AE69" s="10">
        <v>45.6</v>
      </c>
      <c r="AF69" s="11">
        <v>30.6</v>
      </c>
      <c r="AG69" s="27">
        <v>66</v>
      </c>
      <c r="AH69" s="39">
        <f t="shared" si="143"/>
        <v>4.2000000000000037E-2</v>
      </c>
      <c r="AI69" s="39">
        <f t="shared" si="144"/>
        <v>6.2999999999999945E-2</v>
      </c>
      <c r="AJ69" s="40">
        <f t="shared" si="145"/>
        <v>-1.2000000000000011E-2</v>
      </c>
      <c r="AK69" s="41">
        <f t="shared" si="164"/>
        <v>2.7720000000000025</v>
      </c>
      <c r="AL69" s="41">
        <f t="shared" si="165"/>
        <v>4.1579999999999959</v>
      </c>
      <c r="AM69" s="42">
        <f t="shared" si="166"/>
        <v>-0.7920000000000007</v>
      </c>
      <c r="AN69" s="41">
        <f t="shared" si="167"/>
        <v>130.28399999999999</v>
      </c>
      <c r="AO69" s="41">
        <f t="shared" si="168"/>
        <v>130.87799999999999</v>
      </c>
      <c r="AP69" s="42">
        <f t="shared" si="169"/>
        <v>133.32</v>
      </c>
      <c r="AQ69" s="41">
        <f t="shared" si="152"/>
        <v>47</v>
      </c>
      <c r="AR69" s="41">
        <f t="shared" si="153"/>
        <v>31.3</v>
      </c>
      <c r="AS69" s="41">
        <f t="shared" si="154"/>
        <v>39.466666666666661</v>
      </c>
      <c r="AT69" s="42">
        <f t="shared" si="155"/>
        <v>45.966666666666669</v>
      </c>
      <c r="AU69" s="41">
        <f t="shared" si="156"/>
        <v>62.833333333333336</v>
      </c>
      <c r="AV69" s="41">
        <f t="shared" si="157"/>
        <v>41.06666666666667</v>
      </c>
      <c r="AW69" s="41">
        <f t="shared" si="158"/>
        <v>48.70000000000001</v>
      </c>
      <c r="AX69" s="42">
        <f t="shared" si="159"/>
        <v>39.199999999999996</v>
      </c>
      <c r="AY69" s="41">
        <f t="shared" si="160"/>
        <v>7.5333333333333385</v>
      </c>
      <c r="AZ69" s="41">
        <f t="shared" si="161"/>
        <v>-14.666666666666668</v>
      </c>
      <c r="BA69" s="41">
        <f t="shared" si="162"/>
        <v>14.133333333333326</v>
      </c>
      <c r="BB69" s="42">
        <f t="shared" si="163"/>
        <v>1.8666666666666742</v>
      </c>
      <c r="BC69" s="66">
        <v>5.5</v>
      </c>
      <c r="BD69" s="51">
        <v>137.5</v>
      </c>
      <c r="BE69" s="66">
        <v>-1</v>
      </c>
      <c r="BF69" s="51">
        <v>135</v>
      </c>
      <c r="BG69" s="66">
        <v>5.5</v>
      </c>
      <c r="BH69" s="55"/>
      <c r="BI69" s="66">
        <v>5.5</v>
      </c>
      <c r="BJ69" s="55"/>
      <c r="BK69" s="66">
        <v>0</v>
      </c>
      <c r="BL69" s="55"/>
      <c r="BM69" s="66">
        <v>0</v>
      </c>
      <c r="BN69" s="55"/>
      <c r="BO69" s="66">
        <v>65</v>
      </c>
      <c r="BP69" s="51">
        <v>72</v>
      </c>
    </row>
    <row r="70" spans="1:68" x14ac:dyDescent="0.3">
      <c r="A70" s="18" t="s">
        <v>113</v>
      </c>
      <c r="B70" s="22" t="s">
        <v>156</v>
      </c>
      <c r="C70" s="8">
        <v>1.05</v>
      </c>
      <c r="D70" s="5">
        <v>1.0229999999999999</v>
      </c>
      <c r="E70" s="8">
        <v>1.0449999999999999</v>
      </c>
      <c r="F70" s="8">
        <v>51.5</v>
      </c>
      <c r="G70" s="8">
        <v>47.3</v>
      </c>
      <c r="H70" s="8">
        <v>48.3</v>
      </c>
      <c r="I70" s="8">
        <v>64.2</v>
      </c>
      <c r="J70" s="8">
        <v>59.7</v>
      </c>
      <c r="K70" s="8">
        <v>74.5</v>
      </c>
      <c r="L70" s="8">
        <v>1.0980000000000001</v>
      </c>
      <c r="M70" s="8">
        <v>46.8</v>
      </c>
      <c r="N70" s="8">
        <v>47.1</v>
      </c>
      <c r="O70" s="8">
        <v>41.7</v>
      </c>
      <c r="P70" s="8">
        <v>64.7</v>
      </c>
      <c r="Q70" s="8">
        <v>73.2</v>
      </c>
      <c r="R70" s="5">
        <v>53.9</v>
      </c>
      <c r="S70" s="8">
        <v>1.026</v>
      </c>
      <c r="T70" s="8">
        <v>58.6</v>
      </c>
      <c r="U70" s="8">
        <v>60.2</v>
      </c>
      <c r="V70" s="8">
        <v>59.1</v>
      </c>
      <c r="W70" s="8">
        <v>50.8</v>
      </c>
      <c r="X70" s="8">
        <v>64.099999999999994</v>
      </c>
      <c r="Y70" s="8">
        <v>47.1</v>
      </c>
      <c r="Z70" s="8">
        <v>1.0249999999999999</v>
      </c>
      <c r="AA70" s="8">
        <v>47.9</v>
      </c>
      <c r="AB70" s="8">
        <v>50.7</v>
      </c>
      <c r="AC70" s="8">
        <v>49.3</v>
      </c>
      <c r="AD70" s="8" t="s">
        <v>157</v>
      </c>
      <c r="AE70" s="8">
        <v>42.7</v>
      </c>
      <c r="AF70" s="5">
        <v>26.7</v>
      </c>
      <c r="AG70" s="26">
        <v>65.5</v>
      </c>
      <c r="AH70" s="33">
        <f t="shared" si="143"/>
        <v>2.7000000000000135E-2</v>
      </c>
      <c r="AI70" s="33">
        <f t="shared" si="144"/>
        <v>1.8999999999999906E-2</v>
      </c>
      <c r="AJ70" s="34">
        <f t="shared" si="145"/>
        <v>7.3000000000000176E-2</v>
      </c>
      <c r="AK70" s="35">
        <f t="shared" si="164"/>
        <v>1.7685000000000088</v>
      </c>
      <c r="AL70" s="35">
        <f t="shared" si="165"/>
        <v>1.2444999999999937</v>
      </c>
      <c r="AM70" s="36">
        <f t="shared" si="166"/>
        <v>4.7815000000000119</v>
      </c>
      <c r="AN70" s="35">
        <f t="shared" si="167"/>
        <v>135.78149999999999</v>
      </c>
      <c r="AO70" s="35">
        <f t="shared" si="168"/>
        <v>135.65049999999999</v>
      </c>
      <c r="AP70" s="36">
        <f t="shared" si="169"/>
        <v>139.05650000000003</v>
      </c>
      <c r="AQ70" s="35">
        <f t="shared" si="152"/>
        <v>49.033333333333331</v>
      </c>
      <c r="AR70" s="35">
        <f t="shared" si="153"/>
        <v>45.20000000000001</v>
      </c>
      <c r="AS70" s="35">
        <f t="shared" si="154"/>
        <v>59.300000000000004</v>
      </c>
      <c r="AT70" s="36">
        <f t="shared" si="155"/>
        <v>49.29999999999999</v>
      </c>
      <c r="AU70" s="35">
        <f t="shared" si="156"/>
        <v>66.13333333333334</v>
      </c>
      <c r="AV70" s="35">
        <f t="shared" si="157"/>
        <v>63.933333333333337</v>
      </c>
      <c r="AW70" s="35">
        <f t="shared" si="158"/>
        <v>54</v>
      </c>
      <c r="AX70" s="36">
        <f t="shared" si="159"/>
        <v>34.700000000000003</v>
      </c>
      <c r="AY70" s="35">
        <f t="shared" si="160"/>
        <v>-10.266666666666673</v>
      </c>
      <c r="AZ70" s="35">
        <f t="shared" si="161"/>
        <v>-4.0999999999999801</v>
      </c>
      <c r="BA70" s="35">
        <f t="shared" si="162"/>
        <v>12.13333333333334</v>
      </c>
      <c r="BB70" s="36">
        <f t="shared" si="163"/>
        <v>29.233333333333334</v>
      </c>
      <c r="BC70" s="52">
        <v>-2.5</v>
      </c>
      <c r="BD70" s="48">
        <v>141.5</v>
      </c>
      <c r="BE70" s="52">
        <v>1</v>
      </c>
      <c r="BF70" s="48">
        <v>136</v>
      </c>
      <c r="BG70" s="52">
        <v>2.5</v>
      </c>
      <c r="BH70" s="55"/>
      <c r="BI70" s="55"/>
      <c r="BJ70" s="55"/>
      <c r="BK70" s="52">
        <v>0</v>
      </c>
      <c r="BL70" s="55"/>
      <c r="BM70" s="55"/>
      <c r="BN70" s="55"/>
      <c r="BO70" s="52">
        <v>79</v>
      </c>
      <c r="BP70" s="48">
        <v>68</v>
      </c>
    </row>
    <row r="71" spans="1:68" x14ac:dyDescent="0.3">
      <c r="A71" s="18" t="s">
        <v>119</v>
      </c>
      <c r="B71" s="22" t="s">
        <v>123</v>
      </c>
      <c r="C71" s="8">
        <v>0.99399999999999999</v>
      </c>
      <c r="D71" s="5">
        <v>0.92800000000000005</v>
      </c>
      <c r="E71" s="8">
        <v>0.97599999999999998</v>
      </c>
      <c r="F71" s="8">
        <v>48</v>
      </c>
      <c r="G71" s="8">
        <v>54.8</v>
      </c>
      <c r="H71" s="8">
        <v>49.2</v>
      </c>
      <c r="I71" s="8">
        <v>43.8</v>
      </c>
      <c r="J71" s="8">
        <v>48</v>
      </c>
      <c r="K71" s="8">
        <v>51</v>
      </c>
      <c r="L71" s="8">
        <v>0.97299999999999998</v>
      </c>
      <c r="M71" s="8">
        <v>36</v>
      </c>
      <c r="N71" s="8">
        <v>30</v>
      </c>
      <c r="O71" s="8">
        <v>35.9</v>
      </c>
      <c r="P71" s="8">
        <v>47.2</v>
      </c>
      <c r="Q71" s="8">
        <v>43.6</v>
      </c>
      <c r="R71" s="5">
        <v>45.8</v>
      </c>
      <c r="S71" s="8">
        <v>0.95299999999999996</v>
      </c>
      <c r="T71" s="8">
        <v>45.5</v>
      </c>
      <c r="U71" s="8">
        <v>38.799999999999997</v>
      </c>
      <c r="V71" s="8">
        <v>56.7</v>
      </c>
      <c r="W71" s="8">
        <v>47.2</v>
      </c>
      <c r="X71" s="8">
        <v>43.9</v>
      </c>
      <c r="Y71" s="8">
        <v>48.8</v>
      </c>
      <c r="Z71" s="8">
        <v>1.06</v>
      </c>
      <c r="AA71" s="8">
        <v>46.8</v>
      </c>
      <c r="AB71" s="8">
        <v>43.7</v>
      </c>
      <c r="AC71" s="8">
        <v>42.9</v>
      </c>
      <c r="AD71" s="8">
        <v>52.8</v>
      </c>
      <c r="AE71" s="8">
        <v>47</v>
      </c>
      <c r="AF71" s="8">
        <v>70.2</v>
      </c>
      <c r="AG71" s="26">
        <v>69</v>
      </c>
      <c r="AH71" s="33">
        <f t="shared" ref="AH71:AH89" si="170">C71-D71</f>
        <v>6.5999999999999948E-2</v>
      </c>
      <c r="AI71" s="33">
        <f t="shared" ref="AI71:AI89" si="171">E71-S71</f>
        <v>2.300000000000002E-2</v>
      </c>
      <c r="AJ71" s="34">
        <f t="shared" ref="AJ71:AJ89" si="172">L71-Z71</f>
        <v>-8.7000000000000077E-2</v>
      </c>
      <c r="AK71" s="35">
        <f t="shared" ref="AK71:AK89" si="173">AH71*$AG71</f>
        <v>4.5539999999999967</v>
      </c>
      <c r="AL71" s="35">
        <f t="shared" ref="AL71:AL89" si="174">AI71*$AG71</f>
        <v>1.5870000000000015</v>
      </c>
      <c r="AM71" s="36">
        <f t="shared" ref="AM71:AM89" si="175">AJ71*$AG71</f>
        <v>-6.0030000000000054</v>
      </c>
      <c r="AN71" s="35">
        <f t="shared" ref="AN71:AN89" si="176">(C71+D71)*$AG71</f>
        <v>132.61800000000002</v>
      </c>
      <c r="AO71" s="35">
        <f t="shared" ref="AO71:AO89" si="177">(E71+S71)*$AG71</f>
        <v>133.101</v>
      </c>
      <c r="AP71" s="36">
        <f t="shared" ref="AP71:AP89" si="178">(L71+Z71)*$AG71</f>
        <v>140.27699999999999</v>
      </c>
      <c r="AQ71" s="35">
        <f t="shared" ref="AQ71:AQ89" si="179">AVERAGE(F71:H71)</f>
        <v>50.666666666666664</v>
      </c>
      <c r="AR71" s="35">
        <f t="shared" ref="AR71:AR89" si="180">AVERAGE(M71:O71)</f>
        <v>33.966666666666669</v>
      </c>
      <c r="AS71" s="35">
        <f t="shared" ref="AS71:AS89" si="181">AVERAGE(T71:V71)</f>
        <v>47</v>
      </c>
      <c r="AT71" s="36">
        <f t="shared" ref="AT71:AT89" si="182">AVERAGE(AA71:AC71)</f>
        <v>44.466666666666669</v>
      </c>
      <c r="AU71" s="35">
        <f t="shared" ref="AU71:AU89" si="183">AVERAGE(I71:K71)</f>
        <v>47.6</v>
      </c>
      <c r="AV71" s="35">
        <f t="shared" ref="AV71:AV89" si="184">AVERAGE(P71:R71)</f>
        <v>45.533333333333339</v>
      </c>
      <c r="AW71" s="35">
        <f t="shared" ref="AW71:AW89" si="185">AVERAGE(W71:Y71)</f>
        <v>46.633333333333326</v>
      </c>
      <c r="AX71" s="36">
        <f t="shared" ref="AX71:AX89" si="186">AVERAGE(AD71:AF71)</f>
        <v>56.666666666666664</v>
      </c>
      <c r="AY71" s="35">
        <f t="shared" ref="AY71:AY89" si="187">AVERAGE(F71:H71)-AVERAGE(T71:V71)</f>
        <v>3.6666666666666643</v>
      </c>
      <c r="AZ71" s="35">
        <f t="shared" ref="AZ71:AZ89" si="188">AVERAGE(M71:O71)-AVERAGE(AA71:AC71)</f>
        <v>-10.5</v>
      </c>
      <c r="BA71" s="35">
        <f t="shared" ref="BA71:BA89" si="189">AVERAGE(I71:K71)-AVERAGE(W71:Y71)</f>
        <v>0.96666666666667567</v>
      </c>
      <c r="BB71" s="36">
        <f t="shared" ref="BB71:BB89" si="190">AVERAGE(P71:R71)-AVERAGE(AD71:AF71)</f>
        <v>-11.133333333333326</v>
      </c>
      <c r="BC71" s="52">
        <v>-5.5</v>
      </c>
      <c r="BD71" s="48">
        <v>144.5</v>
      </c>
      <c r="BE71" s="52">
        <v>0</v>
      </c>
      <c r="BF71" s="48">
        <v>137.5</v>
      </c>
      <c r="BG71" s="52">
        <v>5.5</v>
      </c>
      <c r="BH71" s="48" t="s">
        <v>101</v>
      </c>
      <c r="BI71" s="52">
        <v>5.5</v>
      </c>
      <c r="BJ71" s="55"/>
      <c r="BK71" s="52">
        <v>0</v>
      </c>
      <c r="BL71" s="48">
        <v>1</v>
      </c>
      <c r="BM71" s="52">
        <v>0</v>
      </c>
      <c r="BN71" s="55"/>
      <c r="BO71" s="52">
        <v>72</v>
      </c>
      <c r="BP71" s="48">
        <v>62</v>
      </c>
    </row>
    <row r="72" spans="1:68" ht="15" thickBot="1" x14ac:dyDescent="0.35">
      <c r="A72" s="23" t="s">
        <v>126</v>
      </c>
      <c r="B72" s="19" t="s">
        <v>125</v>
      </c>
      <c r="C72" s="75">
        <v>1.069</v>
      </c>
      <c r="D72" s="11">
        <v>1.0269999999999999</v>
      </c>
      <c r="E72" s="10">
        <v>1.02</v>
      </c>
      <c r="F72" s="10">
        <v>49.8</v>
      </c>
      <c r="G72" s="10">
        <v>50.3</v>
      </c>
      <c r="H72" s="10">
        <v>55.1</v>
      </c>
      <c r="I72" s="10">
        <v>52.5</v>
      </c>
      <c r="J72" s="10">
        <v>61.4</v>
      </c>
      <c r="K72" s="10">
        <v>50.7</v>
      </c>
      <c r="L72" s="10">
        <v>1.0900000000000001</v>
      </c>
      <c r="M72" s="10">
        <v>54.3</v>
      </c>
      <c r="N72" s="10">
        <v>61.9</v>
      </c>
      <c r="O72" s="10">
        <v>39</v>
      </c>
      <c r="P72" s="10">
        <v>50.4</v>
      </c>
      <c r="Q72" s="10">
        <v>52</v>
      </c>
      <c r="R72" s="11">
        <v>51.8</v>
      </c>
      <c r="S72" s="10">
        <v>1.038</v>
      </c>
      <c r="T72" s="10">
        <v>40.9</v>
      </c>
      <c r="U72" s="10">
        <v>41.9</v>
      </c>
      <c r="V72" s="10">
        <v>34.700000000000003</v>
      </c>
      <c r="W72" s="10">
        <v>67.8</v>
      </c>
      <c r="X72" s="10">
        <v>76.099999999999994</v>
      </c>
      <c r="Y72" s="10">
        <v>68.3</v>
      </c>
      <c r="Z72" s="10">
        <v>1.0660000000000001</v>
      </c>
      <c r="AA72" s="10">
        <v>32.9</v>
      </c>
      <c r="AB72" s="10">
        <v>23.1</v>
      </c>
      <c r="AC72" s="10">
        <v>29.9</v>
      </c>
      <c r="AD72" s="10">
        <v>66.599999999999994</v>
      </c>
      <c r="AE72" s="10">
        <v>71.5</v>
      </c>
      <c r="AF72" s="11">
        <v>62.4</v>
      </c>
      <c r="AG72" s="27">
        <v>75</v>
      </c>
      <c r="AH72" s="39">
        <f t="shared" si="170"/>
        <v>4.2000000000000037E-2</v>
      </c>
      <c r="AI72" s="39">
        <f t="shared" si="171"/>
        <v>-1.8000000000000016E-2</v>
      </c>
      <c r="AJ72" s="40">
        <f t="shared" si="172"/>
        <v>2.4000000000000021E-2</v>
      </c>
      <c r="AK72" s="41">
        <f t="shared" si="173"/>
        <v>3.150000000000003</v>
      </c>
      <c r="AL72" s="41">
        <f t="shared" si="174"/>
        <v>-1.3500000000000012</v>
      </c>
      <c r="AM72" s="42">
        <f t="shared" si="175"/>
        <v>1.8000000000000016</v>
      </c>
      <c r="AN72" s="41">
        <f t="shared" si="176"/>
        <v>157.20000000000002</v>
      </c>
      <c r="AO72" s="41">
        <f t="shared" si="177"/>
        <v>154.35</v>
      </c>
      <c r="AP72" s="42">
        <f t="shared" si="178"/>
        <v>161.70000000000002</v>
      </c>
      <c r="AQ72" s="41">
        <f t="shared" si="179"/>
        <v>51.733333333333327</v>
      </c>
      <c r="AR72" s="41">
        <f t="shared" si="180"/>
        <v>51.733333333333327</v>
      </c>
      <c r="AS72" s="41">
        <f t="shared" si="181"/>
        <v>39.166666666666664</v>
      </c>
      <c r="AT72" s="42">
        <f t="shared" si="182"/>
        <v>28.633333333333336</v>
      </c>
      <c r="AU72" s="41">
        <f t="shared" si="183"/>
        <v>54.866666666666674</v>
      </c>
      <c r="AV72" s="41">
        <f t="shared" si="184"/>
        <v>51.4</v>
      </c>
      <c r="AW72" s="41">
        <f t="shared" si="185"/>
        <v>70.733333333333334</v>
      </c>
      <c r="AX72" s="42">
        <f t="shared" si="186"/>
        <v>66.833333333333329</v>
      </c>
      <c r="AY72" s="41">
        <f t="shared" si="187"/>
        <v>12.566666666666663</v>
      </c>
      <c r="AZ72" s="41">
        <f t="shared" si="188"/>
        <v>23.099999999999991</v>
      </c>
      <c r="BA72" s="41">
        <f t="shared" si="189"/>
        <v>-15.86666666666666</v>
      </c>
      <c r="BB72" s="42">
        <f t="shared" si="190"/>
        <v>-15.43333333333333</v>
      </c>
      <c r="BC72" s="66">
        <v>-4.5</v>
      </c>
      <c r="BD72" s="51">
        <v>158.5</v>
      </c>
      <c r="BE72" s="66">
        <v>-4.5</v>
      </c>
      <c r="BF72" s="51">
        <v>156.5</v>
      </c>
      <c r="BG72" s="55"/>
      <c r="BH72" s="55"/>
      <c r="BI72" s="55"/>
      <c r="BJ72" s="55"/>
      <c r="BK72" s="55"/>
      <c r="BL72" s="55"/>
      <c r="BM72" s="55"/>
      <c r="BN72" s="55"/>
      <c r="BO72" s="66">
        <v>81</v>
      </c>
      <c r="BP72" s="51">
        <v>77</v>
      </c>
    </row>
    <row r="73" spans="1:68" x14ac:dyDescent="0.3">
      <c r="A73" s="18" t="s">
        <v>2</v>
      </c>
      <c r="B73" s="22" t="s">
        <v>84</v>
      </c>
      <c r="C73" s="8">
        <v>1.135</v>
      </c>
      <c r="D73" s="5">
        <v>1.0680000000000001</v>
      </c>
      <c r="E73" s="8">
        <v>1.1080000000000001</v>
      </c>
      <c r="F73" s="8">
        <v>47.5</v>
      </c>
      <c r="G73" s="8">
        <v>51.4</v>
      </c>
      <c r="H73" s="8">
        <v>46.1</v>
      </c>
      <c r="I73" s="8">
        <v>75.599999999999994</v>
      </c>
      <c r="J73" s="8">
        <v>72.900000000000006</v>
      </c>
      <c r="K73" s="8">
        <v>79.3</v>
      </c>
      <c r="L73" s="8">
        <v>1.1830000000000001</v>
      </c>
      <c r="M73" s="8">
        <v>56.8</v>
      </c>
      <c r="N73" s="8">
        <v>61.7</v>
      </c>
      <c r="O73" s="8">
        <v>42.7</v>
      </c>
      <c r="P73" s="8">
        <v>64</v>
      </c>
      <c r="Q73" s="8">
        <v>62.9</v>
      </c>
      <c r="R73" s="5">
        <v>67.099999999999994</v>
      </c>
      <c r="S73" s="8">
        <v>1.073</v>
      </c>
      <c r="T73" s="8">
        <v>47.3</v>
      </c>
      <c r="U73" s="8">
        <v>51.7</v>
      </c>
      <c r="V73" s="8">
        <v>41.9</v>
      </c>
      <c r="W73" s="8">
        <v>68.599999999999994</v>
      </c>
      <c r="X73" s="8">
        <v>64</v>
      </c>
      <c r="Y73" s="8">
        <v>77.2</v>
      </c>
      <c r="Z73" s="8">
        <v>1.117</v>
      </c>
      <c r="AA73" s="8">
        <v>37.4</v>
      </c>
      <c r="AB73" s="8">
        <v>49.8</v>
      </c>
      <c r="AC73" s="8">
        <v>20</v>
      </c>
      <c r="AD73" s="8">
        <v>64</v>
      </c>
      <c r="AE73" s="8">
        <v>71</v>
      </c>
      <c r="AF73" s="5">
        <v>46.9</v>
      </c>
      <c r="AG73" s="26">
        <v>81.5</v>
      </c>
      <c r="AH73" s="33">
        <f t="shared" si="170"/>
        <v>6.6999999999999948E-2</v>
      </c>
      <c r="AI73" s="33">
        <f t="shared" si="171"/>
        <v>3.5000000000000142E-2</v>
      </c>
      <c r="AJ73" s="34">
        <f t="shared" si="172"/>
        <v>6.6000000000000059E-2</v>
      </c>
      <c r="AK73" s="35">
        <f t="shared" si="173"/>
        <v>5.4604999999999961</v>
      </c>
      <c r="AL73" s="35">
        <f t="shared" si="174"/>
        <v>2.8525000000000116</v>
      </c>
      <c r="AM73" s="36">
        <f t="shared" si="175"/>
        <v>5.3790000000000049</v>
      </c>
      <c r="AN73" s="35">
        <f t="shared" si="176"/>
        <v>179.54450000000003</v>
      </c>
      <c r="AO73" s="35">
        <f t="shared" si="177"/>
        <v>177.75149999999999</v>
      </c>
      <c r="AP73" s="36">
        <f t="shared" si="178"/>
        <v>187.45</v>
      </c>
      <c r="AQ73" s="35">
        <f t="shared" si="179"/>
        <v>48.333333333333336</v>
      </c>
      <c r="AR73" s="35">
        <f t="shared" si="180"/>
        <v>53.733333333333327</v>
      </c>
      <c r="AS73" s="35">
        <f t="shared" si="181"/>
        <v>46.966666666666669</v>
      </c>
      <c r="AT73" s="36">
        <f t="shared" si="182"/>
        <v>35.733333333333327</v>
      </c>
      <c r="AU73" s="35">
        <f t="shared" si="183"/>
        <v>75.933333333333337</v>
      </c>
      <c r="AV73" s="35">
        <f t="shared" si="184"/>
        <v>64.666666666666671</v>
      </c>
      <c r="AW73" s="35">
        <f t="shared" si="185"/>
        <v>69.933333333333337</v>
      </c>
      <c r="AX73" s="36">
        <f t="shared" si="186"/>
        <v>60.633333333333333</v>
      </c>
      <c r="AY73" s="35">
        <f t="shared" si="187"/>
        <v>1.3666666666666671</v>
      </c>
      <c r="AZ73" s="35">
        <f t="shared" si="188"/>
        <v>18</v>
      </c>
      <c r="BA73" s="35">
        <f t="shared" si="189"/>
        <v>6</v>
      </c>
      <c r="BB73" s="36">
        <f t="shared" si="190"/>
        <v>4.0333333333333385</v>
      </c>
      <c r="BC73" s="52">
        <v>-5.5</v>
      </c>
      <c r="BD73" s="48">
        <v>175.5</v>
      </c>
      <c r="BE73" s="52">
        <v>-2.5</v>
      </c>
      <c r="BF73" s="48">
        <v>171.5</v>
      </c>
      <c r="BG73" s="52">
        <v>5.5</v>
      </c>
      <c r="BH73" s="55"/>
      <c r="BI73" s="55"/>
      <c r="BJ73" s="55"/>
      <c r="BK73" s="52">
        <v>0</v>
      </c>
      <c r="BL73" s="55"/>
      <c r="BM73" s="55"/>
      <c r="BN73" s="55"/>
      <c r="BO73" s="52">
        <v>113</v>
      </c>
      <c r="BP73" s="48">
        <v>88</v>
      </c>
    </row>
    <row r="74" spans="1:68" x14ac:dyDescent="0.3">
      <c r="A74" s="18" t="s">
        <v>16</v>
      </c>
      <c r="B74" s="22" t="s">
        <v>14</v>
      </c>
      <c r="C74" s="8">
        <v>1.0860000000000001</v>
      </c>
      <c r="D74" s="5">
        <v>1.0029999999999999</v>
      </c>
      <c r="E74" s="8">
        <v>1.119</v>
      </c>
      <c r="F74" s="8">
        <v>54.6</v>
      </c>
      <c r="G74" s="8">
        <v>56.6</v>
      </c>
      <c r="H74" s="8">
        <v>42.4</v>
      </c>
      <c r="I74" s="8">
        <v>81</v>
      </c>
      <c r="J74" s="8">
        <v>72.5</v>
      </c>
      <c r="K74" s="8">
        <v>88.5</v>
      </c>
      <c r="L74" s="8">
        <v>1.151</v>
      </c>
      <c r="M74" s="8">
        <v>39.700000000000003</v>
      </c>
      <c r="N74" s="8">
        <v>42.6</v>
      </c>
      <c r="O74" s="8">
        <v>34.9</v>
      </c>
      <c r="P74" s="8">
        <v>66.900000000000006</v>
      </c>
      <c r="Q74" s="8">
        <v>72.099999999999994</v>
      </c>
      <c r="R74" s="5">
        <v>58.6</v>
      </c>
      <c r="S74" s="8">
        <v>1.0169999999999999</v>
      </c>
      <c r="T74" s="8">
        <v>43</v>
      </c>
      <c r="U74" s="8">
        <v>37.5</v>
      </c>
      <c r="V74" s="8">
        <v>48.2</v>
      </c>
      <c r="W74" s="8">
        <v>63.4</v>
      </c>
      <c r="X74" s="8">
        <v>47.5</v>
      </c>
      <c r="Y74" s="8">
        <v>74.8</v>
      </c>
      <c r="Z74" s="8">
        <v>1.0569999999999999</v>
      </c>
      <c r="AA74" s="8">
        <v>36.9</v>
      </c>
      <c r="AB74" s="8">
        <v>50.6</v>
      </c>
      <c r="AC74" s="8">
        <v>18.600000000000001</v>
      </c>
      <c r="AD74" s="8">
        <v>47.9</v>
      </c>
      <c r="AE74" s="8">
        <v>46.5</v>
      </c>
      <c r="AF74" s="5">
        <v>53.7</v>
      </c>
      <c r="AG74" s="26">
        <v>73.5</v>
      </c>
      <c r="AH74" s="33">
        <f t="shared" si="170"/>
        <v>8.3000000000000185E-2</v>
      </c>
      <c r="AI74" s="33">
        <f t="shared" si="171"/>
        <v>0.10200000000000009</v>
      </c>
      <c r="AJ74" s="34">
        <f t="shared" si="172"/>
        <v>9.4000000000000083E-2</v>
      </c>
      <c r="AK74" s="35">
        <f t="shared" si="173"/>
        <v>6.1005000000000136</v>
      </c>
      <c r="AL74" s="35">
        <f t="shared" si="174"/>
        <v>7.497000000000007</v>
      </c>
      <c r="AM74" s="36">
        <f t="shared" si="175"/>
        <v>6.909000000000006</v>
      </c>
      <c r="AN74" s="35">
        <f t="shared" si="176"/>
        <v>153.54149999999998</v>
      </c>
      <c r="AO74" s="35">
        <f t="shared" si="177"/>
        <v>156.99600000000001</v>
      </c>
      <c r="AP74" s="36">
        <f t="shared" si="178"/>
        <v>162.28800000000001</v>
      </c>
      <c r="AQ74" s="35">
        <f t="shared" si="179"/>
        <v>51.199999999999996</v>
      </c>
      <c r="AR74" s="35">
        <f t="shared" si="180"/>
        <v>39.06666666666667</v>
      </c>
      <c r="AS74" s="35">
        <f t="shared" si="181"/>
        <v>42.9</v>
      </c>
      <c r="AT74" s="36">
        <f t="shared" si="182"/>
        <v>35.366666666666667</v>
      </c>
      <c r="AU74" s="35">
        <f t="shared" si="183"/>
        <v>80.666666666666671</v>
      </c>
      <c r="AV74" s="35">
        <f t="shared" si="184"/>
        <v>65.86666666666666</v>
      </c>
      <c r="AW74" s="35">
        <f t="shared" si="185"/>
        <v>61.9</v>
      </c>
      <c r="AX74" s="36">
        <f t="shared" si="186"/>
        <v>49.366666666666674</v>
      </c>
      <c r="AY74" s="35">
        <f t="shared" si="187"/>
        <v>8.2999999999999972</v>
      </c>
      <c r="AZ74" s="35">
        <f t="shared" si="188"/>
        <v>3.7000000000000028</v>
      </c>
      <c r="BA74" s="35">
        <f t="shared" si="189"/>
        <v>18.766666666666673</v>
      </c>
      <c r="BB74" s="36">
        <f t="shared" si="190"/>
        <v>16.499999999999986</v>
      </c>
      <c r="BC74" s="52">
        <v>-6.5</v>
      </c>
      <c r="BD74" s="48">
        <v>156.5</v>
      </c>
      <c r="BE74" s="52">
        <v>-3</v>
      </c>
      <c r="BF74" s="48">
        <v>153.5</v>
      </c>
      <c r="BG74" s="52">
        <v>6.5</v>
      </c>
      <c r="BH74" s="55"/>
      <c r="BI74" s="55"/>
      <c r="BJ74" s="55"/>
      <c r="BK74" s="52">
        <v>0</v>
      </c>
      <c r="BL74" s="55"/>
      <c r="BM74" s="55"/>
      <c r="BN74" s="55"/>
      <c r="BO74" s="52">
        <v>87</v>
      </c>
      <c r="BP74" s="48">
        <v>71</v>
      </c>
    </row>
    <row r="75" spans="1:68" x14ac:dyDescent="0.3">
      <c r="A75" s="18" t="s">
        <v>8</v>
      </c>
      <c r="B75" s="22" t="s">
        <v>22</v>
      </c>
      <c r="C75" s="8">
        <v>1.141</v>
      </c>
      <c r="D75" s="5">
        <v>0.97799999999999998</v>
      </c>
      <c r="E75" s="8">
        <v>1.1080000000000001</v>
      </c>
      <c r="F75" s="8">
        <v>41.8</v>
      </c>
      <c r="G75" s="8">
        <v>49.6</v>
      </c>
      <c r="H75" s="8">
        <v>41.4</v>
      </c>
      <c r="I75" s="8">
        <v>70.7</v>
      </c>
      <c r="J75" s="8">
        <v>70</v>
      </c>
      <c r="K75" s="8">
        <v>74.900000000000006</v>
      </c>
      <c r="L75" s="8">
        <v>1.1479999999999999</v>
      </c>
      <c r="M75" s="8">
        <v>35.700000000000003</v>
      </c>
      <c r="N75" s="8">
        <v>42.9</v>
      </c>
      <c r="O75" s="8">
        <v>33.5</v>
      </c>
      <c r="P75" s="8">
        <v>72.8</v>
      </c>
      <c r="Q75" s="8">
        <v>80.5</v>
      </c>
      <c r="R75" s="5">
        <v>46</v>
      </c>
      <c r="S75" s="8">
        <v>1.008</v>
      </c>
      <c r="T75" s="8">
        <v>40.5</v>
      </c>
      <c r="U75" s="8">
        <v>37.6</v>
      </c>
      <c r="V75" s="8">
        <v>36.1</v>
      </c>
      <c r="W75" s="8">
        <v>68.099999999999994</v>
      </c>
      <c r="X75" s="8">
        <v>62.7</v>
      </c>
      <c r="Y75" s="8">
        <v>76.099999999999994</v>
      </c>
      <c r="Z75" s="8">
        <v>1.01</v>
      </c>
      <c r="AA75" s="8">
        <v>24.8</v>
      </c>
      <c r="AB75" s="8">
        <v>23.6</v>
      </c>
      <c r="AC75" s="8">
        <v>23.8</v>
      </c>
      <c r="AD75" s="8">
        <v>68.3</v>
      </c>
      <c r="AE75" s="8">
        <v>66.3</v>
      </c>
      <c r="AF75" s="5">
        <v>77.7</v>
      </c>
      <c r="AG75" s="26">
        <v>71</v>
      </c>
      <c r="AH75" s="33">
        <f t="shared" si="170"/>
        <v>0.16300000000000003</v>
      </c>
      <c r="AI75" s="33">
        <f t="shared" si="171"/>
        <v>0.10000000000000009</v>
      </c>
      <c r="AJ75" s="34">
        <f t="shared" si="172"/>
        <v>0.1379999999999999</v>
      </c>
      <c r="AK75" s="35">
        <f t="shared" si="173"/>
        <v>11.573000000000002</v>
      </c>
      <c r="AL75" s="35">
        <f t="shared" si="174"/>
        <v>7.1000000000000068</v>
      </c>
      <c r="AM75" s="36">
        <f t="shared" si="175"/>
        <v>9.7979999999999929</v>
      </c>
      <c r="AN75" s="35">
        <f t="shared" si="176"/>
        <v>150.44899999999998</v>
      </c>
      <c r="AO75" s="35">
        <f t="shared" si="177"/>
        <v>150.23600000000002</v>
      </c>
      <c r="AP75" s="36">
        <f t="shared" si="178"/>
        <v>153.21799999999999</v>
      </c>
      <c r="AQ75" s="35">
        <f t="shared" si="179"/>
        <v>44.266666666666673</v>
      </c>
      <c r="AR75" s="35">
        <f t="shared" si="180"/>
        <v>37.366666666666667</v>
      </c>
      <c r="AS75" s="35">
        <f t="shared" si="181"/>
        <v>38.066666666666663</v>
      </c>
      <c r="AT75" s="36">
        <f t="shared" si="182"/>
        <v>24.066666666666666</v>
      </c>
      <c r="AU75" s="35">
        <f t="shared" si="183"/>
        <v>71.86666666666666</v>
      </c>
      <c r="AV75" s="35">
        <f t="shared" si="184"/>
        <v>66.433333333333337</v>
      </c>
      <c r="AW75" s="35">
        <f t="shared" si="185"/>
        <v>68.966666666666669</v>
      </c>
      <c r="AX75" s="36">
        <f t="shared" si="186"/>
        <v>70.766666666666666</v>
      </c>
      <c r="AY75" s="35">
        <f t="shared" si="187"/>
        <v>6.2000000000000099</v>
      </c>
      <c r="AZ75" s="35">
        <f t="shared" si="188"/>
        <v>13.3</v>
      </c>
      <c r="BA75" s="35">
        <f t="shared" si="189"/>
        <v>2.8999999999999915</v>
      </c>
      <c r="BB75" s="36">
        <f t="shared" si="190"/>
        <v>-4.3333333333333286</v>
      </c>
      <c r="BC75" s="52">
        <v>-9.5</v>
      </c>
      <c r="BD75" s="48">
        <v>153.5</v>
      </c>
      <c r="BE75" s="52">
        <v>-5</v>
      </c>
      <c r="BF75" s="48">
        <v>148</v>
      </c>
      <c r="BG75" s="52">
        <v>9.5</v>
      </c>
      <c r="BH75" s="55"/>
      <c r="BI75" s="52">
        <v>9.5</v>
      </c>
      <c r="BJ75" s="55"/>
      <c r="BK75" s="52">
        <v>1</v>
      </c>
      <c r="BL75" s="55"/>
      <c r="BM75" s="55"/>
      <c r="BN75" s="55"/>
      <c r="BO75" s="52">
        <v>100</v>
      </c>
      <c r="BP75" s="48">
        <v>93</v>
      </c>
    </row>
    <row r="76" spans="1:68" ht="15" thickBot="1" x14ac:dyDescent="0.35">
      <c r="A76" s="23" t="s">
        <v>75</v>
      </c>
      <c r="B76" s="19" t="s">
        <v>89</v>
      </c>
      <c r="C76" s="10">
        <v>1.0920000000000001</v>
      </c>
      <c r="D76" s="11">
        <v>0.98199999999999998</v>
      </c>
      <c r="E76" s="10">
        <v>1.107</v>
      </c>
      <c r="F76" s="10">
        <v>43.7</v>
      </c>
      <c r="G76" s="10">
        <v>43.7</v>
      </c>
      <c r="H76" s="10">
        <v>46.4</v>
      </c>
      <c r="I76" s="10">
        <v>78.8</v>
      </c>
      <c r="J76" s="10">
        <v>73.400000000000006</v>
      </c>
      <c r="K76" s="10">
        <v>87.1</v>
      </c>
      <c r="L76" s="10">
        <v>1.069</v>
      </c>
      <c r="M76" s="10">
        <v>30.6</v>
      </c>
      <c r="N76" s="10">
        <v>32.700000000000003</v>
      </c>
      <c r="O76" s="10">
        <v>21.6</v>
      </c>
      <c r="P76" s="10">
        <v>62.9</v>
      </c>
      <c r="Q76" s="10">
        <v>62.4</v>
      </c>
      <c r="R76" s="11">
        <v>58.7</v>
      </c>
      <c r="S76" s="10">
        <v>0.96599999999999997</v>
      </c>
      <c r="T76" s="10">
        <v>26.3</v>
      </c>
      <c r="U76" s="10">
        <v>30.5</v>
      </c>
      <c r="V76" s="10">
        <v>18</v>
      </c>
      <c r="W76" s="10">
        <v>36.299999999999997</v>
      </c>
      <c r="X76" s="10">
        <v>30.8</v>
      </c>
      <c r="Y76" s="10">
        <v>38.6</v>
      </c>
      <c r="Z76" s="10">
        <v>0.98899999999999999</v>
      </c>
      <c r="AA76" s="10">
        <v>27.9</v>
      </c>
      <c r="AB76" s="10">
        <v>34.200000000000003</v>
      </c>
      <c r="AC76" s="10">
        <v>16.899999999999999</v>
      </c>
      <c r="AD76" s="10">
        <v>40.299999999999997</v>
      </c>
      <c r="AE76" s="10">
        <v>35.700000000000003</v>
      </c>
      <c r="AF76" s="11">
        <v>41.6</v>
      </c>
      <c r="AG76" s="27">
        <v>70.5</v>
      </c>
      <c r="AH76" s="39">
        <f t="shared" si="170"/>
        <v>0.1100000000000001</v>
      </c>
      <c r="AI76" s="39">
        <f t="shared" si="171"/>
        <v>0.14100000000000001</v>
      </c>
      <c r="AJ76" s="40">
        <f t="shared" si="172"/>
        <v>7.999999999999996E-2</v>
      </c>
      <c r="AK76" s="41">
        <f t="shared" si="173"/>
        <v>7.755000000000007</v>
      </c>
      <c r="AL76" s="41">
        <f t="shared" si="174"/>
        <v>9.9405000000000001</v>
      </c>
      <c r="AM76" s="42">
        <f t="shared" si="175"/>
        <v>5.639999999999997</v>
      </c>
      <c r="AN76" s="41">
        <f t="shared" si="176"/>
        <v>146.21699999999998</v>
      </c>
      <c r="AO76" s="41">
        <f t="shared" si="177"/>
        <v>146.1465</v>
      </c>
      <c r="AP76" s="42">
        <f t="shared" si="178"/>
        <v>145.089</v>
      </c>
      <c r="AQ76" s="41">
        <f t="shared" si="179"/>
        <v>44.6</v>
      </c>
      <c r="AR76" s="41">
        <f t="shared" si="180"/>
        <v>28.3</v>
      </c>
      <c r="AS76" s="41">
        <f t="shared" si="181"/>
        <v>24.933333333333334</v>
      </c>
      <c r="AT76" s="42">
        <f t="shared" si="182"/>
        <v>26.333333333333332</v>
      </c>
      <c r="AU76" s="41">
        <f t="shared" si="183"/>
        <v>79.766666666666666</v>
      </c>
      <c r="AV76" s="41">
        <f t="shared" si="184"/>
        <v>61.333333333333336</v>
      </c>
      <c r="AW76" s="41">
        <f t="shared" si="185"/>
        <v>35.233333333333327</v>
      </c>
      <c r="AX76" s="42">
        <f t="shared" si="186"/>
        <v>39.199999999999996</v>
      </c>
      <c r="AY76" s="41">
        <f t="shared" si="187"/>
        <v>19.666666666666668</v>
      </c>
      <c r="AZ76" s="41">
        <f t="shared" si="188"/>
        <v>1.9666666666666686</v>
      </c>
      <c r="BA76" s="41">
        <f t="shared" si="189"/>
        <v>44.533333333333339</v>
      </c>
      <c r="BB76" s="42">
        <f t="shared" si="190"/>
        <v>22.13333333333334</v>
      </c>
      <c r="BC76" s="66">
        <v>-5.5</v>
      </c>
      <c r="BD76" s="51">
        <v>148.5</v>
      </c>
      <c r="BE76" s="66">
        <v>-6</v>
      </c>
      <c r="BF76" s="51">
        <v>143</v>
      </c>
      <c r="BG76" s="55"/>
      <c r="BH76" s="55"/>
      <c r="BI76" s="55"/>
      <c r="BJ76" s="55"/>
      <c r="BK76" s="55"/>
      <c r="BL76" s="55"/>
      <c r="BM76" s="55"/>
      <c r="BN76" s="55"/>
      <c r="BO76" s="66">
        <v>85</v>
      </c>
      <c r="BP76" s="51">
        <v>83</v>
      </c>
    </row>
    <row r="77" spans="1:68" x14ac:dyDescent="0.3">
      <c r="A77" s="18" t="s">
        <v>28</v>
      </c>
      <c r="B77" s="22" t="s">
        <v>12</v>
      </c>
      <c r="C77" s="8">
        <v>1.0249999999999999</v>
      </c>
      <c r="D77" s="5">
        <v>1.004</v>
      </c>
      <c r="E77" s="8">
        <v>1.0289999999999999</v>
      </c>
      <c r="F77" s="8">
        <v>45.9</v>
      </c>
      <c r="G77" s="8">
        <v>47.8</v>
      </c>
      <c r="H77" s="8">
        <v>45.1</v>
      </c>
      <c r="I77" s="8">
        <v>60.5</v>
      </c>
      <c r="J77" s="8">
        <v>49.8</v>
      </c>
      <c r="K77" s="8">
        <v>67.900000000000006</v>
      </c>
      <c r="L77" s="8">
        <v>1.1120000000000001</v>
      </c>
      <c r="M77" s="8">
        <v>45.6</v>
      </c>
      <c r="N77" s="8">
        <v>54.9</v>
      </c>
      <c r="O77" s="8">
        <v>38.1</v>
      </c>
      <c r="P77" s="8">
        <v>59.9</v>
      </c>
      <c r="Q77" s="8">
        <v>59</v>
      </c>
      <c r="R77" s="5">
        <v>63.6</v>
      </c>
      <c r="S77" s="8">
        <v>1.0329999999999999</v>
      </c>
      <c r="T77" s="8">
        <v>44.3</v>
      </c>
      <c r="U77" s="8">
        <v>45.7</v>
      </c>
      <c r="V77" s="8">
        <v>39.1</v>
      </c>
      <c r="W77" s="8">
        <v>66.8</v>
      </c>
      <c r="X77" s="8">
        <v>57.2</v>
      </c>
      <c r="Y77" s="8">
        <v>72.400000000000006</v>
      </c>
      <c r="Z77" s="8">
        <v>0.98699999999999999</v>
      </c>
      <c r="AA77" s="8">
        <v>29.4</v>
      </c>
      <c r="AB77" s="8">
        <v>34.9</v>
      </c>
      <c r="AC77" s="8">
        <v>14.9</v>
      </c>
      <c r="AD77" s="8">
        <v>51</v>
      </c>
      <c r="AE77" s="8">
        <v>51.5</v>
      </c>
      <c r="AF77" s="5">
        <v>40.299999999999997</v>
      </c>
      <c r="AG77" s="26">
        <v>69</v>
      </c>
      <c r="AH77" s="33">
        <f t="shared" si="170"/>
        <v>2.0999999999999908E-2</v>
      </c>
      <c r="AI77" s="33">
        <f t="shared" si="171"/>
        <v>-4.0000000000000036E-3</v>
      </c>
      <c r="AJ77" s="34">
        <f t="shared" si="172"/>
        <v>0.12500000000000011</v>
      </c>
      <c r="AK77" s="35">
        <f t="shared" si="173"/>
        <v>1.4489999999999936</v>
      </c>
      <c r="AL77" s="35">
        <f t="shared" si="174"/>
        <v>-0.27600000000000025</v>
      </c>
      <c r="AM77" s="36">
        <f t="shared" si="175"/>
        <v>8.6250000000000071</v>
      </c>
      <c r="AN77" s="35">
        <f t="shared" si="176"/>
        <v>140.001</v>
      </c>
      <c r="AO77" s="35">
        <f t="shared" si="177"/>
        <v>142.27799999999999</v>
      </c>
      <c r="AP77" s="36">
        <f t="shared" si="178"/>
        <v>144.83100000000002</v>
      </c>
      <c r="AQ77" s="35">
        <f t="shared" si="179"/>
        <v>46.266666666666659</v>
      </c>
      <c r="AR77" s="35">
        <f t="shared" si="180"/>
        <v>46.199999999999996</v>
      </c>
      <c r="AS77" s="35">
        <f t="shared" si="181"/>
        <v>43.033333333333331</v>
      </c>
      <c r="AT77" s="36">
        <f t="shared" si="182"/>
        <v>26.400000000000002</v>
      </c>
      <c r="AU77" s="35">
        <f t="shared" si="183"/>
        <v>59.4</v>
      </c>
      <c r="AV77" s="35">
        <f t="shared" si="184"/>
        <v>60.833333333333336</v>
      </c>
      <c r="AW77" s="35">
        <f t="shared" si="185"/>
        <v>65.466666666666669</v>
      </c>
      <c r="AX77" s="36">
        <f t="shared" si="186"/>
        <v>47.6</v>
      </c>
      <c r="AY77" s="35">
        <f t="shared" si="187"/>
        <v>3.2333333333333272</v>
      </c>
      <c r="AZ77" s="35">
        <f t="shared" si="188"/>
        <v>19.799999999999994</v>
      </c>
      <c r="BA77" s="35">
        <f t="shared" si="189"/>
        <v>-6.06666666666667</v>
      </c>
      <c r="BB77" s="36">
        <f t="shared" si="190"/>
        <v>13.233333333333334</v>
      </c>
      <c r="BC77" s="52">
        <v>-3.5</v>
      </c>
      <c r="BD77" s="48">
        <v>143.5</v>
      </c>
      <c r="BE77" s="52">
        <v>-3</v>
      </c>
      <c r="BF77" s="48">
        <v>141</v>
      </c>
      <c r="BG77" s="55"/>
      <c r="BH77" s="55"/>
      <c r="BI77" s="55"/>
      <c r="BJ77" s="55"/>
      <c r="BK77" s="55"/>
      <c r="BL77" s="55"/>
      <c r="BM77" s="55"/>
      <c r="BN77" s="55"/>
      <c r="BO77" s="52">
        <v>73</v>
      </c>
      <c r="BP77" s="48">
        <v>70</v>
      </c>
    </row>
    <row r="78" spans="1:68" x14ac:dyDescent="0.3">
      <c r="A78" s="18" t="s">
        <v>69</v>
      </c>
      <c r="B78" s="22" t="s">
        <v>18</v>
      </c>
      <c r="C78" s="8">
        <v>1.0669999999999999</v>
      </c>
      <c r="D78" s="5">
        <v>0.997</v>
      </c>
      <c r="E78" s="8">
        <v>1.0649999999999999</v>
      </c>
      <c r="F78" s="8">
        <v>55.4</v>
      </c>
      <c r="G78" s="8">
        <v>57.8</v>
      </c>
      <c r="H78" s="8">
        <v>48.1</v>
      </c>
      <c r="I78" s="8">
        <v>65.599999999999994</v>
      </c>
      <c r="J78" s="8">
        <v>56.4</v>
      </c>
      <c r="K78" s="8">
        <v>68.2</v>
      </c>
      <c r="L78" s="8">
        <v>1.0980000000000001</v>
      </c>
      <c r="M78" s="8">
        <v>41.9</v>
      </c>
      <c r="N78" s="8">
        <v>54.8</v>
      </c>
      <c r="O78" s="8">
        <v>26.7</v>
      </c>
      <c r="P78" s="8">
        <v>55.2</v>
      </c>
      <c r="Q78" s="8">
        <v>52.5</v>
      </c>
      <c r="R78" s="5">
        <v>70</v>
      </c>
      <c r="S78" s="8">
        <v>1.014</v>
      </c>
      <c r="T78" s="8">
        <v>42.2</v>
      </c>
      <c r="U78" s="8">
        <v>42.9</v>
      </c>
      <c r="V78" s="8">
        <v>33.299999999999997</v>
      </c>
      <c r="W78" s="8">
        <v>64.599999999999994</v>
      </c>
      <c r="X78" s="8">
        <v>59.9</v>
      </c>
      <c r="Y78" s="8">
        <v>71.7</v>
      </c>
      <c r="Z78" s="8">
        <v>1.0660000000000001</v>
      </c>
      <c r="AA78" s="8">
        <v>29.2</v>
      </c>
      <c r="AB78" s="8">
        <v>34.4</v>
      </c>
      <c r="AC78" s="8">
        <v>17.600000000000001</v>
      </c>
      <c r="AD78" s="8">
        <v>65</v>
      </c>
      <c r="AE78" s="8">
        <v>63.8</v>
      </c>
      <c r="AF78" s="5">
        <v>60</v>
      </c>
      <c r="AG78" s="26">
        <v>68</v>
      </c>
      <c r="AH78" s="33">
        <f t="shared" si="170"/>
        <v>6.9999999999999951E-2</v>
      </c>
      <c r="AI78" s="33">
        <f t="shared" si="171"/>
        <v>5.0999999999999934E-2</v>
      </c>
      <c r="AJ78" s="34">
        <f t="shared" si="172"/>
        <v>3.2000000000000028E-2</v>
      </c>
      <c r="AK78" s="35">
        <f t="shared" si="173"/>
        <v>4.7599999999999962</v>
      </c>
      <c r="AL78" s="35">
        <f t="shared" si="174"/>
        <v>3.4679999999999955</v>
      </c>
      <c r="AM78" s="36">
        <f t="shared" si="175"/>
        <v>2.1760000000000019</v>
      </c>
      <c r="AN78" s="35">
        <f t="shared" si="176"/>
        <v>140.352</v>
      </c>
      <c r="AO78" s="35">
        <f t="shared" si="177"/>
        <v>141.37199999999999</v>
      </c>
      <c r="AP78" s="36">
        <f t="shared" si="178"/>
        <v>147.15200000000002</v>
      </c>
      <c r="AQ78" s="35">
        <f t="shared" si="179"/>
        <v>53.766666666666659</v>
      </c>
      <c r="AR78" s="35">
        <f t="shared" si="180"/>
        <v>41.133333333333333</v>
      </c>
      <c r="AS78" s="35">
        <f t="shared" si="181"/>
        <v>39.466666666666661</v>
      </c>
      <c r="AT78" s="36">
        <f t="shared" si="182"/>
        <v>27.066666666666663</v>
      </c>
      <c r="AU78" s="35">
        <f t="shared" si="183"/>
        <v>63.4</v>
      </c>
      <c r="AV78" s="35">
        <f t="shared" si="184"/>
        <v>59.233333333333327</v>
      </c>
      <c r="AW78" s="35">
        <f t="shared" si="185"/>
        <v>65.399999999999991</v>
      </c>
      <c r="AX78" s="36">
        <f t="shared" si="186"/>
        <v>62.933333333333337</v>
      </c>
      <c r="AY78" s="35">
        <f t="shared" si="187"/>
        <v>14.299999999999997</v>
      </c>
      <c r="AZ78" s="35">
        <f t="shared" si="188"/>
        <v>14.06666666666667</v>
      </c>
      <c r="BA78" s="35">
        <f t="shared" si="189"/>
        <v>-1.9999999999999929</v>
      </c>
      <c r="BB78" s="36">
        <f t="shared" si="190"/>
        <v>-3.7000000000000099</v>
      </c>
      <c r="BC78" s="52">
        <v>-4.5</v>
      </c>
      <c r="BD78" s="48">
        <v>144.5</v>
      </c>
      <c r="BE78" s="52">
        <v>-3.5</v>
      </c>
      <c r="BF78" s="48">
        <v>141</v>
      </c>
      <c r="BG78" s="55"/>
      <c r="BH78" s="55"/>
      <c r="BI78" s="55"/>
      <c r="BJ78" s="55"/>
      <c r="BK78" s="55"/>
      <c r="BL78" s="55"/>
      <c r="BM78" s="55"/>
      <c r="BN78" s="55"/>
      <c r="BO78" s="52">
        <v>78</v>
      </c>
      <c r="BP78" s="48">
        <v>65</v>
      </c>
    </row>
    <row r="79" spans="1:68" x14ac:dyDescent="0.3">
      <c r="A79" s="18" t="s">
        <v>67</v>
      </c>
      <c r="B79" s="22" t="s">
        <v>33</v>
      </c>
      <c r="C79" s="8">
        <v>1.147</v>
      </c>
      <c r="D79" s="5">
        <v>0.99299999999999999</v>
      </c>
      <c r="E79" s="8">
        <v>1.141</v>
      </c>
      <c r="F79" s="8">
        <v>48.8</v>
      </c>
      <c r="G79" s="8">
        <v>50.4</v>
      </c>
      <c r="H79" s="8">
        <v>49.2</v>
      </c>
      <c r="I79" s="8">
        <v>78.8</v>
      </c>
      <c r="J79" s="8">
        <v>64.5</v>
      </c>
      <c r="K79" s="8">
        <v>89</v>
      </c>
      <c r="L79" s="8">
        <v>1.1080000000000001</v>
      </c>
      <c r="M79" s="8">
        <v>39.9</v>
      </c>
      <c r="N79" s="8">
        <v>42.9</v>
      </c>
      <c r="O79" s="8">
        <v>25.8</v>
      </c>
      <c r="P79" s="8">
        <v>62.8</v>
      </c>
      <c r="Q79" s="8">
        <v>59.4</v>
      </c>
      <c r="R79" s="5">
        <v>71</v>
      </c>
      <c r="S79" s="8">
        <v>0.98899999999999999</v>
      </c>
      <c r="T79" s="8">
        <v>42.7</v>
      </c>
      <c r="U79" s="8">
        <v>43.5</v>
      </c>
      <c r="V79" s="8">
        <v>33.799999999999997</v>
      </c>
      <c r="W79" s="8">
        <v>62.4</v>
      </c>
      <c r="X79" s="8">
        <v>46.4</v>
      </c>
      <c r="Y79" s="8">
        <v>74.599999999999994</v>
      </c>
      <c r="Z79" s="8">
        <v>1.0509999999999999</v>
      </c>
      <c r="AA79" s="8">
        <v>38.299999999999997</v>
      </c>
      <c r="AB79" s="8">
        <v>39.200000000000003</v>
      </c>
      <c r="AC79" s="8">
        <v>40.1</v>
      </c>
      <c r="AD79" s="8">
        <v>46.8</v>
      </c>
      <c r="AE79" s="8">
        <v>39.799999999999997</v>
      </c>
      <c r="AF79" s="5">
        <v>72</v>
      </c>
      <c r="AG79" s="26">
        <v>76</v>
      </c>
      <c r="AH79" s="33">
        <f t="shared" si="170"/>
        <v>0.15400000000000003</v>
      </c>
      <c r="AI79" s="33">
        <f t="shared" si="171"/>
        <v>0.15200000000000002</v>
      </c>
      <c r="AJ79" s="34">
        <f t="shared" si="172"/>
        <v>5.7000000000000162E-2</v>
      </c>
      <c r="AK79" s="35">
        <f t="shared" si="173"/>
        <v>11.704000000000002</v>
      </c>
      <c r="AL79" s="35">
        <f t="shared" si="174"/>
        <v>11.552000000000001</v>
      </c>
      <c r="AM79" s="36">
        <f t="shared" si="175"/>
        <v>4.3320000000000123</v>
      </c>
      <c r="AN79" s="35">
        <f t="shared" si="176"/>
        <v>162.64000000000001</v>
      </c>
      <c r="AO79" s="35">
        <f t="shared" si="177"/>
        <v>161.88</v>
      </c>
      <c r="AP79" s="36">
        <f t="shared" si="178"/>
        <v>164.08399999999997</v>
      </c>
      <c r="AQ79" s="35">
        <f t="shared" si="179"/>
        <v>49.466666666666661</v>
      </c>
      <c r="AR79" s="35">
        <f t="shared" si="180"/>
        <v>36.199999999999996</v>
      </c>
      <c r="AS79" s="35">
        <f t="shared" si="181"/>
        <v>40</v>
      </c>
      <c r="AT79" s="36">
        <f t="shared" si="182"/>
        <v>39.199999999999996</v>
      </c>
      <c r="AU79" s="35">
        <f t="shared" si="183"/>
        <v>77.433333333333337</v>
      </c>
      <c r="AV79" s="35">
        <f t="shared" si="184"/>
        <v>64.399999999999991</v>
      </c>
      <c r="AW79" s="35">
        <f t="shared" si="185"/>
        <v>61.133333333333326</v>
      </c>
      <c r="AX79" s="36">
        <f t="shared" si="186"/>
        <v>52.866666666666667</v>
      </c>
      <c r="AY79" s="35">
        <f t="shared" si="187"/>
        <v>9.4666666666666615</v>
      </c>
      <c r="AZ79" s="35">
        <f t="shared" si="188"/>
        <v>-3</v>
      </c>
      <c r="BA79" s="35">
        <f t="shared" si="189"/>
        <v>16.300000000000011</v>
      </c>
      <c r="BB79" s="36">
        <f t="shared" si="190"/>
        <v>11.533333333333324</v>
      </c>
      <c r="BC79" s="52">
        <v>-9.5</v>
      </c>
      <c r="BD79" s="48">
        <v>153.5</v>
      </c>
      <c r="BE79" s="52">
        <v>-7.5</v>
      </c>
      <c r="BF79" s="48">
        <v>160</v>
      </c>
      <c r="BG79" s="55"/>
      <c r="BH79" s="48" t="s">
        <v>152</v>
      </c>
      <c r="BI79" s="55"/>
      <c r="BJ79" s="48" t="s">
        <v>152</v>
      </c>
      <c r="BK79" s="55"/>
      <c r="BL79" s="48">
        <v>0</v>
      </c>
      <c r="BM79" s="55"/>
      <c r="BN79" s="48">
        <v>0</v>
      </c>
      <c r="BO79" s="52">
        <v>78</v>
      </c>
      <c r="BP79" s="48">
        <v>65</v>
      </c>
    </row>
    <row r="80" spans="1:68" ht="15" thickBot="1" x14ac:dyDescent="0.35">
      <c r="A80" s="23" t="s">
        <v>65</v>
      </c>
      <c r="B80" s="19" t="s">
        <v>78</v>
      </c>
      <c r="C80" s="10">
        <v>1.097</v>
      </c>
      <c r="D80" s="11">
        <v>0.97499999999999998</v>
      </c>
      <c r="E80" s="10">
        <v>1.093</v>
      </c>
      <c r="F80" s="10">
        <v>49.4</v>
      </c>
      <c r="G80" s="10">
        <v>52.8</v>
      </c>
      <c r="H80" s="10">
        <v>48.9</v>
      </c>
      <c r="I80" s="10">
        <v>66.5</v>
      </c>
      <c r="J80" s="10">
        <v>64.8</v>
      </c>
      <c r="K80" s="10">
        <v>74.7</v>
      </c>
      <c r="L80" s="10">
        <v>1.1739999999999999</v>
      </c>
      <c r="M80" s="10">
        <v>43.7</v>
      </c>
      <c r="N80" s="10">
        <v>50.2</v>
      </c>
      <c r="O80" s="10">
        <v>44.7</v>
      </c>
      <c r="P80" s="10">
        <v>81.099999999999994</v>
      </c>
      <c r="Q80" s="10">
        <v>80.599999999999994</v>
      </c>
      <c r="R80" s="11">
        <v>77.099999999999994</v>
      </c>
      <c r="S80" s="10">
        <v>0.97499999999999998</v>
      </c>
      <c r="T80" s="10">
        <v>32.5</v>
      </c>
      <c r="U80" s="10">
        <v>38</v>
      </c>
      <c r="V80" s="10">
        <v>29.9</v>
      </c>
      <c r="W80" s="10">
        <v>61.4</v>
      </c>
      <c r="X80" s="10">
        <v>64.900000000000006</v>
      </c>
      <c r="Y80" s="10">
        <v>62.6</v>
      </c>
      <c r="Z80" s="10">
        <v>1.1020000000000001</v>
      </c>
      <c r="AA80" s="10">
        <v>31.9</v>
      </c>
      <c r="AB80" s="10">
        <v>37.5</v>
      </c>
      <c r="AC80" s="10">
        <v>32.4</v>
      </c>
      <c r="AD80" s="10">
        <v>78.099999999999994</v>
      </c>
      <c r="AE80" s="10">
        <v>81.3</v>
      </c>
      <c r="AF80" s="11">
        <v>68.2</v>
      </c>
      <c r="AG80" s="27">
        <v>61</v>
      </c>
      <c r="AH80" s="39">
        <f t="shared" si="170"/>
        <v>0.122</v>
      </c>
      <c r="AI80" s="39">
        <f t="shared" si="171"/>
        <v>0.11799999999999999</v>
      </c>
      <c r="AJ80" s="40">
        <f t="shared" si="172"/>
        <v>7.1999999999999842E-2</v>
      </c>
      <c r="AK80" s="41">
        <f t="shared" si="173"/>
        <v>7.4420000000000002</v>
      </c>
      <c r="AL80" s="41">
        <f t="shared" si="174"/>
        <v>7.1979999999999995</v>
      </c>
      <c r="AM80" s="42">
        <f t="shared" si="175"/>
        <v>4.3919999999999906</v>
      </c>
      <c r="AN80" s="41">
        <f t="shared" si="176"/>
        <v>126.39200000000001</v>
      </c>
      <c r="AO80" s="41">
        <f t="shared" si="177"/>
        <v>126.14800000000001</v>
      </c>
      <c r="AP80" s="42">
        <f t="shared" si="178"/>
        <v>138.83599999999998</v>
      </c>
      <c r="AQ80" s="73">
        <f t="shared" si="179"/>
        <v>50.366666666666667</v>
      </c>
      <c r="AR80" s="41">
        <f t="shared" si="180"/>
        <v>46.20000000000001</v>
      </c>
      <c r="AS80" s="41">
        <f t="shared" si="181"/>
        <v>33.466666666666669</v>
      </c>
      <c r="AT80" s="42">
        <f t="shared" si="182"/>
        <v>33.933333333333337</v>
      </c>
      <c r="AU80" s="41">
        <f t="shared" si="183"/>
        <v>68.666666666666671</v>
      </c>
      <c r="AV80" s="41">
        <f t="shared" si="184"/>
        <v>79.599999999999994</v>
      </c>
      <c r="AW80" s="41">
        <f t="shared" si="185"/>
        <v>62.966666666666669</v>
      </c>
      <c r="AX80" s="42">
        <f t="shared" si="186"/>
        <v>75.86666666666666</v>
      </c>
      <c r="AY80" s="41">
        <f t="shared" si="187"/>
        <v>16.899999999999999</v>
      </c>
      <c r="AZ80" s="41">
        <f t="shared" si="188"/>
        <v>12.266666666666673</v>
      </c>
      <c r="BA80" s="41">
        <f t="shared" si="189"/>
        <v>5.7000000000000028</v>
      </c>
      <c r="BB80" s="42">
        <f t="shared" si="190"/>
        <v>3.7333333333333343</v>
      </c>
      <c r="BC80" s="66">
        <v>-8.5</v>
      </c>
      <c r="BD80" s="51">
        <v>132.5</v>
      </c>
      <c r="BE80" s="66">
        <v>-4.5</v>
      </c>
      <c r="BF80" s="51">
        <v>128.5</v>
      </c>
      <c r="BG80" s="66">
        <v>8.5</v>
      </c>
      <c r="BH80" s="55"/>
      <c r="BI80" s="55"/>
      <c r="BJ80" s="55"/>
      <c r="BK80" s="66">
        <v>1</v>
      </c>
      <c r="BL80" s="55"/>
      <c r="BM80" s="55"/>
      <c r="BN80" s="55"/>
      <c r="BO80" s="66">
        <v>62</v>
      </c>
      <c r="BP80" s="51">
        <v>60</v>
      </c>
    </row>
    <row r="81" spans="1:70" x14ac:dyDescent="0.3">
      <c r="A81" s="18" t="s">
        <v>16</v>
      </c>
      <c r="B81" s="22" t="s">
        <v>75</v>
      </c>
      <c r="C81" s="8">
        <v>1.1379999999999999</v>
      </c>
      <c r="D81" s="5">
        <v>1.073</v>
      </c>
      <c r="E81" s="8">
        <v>1.107</v>
      </c>
      <c r="F81" s="8">
        <v>49</v>
      </c>
      <c r="G81" s="8">
        <v>62.7</v>
      </c>
      <c r="H81" s="8">
        <v>34.6</v>
      </c>
      <c r="I81" s="8">
        <v>74.099999999999994</v>
      </c>
      <c r="J81" s="8">
        <v>69.099999999999994</v>
      </c>
      <c r="K81" s="8">
        <v>81.5</v>
      </c>
      <c r="L81" s="8">
        <v>1.1180000000000001</v>
      </c>
      <c r="M81" s="8">
        <v>38.700000000000003</v>
      </c>
      <c r="N81" s="8">
        <v>46.1</v>
      </c>
      <c r="O81" s="8">
        <v>21</v>
      </c>
      <c r="P81" s="8">
        <v>68</v>
      </c>
      <c r="Q81" s="8">
        <v>70</v>
      </c>
      <c r="R81" s="5">
        <v>52</v>
      </c>
      <c r="S81" s="8">
        <v>1.073</v>
      </c>
      <c r="T81" s="8">
        <v>36.299999999999997</v>
      </c>
      <c r="U81" s="8">
        <v>39.700000000000003</v>
      </c>
      <c r="V81" s="8">
        <v>33.6</v>
      </c>
      <c r="W81" s="8">
        <v>70.7</v>
      </c>
      <c r="X81" s="8">
        <v>75.099999999999994</v>
      </c>
      <c r="Y81" s="8">
        <v>77.8</v>
      </c>
      <c r="Z81" s="8">
        <v>1.099</v>
      </c>
      <c r="AA81" s="8">
        <v>35.1</v>
      </c>
      <c r="AB81" s="8">
        <v>41.1</v>
      </c>
      <c r="AC81" s="8">
        <v>22.5</v>
      </c>
      <c r="AD81" s="8">
        <v>57.9</v>
      </c>
      <c r="AE81" s="8">
        <v>61</v>
      </c>
      <c r="AF81" s="5">
        <v>50</v>
      </c>
      <c r="AG81" s="26">
        <v>72</v>
      </c>
      <c r="AH81" s="33">
        <f t="shared" si="170"/>
        <v>6.4999999999999947E-2</v>
      </c>
      <c r="AI81" s="33">
        <f t="shared" si="171"/>
        <v>3.400000000000003E-2</v>
      </c>
      <c r="AJ81" s="34">
        <f t="shared" si="172"/>
        <v>1.9000000000000128E-2</v>
      </c>
      <c r="AK81" s="35">
        <f t="shared" si="173"/>
        <v>4.6799999999999962</v>
      </c>
      <c r="AL81" s="35">
        <f t="shared" si="174"/>
        <v>2.4480000000000022</v>
      </c>
      <c r="AM81" s="36">
        <f t="shared" si="175"/>
        <v>1.3680000000000092</v>
      </c>
      <c r="AN81" s="35">
        <f t="shared" si="176"/>
        <v>159.19199999999998</v>
      </c>
      <c r="AO81" s="35">
        <f t="shared" si="177"/>
        <v>156.95999999999998</v>
      </c>
      <c r="AP81" s="36">
        <f t="shared" si="178"/>
        <v>159.624</v>
      </c>
      <c r="AQ81" s="35">
        <f t="shared" si="179"/>
        <v>48.766666666666673</v>
      </c>
      <c r="AR81" s="35">
        <f t="shared" si="180"/>
        <v>35.266666666666673</v>
      </c>
      <c r="AS81" s="35">
        <f t="shared" si="181"/>
        <v>36.533333333333331</v>
      </c>
      <c r="AT81" s="36">
        <f t="shared" si="182"/>
        <v>32.9</v>
      </c>
      <c r="AU81" s="35">
        <f t="shared" si="183"/>
        <v>74.899999999999991</v>
      </c>
      <c r="AV81" s="35">
        <f t="shared" si="184"/>
        <v>63.333333333333336</v>
      </c>
      <c r="AW81" s="35">
        <f t="shared" si="185"/>
        <v>74.533333333333346</v>
      </c>
      <c r="AX81" s="36">
        <f t="shared" si="186"/>
        <v>56.300000000000004</v>
      </c>
      <c r="AY81" s="35">
        <f t="shared" si="187"/>
        <v>12.233333333333341</v>
      </c>
      <c r="AZ81" s="35">
        <f t="shared" si="188"/>
        <v>2.3666666666666742</v>
      </c>
      <c r="BA81" s="35">
        <f t="shared" si="189"/>
        <v>0.36666666666664582</v>
      </c>
      <c r="BB81" s="36">
        <f t="shared" si="190"/>
        <v>7.0333333333333314</v>
      </c>
      <c r="BC81" s="52">
        <v>-7</v>
      </c>
      <c r="BD81" s="48">
        <v>158</v>
      </c>
      <c r="BE81" s="52">
        <v>-5</v>
      </c>
      <c r="BF81" s="48">
        <v>154.5</v>
      </c>
      <c r="BG81" s="55"/>
      <c r="BH81" s="55"/>
      <c r="BI81" s="55"/>
      <c r="BJ81" s="55"/>
      <c r="BK81" s="55"/>
      <c r="BL81" s="55"/>
      <c r="BM81" s="55"/>
      <c r="BN81" s="55"/>
      <c r="BO81" s="52">
        <v>80</v>
      </c>
      <c r="BP81" s="48">
        <v>77</v>
      </c>
    </row>
    <row r="82" spans="1:70" ht="15" thickBot="1" x14ac:dyDescent="0.35">
      <c r="A82" s="23" t="s">
        <v>8</v>
      </c>
      <c r="B82" s="19" t="s">
        <v>2</v>
      </c>
      <c r="C82" s="10">
        <v>1.1299999999999999</v>
      </c>
      <c r="D82" s="11">
        <v>1.0649999999999999</v>
      </c>
      <c r="E82" s="10">
        <v>1.1259999999999999</v>
      </c>
      <c r="F82" s="10">
        <v>47.7</v>
      </c>
      <c r="G82" s="10">
        <v>62.6</v>
      </c>
      <c r="H82" s="10">
        <v>43.5</v>
      </c>
      <c r="I82" s="10">
        <v>74.3</v>
      </c>
      <c r="J82" s="10">
        <v>81.7</v>
      </c>
      <c r="K82" s="10">
        <v>78.400000000000006</v>
      </c>
      <c r="L82" s="10">
        <v>1.1830000000000001</v>
      </c>
      <c r="M82" s="10">
        <v>45.8</v>
      </c>
      <c r="N82" s="10">
        <v>53.4</v>
      </c>
      <c r="O82" s="10">
        <v>39.4</v>
      </c>
      <c r="P82" s="10">
        <v>74.3</v>
      </c>
      <c r="Q82" s="10">
        <v>81.400000000000006</v>
      </c>
      <c r="R82" s="11">
        <v>49.3</v>
      </c>
      <c r="S82" s="10">
        <v>1.073</v>
      </c>
      <c r="T82" s="10">
        <v>37.1</v>
      </c>
      <c r="U82" s="10">
        <v>33.799999999999997</v>
      </c>
      <c r="V82" s="10">
        <v>36.799999999999997</v>
      </c>
      <c r="W82" s="10">
        <v>74.099999999999994</v>
      </c>
      <c r="X82" s="10">
        <v>74.900000000000006</v>
      </c>
      <c r="Y82" s="10">
        <v>77.400000000000006</v>
      </c>
      <c r="Z82" s="10">
        <v>1.0089999999999999</v>
      </c>
      <c r="AA82" s="10">
        <v>26.2</v>
      </c>
      <c r="AB82" s="10">
        <v>29</v>
      </c>
      <c r="AC82" s="10">
        <v>14.4</v>
      </c>
      <c r="AD82" s="10">
        <v>54.8</v>
      </c>
      <c r="AE82" s="10">
        <v>56.3</v>
      </c>
      <c r="AF82" s="11">
        <v>68.2</v>
      </c>
      <c r="AG82" s="27">
        <v>77</v>
      </c>
      <c r="AH82" s="39">
        <f t="shared" si="170"/>
        <v>6.4999999999999947E-2</v>
      </c>
      <c r="AI82" s="39">
        <f t="shared" si="171"/>
        <v>5.2999999999999936E-2</v>
      </c>
      <c r="AJ82" s="40">
        <f t="shared" si="172"/>
        <v>0.17400000000000015</v>
      </c>
      <c r="AK82" s="41">
        <f t="shared" si="173"/>
        <v>5.0049999999999955</v>
      </c>
      <c r="AL82" s="41">
        <f t="shared" si="174"/>
        <v>4.0809999999999951</v>
      </c>
      <c r="AM82" s="42">
        <f t="shared" si="175"/>
        <v>13.398000000000012</v>
      </c>
      <c r="AN82" s="41">
        <f t="shared" si="176"/>
        <v>169.01499999999999</v>
      </c>
      <c r="AO82" s="41">
        <f t="shared" si="177"/>
        <v>169.32299999999998</v>
      </c>
      <c r="AP82" s="42">
        <f t="shared" si="178"/>
        <v>168.78400000000002</v>
      </c>
      <c r="AQ82" s="41">
        <f t="shared" si="179"/>
        <v>51.266666666666673</v>
      </c>
      <c r="AR82" s="41">
        <f t="shared" si="180"/>
        <v>46.199999999999996</v>
      </c>
      <c r="AS82" s="41">
        <f t="shared" si="181"/>
        <v>35.9</v>
      </c>
      <c r="AT82" s="42">
        <f t="shared" si="182"/>
        <v>23.200000000000003</v>
      </c>
      <c r="AU82" s="41">
        <f t="shared" si="183"/>
        <v>78.13333333333334</v>
      </c>
      <c r="AV82" s="41">
        <f t="shared" si="184"/>
        <v>68.333333333333329</v>
      </c>
      <c r="AW82" s="41">
        <f t="shared" si="185"/>
        <v>75.466666666666669</v>
      </c>
      <c r="AX82" s="42">
        <f t="shared" si="186"/>
        <v>59.766666666666673</v>
      </c>
      <c r="AY82" s="41">
        <f t="shared" si="187"/>
        <v>15.366666666666674</v>
      </c>
      <c r="AZ82" s="41">
        <f t="shared" si="188"/>
        <v>22.999999999999993</v>
      </c>
      <c r="BA82" s="41">
        <f t="shared" si="189"/>
        <v>2.6666666666666714</v>
      </c>
      <c r="BB82" s="42">
        <f t="shared" si="190"/>
        <v>8.5666666666666558</v>
      </c>
      <c r="BC82" s="66">
        <v>-7</v>
      </c>
      <c r="BD82" s="51">
        <v>174.5</v>
      </c>
      <c r="BE82" s="66">
        <v>-8.5</v>
      </c>
      <c r="BF82" s="51">
        <v>169</v>
      </c>
      <c r="BG82" s="55"/>
      <c r="BH82" s="55"/>
      <c r="BI82" s="66">
        <v>-7</v>
      </c>
      <c r="BJ82" s="55"/>
      <c r="BK82" s="55"/>
      <c r="BL82" s="55"/>
      <c r="BM82" s="66">
        <v>1</v>
      </c>
      <c r="BN82" s="55"/>
      <c r="BO82" s="66">
        <v>85</v>
      </c>
      <c r="BP82" s="51">
        <v>65</v>
      </c>
    </row>
    <row r="83" spans="1:70" x14ac:dyDescent="0.3">
      <c r="A83" s="18" t="s">
        <v>65</v>
      </c>
      <c r="B83" s="22" t="s">
        <v>69</v>
      </c>
      <c r="C83" s="8">
        <v>0.99299999999999999</v>
      </c>
      <c r="D83" s="5">
        <v>0.99199999999999999</v>
      </c>
      <c r="E83" s="8">
        <v>1.0269999999999999</v>
      </c>
      <c r="F83" s="8">
        <v>42.8</v>
      </c>
      <c r="G83" s="8">
        <v>47.4</v>
      </c>
      <c r="H83" s="8">
        <v>39.700000000000003</v>
      </c>
      <c r="I83" s="8">
        <v>65.3</v>
      </c>
      <c r="J83" s="8">
        <v>65.7</v>
      </c>
      <c r="K83" s="8">
        <v>67.3</v>
      </c>
      <c r="L83" s="8">
        <v>1.089</v>
      </c>
      <c r="M83" s="8">
        <v>32.9</v>
      </c>
      <c r="N83" s="8">
        <v>38.200000000000003</v>
      </c>
      <c r="O83" s="8">
        <v>21</v>
      </c>
      <c r="P83" s="8">
        <v>75</v>
      </c>
      <c r="Q83" s="8">
        <v>77</v>
      </c>
      <c r="R83" s="5">
        <v>73.599999999999994</v>
      </c>
      <c r="S83" s="8">
        <v>0.97399999999999998</v>
      </c>
      <c r="T83" s="8">
        <v>35</v>
      </c>
      <c r="U83" s="8">
        <v>39.799999999999997</v>
      </c>
      <c r="V83" s="8">
        <v>29.3</v>
      </c>
      <c r="W83" s="8">
        <v>64.2</v>
      </c>
      <c r="X83" s="8">
        <v>63.4</v>
      </c>
      <c r="Y83" s="8">
        <v>66.8</v>
      </c>
      <c r="Z83" s="8">
        <v>0.998</v>
      </c>
      <c r="AA83" s="8">
        <v>25.4</v>
      </c>
      <c r="AB83" s="8">
        <v>31</v>
      </c>
      <c r="AC83" s="8">
        <v>16.7</v>
      </c>
      <c r="AD83" s="8">
        <v>58.9</v>
      </c>
      <c r="AE83" s="8">
        <v>59</v>
      </c>
      <c r="AF83" s="5">
        <v>69.2</v>
      </c>
      <c r="AG83" s="26">
        <v>61</v>
      </c>
      <c r="AH83" s="33">
        <f t="shared" si="170"/>
        <v>1.0000000000000009E-3</v>
      </c>
      <c r="AI83" s="33">
        <f t="shared" si="171"/>
        <v>5.2999999999999936E-2</v>
      </c>
      <c r="AJ83" s="34">
        <f t="shared" si="172"/>
        <v>9.099999999999997E-2</v>
      </c>
      <c r="AK83" s="35">
        <f t="shared" si="173"/>
        <v>6.1000000000000054E-2</v>
      </c>
      <c r="AL83" s="35">
        <f t="shared" si="174"/>
        <v>3.2329999999999961</v>
      </c>
      <c r="AM83" s="36">
        <f t="shared" si="175"/>
        <v>5.5509999999999984</v>
      </c>
      <c r="AN83" s="35">
        <f t="shared" si="176"/>
        <v>121.08499999999999</v>
      </c>
      <c r="AO83" s="35">
        <f t="shared" si="177"/>
        <v>122.06099999999999</v>
      </c>
      <c r="AP83" s="36">
        <f t="shared" si="178"/>
        <v>127.30699999999999</v>
      </c>
      <c r="AQ83" s="35">
        <f t="shared" si="179"/>
        <v>43.29999999999999</v>
      </c>
      <c r="AR83" s="35">
        <f t="shared" si="180"/>
        <v>30.7</v>
      </c>
      <c r="AS83" s="35">
        <f t="shared" si="181"/>
        <v>34.699999999999996</v>
      </c>
      <c r="AT83" s="36">
        <f t="shared" si="182"/>
        <v>24.366666666666664</v>
      </c>
      <c r="AU83" s="35">
        <f t="shared" si="183"/>
        <v>66.100000000000009</v>
      </c>
      <c r="AV83" s="35">
        <f t="shared" si="184"/>
        <v>75.2</v>
      </c>
      <c r="AW83" s="35">
        <f t="shared" si="185"/>
        <v>64.8</v>
      </c>
      <c r="AX83" s="36">
        <f t="shared" si="186"/>
        <v>62.366666666666674</v>
      </c>
      <c r="AY83" s="35">
        <f t="shared" si="187"/>
        <v>8.5999999999999943</v>
      </c>
      <c r="AZ83" s="35">
        <f t="shared" si="188"/>
        <v>6.3333333333333357</v>
      </c>
      <c r="BA83" s="35">
        <f t="shared" si="189"/>
        <v>1.3000000000000114</v>
      </c>
      <c r="BB83" s="36">
        <f t="shared" si="190"/>
        <v>12.833333333333329</v>
      </c>
      <c r="BC83" s="52">
        <v>-3</v>
      </c>
      <c r="BD83" s="48">
        <v>123.5</v>
      </c>
      <c r="BE83" s="52">
        <v>-1.5</v>
      </c>
      <c r="BF83" s="48">
        <v>121</v>
      </c>
      <c r="BG83" s="55"/>
      <c r="BH83" s="55"/>
      <c r="BI83" s="55"/>
      <c r="BJ83" s="55"/>
      <c r="BK83" s="55"/>
      <c r="BL83" s="55"/>
      <c r="BM83" s="55"/>
      <c r="BN83" s="55"/>
      <c r="BO83" s="52">
        <v>69</v>
      </c>
      <c r="BP83" s="48">
        <v>50</v>
      </c>
    </row>
    <row r="84" spans="1:70" ht="15" thickBot="1" x14ac:dyDescent="0.35">
      <c r="A84" s="23" t="s">
        <v>67</v>
      </c>
      <c r="B84" s="19" t="s">
        <v>28</v>
      </c>
      <c r="C84" s="10">
        <v>1.089</v>
      </c>
      <c r="D84" s="11">
        <v>1.018</v>
      </c>
      <c r="E84" s="10">
        <v>1.105</v>
      </c>
      <c r="F84" s="10">
        <v>44.1</v>
      </c>
      <c r="G84" s="10">
        <v>42.1</v>
      </c>
      <c r="H84" s="10">
        <v>43.9</v>
      </c>
      <c r="I84" s="10">
        <v>78.599999999999994</v>
      </c>
      <c r="J84" s="10">
        <v>75.8</v>
      </c>
      <c r="K84" s="10">
        <v>85.2</v>
      </c>
      <c r="L84" s="10">
        <v>1.0549999999999999</v>
      </c>
      <c r="M84" s="10">
        <v>30.6</v>
      </c>
      <c r="N84" s="10">
        <v>34.6</v>
      </c>
      <c r="O84" s="10">
        <v>21.6</v>
      </c>
      <c r="P84" s="10">
        <v>62.3</v>
      </c>
      <c r="Q84" s="10">
        <v>64.900000000000006</v>
      </c>
      <c r="R84" s="11">
        <v>63.6</v>
      </c>
      <c r="S84" s="10">
        <v>0.98099999999999998</v>
      </c>
      <c r="T84" s="10">
        <v>35.9</v>
      </c>
      <c r="U84" s="10">
        <v>34.4</v>
      </c>
      <c r="V84" s="10">
        <v>34.4</v>
      </c>
      <c r="W84" s="10">
        <v>59.9</v>
      </c>
      <c r="X84" s="10">
        <v>42.4</v>
      </c>
      <c r="Y84" s="10">
        <v>68.900000000000006</v>
      </c>
      <c r="Z84" s="10">
        <v>1.0880000000000001</v>
      </c>
      <c r="AA84" s="10">
        <v>40.299999999999997</v>
      </c>
      <c r="AB84" s="10">
        <v>50.1</v>
      </c>
      <c r="AC84" s="10">
        <v>30.4</v>
      </c>
      <c r="AD84" s="10">
        <v>57.3</v>
      </c>
      <c r="AE84" s="10">
        <v>58.6</v>
      </c>
      <c r="AF84" s="11">
        <v>53.2</v>
      </c>
      <c r="AG84" s="27">
        <v>70</v>
      </c>
      <c r="AH84" s="39">
        <f t="shared" si="170"/>
        <v>7.0999999999999952E-2</v>
      </c>
      <c r="AI84" s="39">
        <f>E84-S84</f>
        <v>0.124</v>
      </c>
      <c r="AJ84" s="40">
        <f t="shared" si="172"/>
        <v>-3.300000000000014E-2</v>
      </c>
      <c r="AK84" s="41">
        <f t="shared" si="173"/>
        <v>4.9699999999999971</v>
      </c>
      <c r="AL84" s="41">
        <f t="shared" si="174"/>
        <v>8.68</v>
      </c>
      <c r="AM84" s="42">
        <f t="shared" si="175"/>
        <v>-2.3100000000000098</v>
      </c>
      <c r="AN84" s="41">
        <f t="shared" si="176"/>
        <v>147.49</v>
      </c>
      <c r="AO84" s="41">
        <f t="shared" si="177"/>
        <v>146.01999999999998</v>
      </c>
      <c r="AP84" s="42">
        <f t="shared" si="178"/>
        <v>150.01</v>
      </c>
      <c r="AQ84" s="41">
        <f t="shared" si="179"/>
        <v>43.366666666666667</v>
      </c>
      <c r="AR84" s="41">
        <f t="shared" si="180"/>
        <v>28.933333333333337</v>
      </c>
      <c r="AS84" s="41">
        <f t="shared" si="181"/>
        <v>34.9</v>
      </c>
      <c r="AT84" s="42">
        <f t="shared" si="182"/>
        <v>40.266666666666673</v>
      </c>
      <c r="AU84" s="41">
        <f t="shared" si="183"/>
        <v>79.86666666666666</v>
      </c>
      <c r="AV84" s="41">
        <f t="shared" si="184"/>
        <v>63.6</v>
      </c>
      <c r="AW84" s="41">
        <f t="shared" si="185"/>
        <v>57.066666666666663</v>
      </c>
      <c r="AX84" s="42">
        <f t="shared" si="186"/>
        <v>56.366666666666674</v>
      </c>
      <c r="AY84" s="41">
        <f t="shared" si="187"/>
        <v>8.4666666666666686</v>
      </c>
      <c r="AZ84" s="41">
        <f t="shared" si="188"/>
        <v>-11.333333333333336</v>
      </c>
      <c r="BA84" s="41">
        <f t="shared" si="189"/>
        <v>22.799999999999997</v>
      </c>
      <c r="BB84" s="42">
        <f t="shared" si="190"/>
        <v>7.2333333333333272</v>
      </c>
      <c r="BC84" s="66">
        <v>-5</v>
      </c>
      <c r="BD84" s="51">
        <v>147.5</v>
      </c>
      <c r="BE84" s="66">
        <v>-4</v>
      </c>
      <c r="BF84" s="51">
        <v>144</v>
      </c>
      <c r="BG84" s="55"/>
      <c r="BH84" s="55"/>
      <c r="BI84" s="55"/>
      <c r="BJ84" s="55"/>
      <c r="BK84" s="55"/>
      <c r="BL84" s="55"/>
      <c r="BM84" s="55"/>
      <c r="BN84" s="55"/>
      <c r="BO84" s="66">
        <v>70</v>
      </c>
      <c r="BP84" s="51">
        <v>64</v>
      </c>
    </row>
    <row r="85" spans="1:70" x14ac:dyDescent="0.3">
      <c r="A85" s="18" t="s">
        <v>129</v>
      </c>
      <c r="B85" s="22" t="s">
        <v>130</v>
      </c>
      <c r="C85" s="8">
        <v>1.0309999999999999</v>
      </c>
      <c r="D85" s="5">
        <v>1.0329999999999999</v>
      </c>
      <c r="E85" s="8">
        <v>1.026</v>
      </c>
      <c r="F85" s="8">
        <v>61.2</v>
      </c>
      <c r="G85" s="8">
        <v>73</v>
      </c>
      <c r="H85" s="8">
        <v>52.6</v>
      </c>
      <c r="I85" s="8">
        <v>57.2</v>
      </c>
      <c r="J85" s="8">
        <v>40.4</v>
      </c>
      <c r="K85" s="8">
        <v>63.5</v>
      </c>
      <c r="L85" s="8">
        <v>1.103</v>
      </c>
      <c r="M85" s="8">
        <v>47.8</v>
      </c>
      <c r="N85" s="8">
        <v>49.4</v>
      </c>
      <c r="O85" s="8">
        <v>44.6</v>
      </c>
      <c r="P85" s="8">
        <v>53.6</v>
      </c>
      <c r="Q85" s="8">
        <v>51.2</v>
      </c>
      <c r="R85" s="5">
        <v>50.7</v>
      </c>
      <c r="S85" s="8">
        <v>1.04</v>
      </c>
      <c r="T85" s="8">
        <v>55.3</v>
      </c>
      <c r="U85" s="8">
        <v>60.2</v>
      </c>
      <c r="V85" s="8">
        <v>54.2</v>
      </c>
      <c r="W85" s="8">
        <v>59.8</v>
      </c>
      <c r="X85" s="8">
        <v>49.5</v>
      </c>
      <c r="Y85" s="8">
        <v>71.8</v>
      </c>
      <c r="Z85" s="8">
        <v>1.103</v>
      </c>
      <c r="AA85" s="8">
        <v>46.3</v>
      </c>
      <c r="AB85" s="8">
        <v>55.3</v>
      </c>
      <c r="AC85" s="8">
        <v>35.4</v>
      </c>
      <c r="AD85" s="8">
        <v>53.1</v>
      </c>
      <c r="AE85" s="8">
        <v>59.6</v>
      </c>
      <c r="AF85" s="5">
        <v>30.8</v>
      </c>
      <c r="AG85" s="58">
        <v>72.5</v>
      </c>
      <c r="AH85" s="33">
        <f t="shared" si="170"/>
        <v>-2.0000000000000018E-3</v>
      </c>
      <c r="AI85" s="33">
        <f t="shared" si="171"/>
        <v>-1.4000000000000012E-2</v>
      </c>
      <c r="AJ85" s="59">
        <f t="shared" si="172"/>
        <v>0</v>
      </c>
      <c r="AK85" s="35">
        <f t="shared" si="173"/>
        <v>-0.14500000000000013</v>
      </c>
      <c r="AL85" s="35">
        <f>AI85*$AG85</f>
        <v>-1.015000000000001</v>
      </c>
      <c r="AM85" s="35">
        <f t="shared" si="175"/>
        <v>0</v>
      </c>
      <c r="AN85" s="60">
        <f t="shared" si="176"/>
        <v>149.64000000000001</v>
      </c>
      <c r="AO85" s="35">
        <f t="shared" si="177"/>
        <v>149.785</v>
      </c>
      <c r="AP85" s="38">
        <f t="shared" si="178"/>
        <v>159.935</v>
      </c>
      <c r="AQ85" s="35">
        <f t="shared" si="179"/>
        <v>62.266666666666659</v>
      </c>
      <c r="AR85" s="35">
        <f t="shared" si="180"/>
        <v>47.266666666666659</v>
      </c>
      <c r="AS85" s="35">
        <f t="shared" si="181"/>
        <v>56.566666666666663</v>
      </c>
      <c r="AT85" s="38">
        <f t="shared" si="182"/>
        <v>45.666666666666664</v>
      </c>
      <c r="AU85" s="35">
        <f t="shared" si="183"/>
        <v>53.699999999999996</v>
      </c>
      <c r="AV85" s="35">
        <f t="shared" si="184"/>
        <v>51.833333333333336</v>
      </c>
      <c r="AW85" s="35">
        <f t="shared" si="185"/>
        <v>60.366666666666667</v>
      </c>
      <c r="AX85" s="35">
        <f t="shared" si="186"/>
        <v>47.833333333333336</v>
      </c>
      <c r="AY85" s="60">
        <f t="shared" si="187"/>
        <v>5.6999999999999957</v>
      </c>
      <c r="AZ85" s="35">
        <f t="shared" si="188"/>
        <v>1.5999999999999943</v>
      </c>
      <c r="BA85" s="35">
        <f t="shared" si="189"/>
        <v>-6.6666666666666714</v>
      </c>
      <c r="BB85" s="38">
        <f t="shared" si="190"/>
        <v>4</v>
      </c>
      <c r="BC85" s="52">
        <v>1</v>
      </c>
      <c r="BD85" s="54">
        <v>155.5</v>
      </c>
      <c r="BE85" s="47">
        <v>-1</v>
      </c>
      <c r="BF85" s="53">
        <v>154</v>
      </c>
      <c r="BG85" s="55"/>
      <c r="BH85" s="55"/>
      <c r="BI85" s="55"/>
      <c r="BJ85" s="55"/>
      <c r="BK85" s="55"/>
      <c r="BL85" s="55"/>
      <c r="BM85" s="55"/>
      <c r="BN85" s="55"/>
      <c r="BO85" s="52">
        <v>84</v>
      </c>
      <c r="BP85" s="52">
        <v>86</v>
      </c>
      <c r="BQ85" s="74"/>
    </row>
    <row r="86" spans="1:70" x14ac:dyDescent="0.3">
      <c r="A86" s="18" t="s">
        <v>131</v>
      </c>
      <c r="B86" s="22" t="s">
        <v>132</v>
      </c>
      <c r="C86" s="8">
        <v>1.0549999999999999</v>
      </c>
      <c r="D86" s="5">
        <v>0.93100000000000005</v>
      </c>
      <c r="E86" s="8">
        <v>1.0529999999999999</v>
      </c>
      <c r="F86" s="8">
        <v>50.6</v>
      </c>
      <c r="G86" s="8">
        <v>54.7</v>
      </c>
      <c r="H86" s="8">
        <v>47.8</v>
      </c>
      <c r="I86" s="8">
        <v>60.2</v>
      </c>
      <c r="J86" s="8">
        <v>64</v>
      </c>
      <c r="K86" s="8">
        <v>68</v>
      </c>
      <c r="L86" s="8">
        <v>1.1220000000000001</v>
      </c>
      <c r="M86" s="8">
        <v>44.8</v>
      </c>
      <c r="N86" s="8">
        <v>43.6</v>
      </c>
      <c r="O86" s="8">
        <v>41.3</v>
      </c>
      <c r="P86" s="8">
        <v>65</v>
      </c>
      <c r="Q86" s="8">
        <v>58.4</v>
      </c>
      <c r="R86" s="5">
        <v>73.2</v>
      </c>
      <c r="S86" s="8">
        <v>0.89800000000000002</v>
      </c>
      <c r="T86" s="8">
        <v>33.299999999999997</v>
      </c>
      <c r="U86" s="8">
        <v>33.299999999999997</v>
      </c>
      <c r="V86" s="8">
        <v>36.9</v>
      </c>
      <c r="W86" s="8">
        <v>37.1</v>
      </c>
      <c r="X86" s="8">
        <v>26.2</v>
      </c>
      <c r="Y86" s="8">
        <v>35.9</v>
      </c>
      <c r="Z86" s="8">
        <v>1.046</v>
      </c>
      <c r="AA86" s="8">
        <v>55.1</v>
      </c>
      <c r="AB86" s="8">
        <v>54.1</v>
      </c>
      <c r="AC86" s="8">
        <v>44.6</v>
      </c>
      <c r="AD86" s="8">
        <v>49.4</v>
      </c>
      <c r="AE86" s="8">
        <v>46.6</v>
      </c>
      <c r="AF86" s="5">
        <v>55.3</v>
      </c>
      <c r="AG86" s="26">
        <v>69</v>
      </c>
      <c r="AH86" s="33">
        <f t="shared" si="170"/>
        <v>0.12399999999999989</v>
      </c>
      <c r="AI86" s="33">
        <f t="shared" si="171"/>
        <v>0.15499999999999992</v>
      </c>
      <c r="AJ86" s="34">
        <f t="shared" si="172"/>
        <v>7.6000000000000068E-2</v>
      </c>
      <c r="AK86" s="69">
        <f t="shared" si="173"/>
        <v>8.5559999999999921</v>
      </c>
      <c r="AL86" s="35">
        <f t="shared" si="174"/>
        <v>10.694999999999995</v>
      </c>
      <c r="AM86" s="36">
        <f t="shared" si="175"/>
        <v>5.2440000000000051</v>
      </c>
      <c r="AN86" s="69">
        <f t="shared" si="176"/>
        <v>137.03399999999999</v>
      </c>
      <c r="AO86" s="35">
        <f t="shared" si="177"/>
        <v>134.619</v>
      </c>
      <c r="AP86" s="36">
        <f t="shared" si="178"/>
        <v>149.59200000000001</v>
      </c>
      <c r="AQ86" s="35">
        <f t="shared" si="179"/>
        <v>51.033333333333339</v>
      </c>
      <c r="AR86" s="35">
        <f t="shared" si="180"/>
        <v>43.233333333333327</v>
      </c>
      <c r="AS86" s="35">
        <f t="shared" si="181"/>
        <v>34.5</v>
      </c>
      <c r="AT86" s="36">
        <f t="shared" si="182"/>
        <v>51.266666666666673</v>
      </c>
      <c r="AU86" s="35">
        <f t="shared" si="183"/>
        <v>64.066666666666663</v>
      </c>
      <c r="AV86" s="35">
        <f t="shared" si="184"/>
        <v>65.533333333333346</v>
      </c>
      <c r="AW86" s="35">
        <f t="shared" si="185"/>
        <v>33.066666666666663</v>
      </c>
      <c r="AX86" s="36">
        <f t="shared" si="186"/>
        <v>50.433333333333337</v>
      </c>
      <c r="AY86" s="35">
        <f t="shared" si="187"/>
        <v>16.533333333333339</v>
      </c>
      <c r="AZ86" s="35">
        <f t="shared" si="188"/>
        <v>-8.0333333333333456</v>
      </c>
      <c r="BA86" s="35">
        <f t="shared" si="189"/>
        <v>31</v>
      </c>
      <c r="BB86" s="36">
        <f t="shared" si="190"/>
        <v>15.100000000000009</v>
      </c>
      <c r="BC86" s="49">
        <v>-8.5</v>
      </c>
      <c r="BD86" s="48">
        <v>141.5</v>
      </c>
      <c r="BE86" s="52">
        <v>-10</v>
      </c>
      <c r="BF86" s="48">
        <v>137</v>
      </c>
      <c r="BG86" s="55"/>
      <c r="BH86" s="55"/>
      <c r="BI86" s="52">
        <v>-8.5</v>
      </c>
      <c r="BJ86" s="55"/>
      <c r="BK86" s="55"/>
      <c r="BL86" s="55"/>
      <c r="BM86" s="52">
        <v>1</v>
      </c>
      <c r="BN86" s="55"/>
      <c r="BO86" s="52">
        <v>89</v>
      </c>
      <c r="BP86" s="52">
        <v>59</v>
      </c>
      <c r="BQ86" s="74"/>
    </row>
    <row r="87" spans="1:70" x14ac:dyDescent="0.3">
      <c r="A87" s="18" t="s">
        <v>133</v>
      </c>
      <c r="B87" s="22" t="s">
        <v>134</v>
      </c>
      <c r="C87" s="8">
        <v>1.0369999999999999</v>
      </c>
      <c r="D87" s="5">
        <v>0.97099999999999997</v>
      </c>
      <c r="E87" s="8">
        <v>1.028</v>
      </c>
      <c r="F87" s="8">
        <v>54.8</v>
      </c>
      <c r="G87" s="8">
        <v>49.9</v>
      </c>
      <c r="H87" s="8">
        <v>49.6</v>
      </c>
      <c r="I87" s="8">
        <v>61.9</v>
      </c>
      <c r="J87" s="8">
        <v>43.8</v>
      </c>
      <c r="K87" s="8">
        <v>75.2</v>
      </c>
      <c r="L87" s="8">
        <v>0.997</v>
      </c>
      <c r="M87" s="8">
        <v>43.5</v>
      </c>
      <c r="N87" s="8">
        <v>52.3</v>
      </c>
      <c r="O87" s="8">
        <v>31</v>
      </c>
      <c r="P87" s="8">
        <v>38.6</v>
      </c>
      <c r="Q87" s="8">
        <v>34.700000000000003</v>
      </c>
      <c r="R87" s="5">
        <v>39.4</v>
      </c>
      <c r="S87" s="8">
        <v>0.99299999999999999</v>
      </c>
      <c r="T87" s="8">
        <v>43.4</v>
      </c>
      <c r="U87" s="8">
        <v>45.4</v>
      </c>
      <c r="V87" s="8">
        <v>42.3</v>
      </c>
      <c r="W87" s="8">
        <v>55.8</v>
      </c>
      <c r="X87" s="8">
        <v>42.8</v>
      </c>
      <c r="Y87" s="8">
        <v>66.8</v>
      </c>
      <c r="Z87" s="8">
        <v>0.98099999999999998</v>
      </c>
      <c r="AA87" s="8">
        <v>42.3</v>
      </c>
      <c r="AB87" s="8">
        <v>47.1</v>
      </c>
      <c r="AC87" s="8">
        <v>29.6</v>
      </c>
      <c r="AD87" s="8">
        <v>27.2</v>
      </c>
      <c r="AE87" s="8">
        <v>24.8</v>
      </c>
      <c r="AF87" s="5">
        <v>41.8</v>
      </c>
      <c r="AG87" s="61">
        <v>73</v>
      </c>
      <c r="AH87" s="33">
        <f t="shared" si="170"/>
        <v>6.5999999999999948E-2</v>
      </c>
      <c r="AI87" s="33">
        <f t="shared" si="171"/>
        <v>3.5000000000000031E-2</v>
      </c>
      <c r="AJ87" s="34">
        <f t="shared" si="172"/>
        <v>1.6000000000000014E-2</v>
      </c>
      <c r="AK87" s="35">
        <f t="shared" si="173"/>
        <v>4.8179999999999961</v>
      </c>
      <c r="AL87" s="35">
        <f t="shared" si="174"/>
        <v>2.5550000000000024</v>
      </c>
      <c r="AM87" s="36">
        <f t="shared" si="175"/>
        <v>1.168000000000001</v>
      </c>
      <c r="AN87" s="35">
        <f t="shared" si="176"/>
        <v>146.584</v>
      </c>
      <c r="AO87" s="35">
        <f t="shared" si="177"/>
        <v>147.53299999999999</v>
      </c>
      <c r="AP87" s="36">
        <f t="shared" si="178"/>
        <v>144.39400000000001</v>
      </c>
      <c r="AQ87" s="35">
        <f t="shared" si="179"/>
        <v>51.43333333333333</v>
      </c>
      <c r="AR87" s="35">
        <f t="shared" si="180"/>
        <v>42.266666666666666</v>
      </c>
      <c r="AS87" s="35">
        <f t="shared" si="181"/>
        <v>43.699999999999996</v>
      </c>
      <c r="AT87" s="36">
        <f t="shared" si="182"/>
        <v>39.666666666666664</v>
      </c>
      <c r="AU87" s="35">
        <f t="shared" si="183"/>
        <v>60.29999999999999</v>
      </c>
      <c r="AV87" s="35">
        <f t="shared" si="184"/>
        <v>37.56666666666667</v>
      </c>
      <c r="AW87" s="35">
        <f t="shared" si="185"/>
        <v>55.133333333333326</v>
      </c>
      <c r="AX87" s="36">
        <f t="shared" si="186"/>
        <v>31.266666666666666</v>
      </c>
      <c r="AY87" s="35">
        <f t="shared" si="187"/>
        <v>7.7333333333333343</v>
      </c>
      <c r="AZ87" s="35">
        <f t="shared" si="188"/>
        <v>2.6000000000000014</v>
      </c>
      <c r="BA87" s="35">
        <f t="shared" si="189"/>
        <v>5.1666666666666643</v>
      </c>
      <c r="BB87" s="36">
        <f t="shared" si="190"/>
        <v>6.3000000000000043</v>
      </c>
      <c r="BC87" s="52">
        <v>-5.5</v>
      </c>
      <c r="BD87" s="48">
        <v>154.5</v>
      </c>
      <c r="BE87" s="52">
        <v>-7</v>
      </c>
      <c r="BF87" s="48">
        <v>141</v>
      </c>
      <c r="BG87" s="55"/>
      <c r="BH87" s="48" t="s">
        <v>101</v>
      </c>
      <c r="BI87" s="52">
        <v>-5.5</v>
      </c>
      <c r="BJ87" s="55"/>
      <c r="BK87" s="55"/>
      <c r="BL87" s="48">
        <v>0</v>
      </c>
      <c r="BM87" s="52">
        <v>1</v>
      </c>
      <c r="BN87" s="55"/>
      <c r="BO87" s="52">
        <v>86</v>
      </c>
      <c r="BP87" s="48">
        <v>78</v>
      </c>
    </row>
    <row r="88" spans="1:70" ht="15" thickBot="1" x14ac:dyDescent="0.35">
      <c r="A88" s="23" t="s">
        <v>135</v>
      </c>
      <c r="B88" s="19" t="s">
        <v>136</v>
      </c>
      <c r="C88" s="10">
        <v>1.0509999999999999</v>
      </c>
      <c r="D88" s="11">
        <v>0.95799999999999996</v>
      </c>
      <c r="E88" s="10">
        <v>1.032</v>
      </c>
      <c r="F88" s="10">
        <v>54.3</v>
      </c>
      <c r="G88" s="10">
        <v>59.5</v>
      </c>
      <c r="H88" s="10">
        <v>57.1</v>
      </c>
      <c r="I88" s="10">
        <v>53.1</v>
      </c>
      <c r="J88" s="10">
        <v>46</v>
      </c>
      <c r="K88" s="10">
        <v>67</v>
      </c>
      <c r="L88" s="10">
        <v>1.0609999999999999</v>
      </c>
      <c r="M88" s="10">
        <v>54.7</v>
      </c>
      <c r="N88" s="10">
        <v>69.099999999999994</v>
      </c>
      <c r="O88" s="10">
        <v>38.4</v>
      </c>
      <c r="P88" s="10">
        <v>49.5</v>
      </c>
      <c r="Q88" s="10">
        <v>54.7</v>
      </c>
      <c r="R88" s="11">
        <v>51.6</v>
      </c>
      <c r="S88" s="10">
        <v>0.98399999999999999</v>
      </c>
      <c r="T88" s="10">
        <v>46.6</v>
      </c>
      <c r="U88" s="10">
        <v>57.6</v>
      </c>
      <c r="V88" s="10">
        <v>38.5</v>
      </c>
      <c r="W88" s="10">
        <v>53.3</v>
      </c>
      <c r="X88" s="10">
        <v>61.9</v>
      </c>
      <c r="Y88" s="10">
        <v>51.6</v>
      </c>
      <c r="Z88" s="10">
        <v>1.0900000000000001</v>
      </c>
      <c r="AA88" s="10">
        <v>43.3</v>
      </c>
      <c r="AB88" s="10">
        <v>51.2</v>
      </c>
      <c r="AC88" s="10">
        <v>24.6</v>
      </c>
      <c r="AD88" s="10">
        <v>56.3</v>
      </c>
      <c r="AE88" s="10">
        <v>56.1</v>
      </c>
      <c r="AF88" s="11">
        <v>60.4</v>
      </c>
      <c r="AG88" s="65">
        <v>75</v>
      </c>
      <c r="AH88" s="39">
        <f t="shared" si="170"/>
        <v>9.2999999999999972E-2</v>
      </c>
      <c r="AI88" s="39">
        <f t="shared" si="171"/>
        <v>4.8000000000000043E-2</v>
      </c>
      <c r="AJ88" s="40">
        <f t="shared" si="172"/>
        <v>-2.9000000000000137E-2</v>
      </c>
      <c r="AK88" s="41">
        <f t="shared" si="173"/>
        <v>6.9749999999999979</v>
      </c>
      <c r="AL88" s="41">
        <f t="shared" si="174"/>
        <v>3.6000000000000032</v>
      </c>
      <c r="AM88" s="42">
        <f t="shared" si="175"/>
        <v>-2.1750000000000105</v>
      </c>
      <c r="AN88" s="41">
        <f t="shared" si="176"/>
        <v>150.67499999999998</v>
      </c>
      <c r="AO88" s="41">
        <f t="shared" si="177"/>
        <v>151.19999999999999</v>
      </c>
      <c r="AP88" s="42">
        <f t="shared" si="178"/>
        <v>161.32499999999999</v>
      </c>
      <c r="AQ88" s="41">
        <f t="shared" si="179"/>
        <v>56.966666666666669</v>
      </c>
      <c r="AR88" s="41">
        <f t="shared" si="180"/>
        <v>54.066666666666663</v>
      </c>
      <c r="AS88" s="41">
        <f t="shared" si="181"/>
        <v>47.566666666666663</v>
      </c>
      <c r="AT88" s="42">
        <f t="shared" si="182"/>
        <v>39.699999999999996</v>
      </c>
      <c r="AU88" s="41">
        <f t="shared" si="183"/>
        <v>55.366666666666667</v>
      </c>
      <c r="AV88" s="41">
        <f t="shared" si="184"/>
        <v>51.933333333333337</v>
      </c>
      <c r="AW88" s="41">
        <f t="shared" si="185"/>
        <v>55.599999999999994</v>
      </c>
      <c r="AX88" s="42">
        <f t="shared" si="186"/>
        <v>57.6</v>
      </c>
      <c r="AY88" s="41">
        <f t="shared" si="187"/>
        <v>9.4000000000000057</v>
      </c>
      <c r="AZ88" s="41">
        <f t="shared" si="188"/>
        <v>14.366666666666667</v>
      </c>
      <c r="BA88" s="41">
        <f t="shared" si="189"/>
        <v>-0.23333333333332718</v>
      </c>
      <c r="BB88" s="42">
        <f t="shared" si="190"/>
        <v>-5.6666666666666643</v>
      </c>
      <c r="BC88" s="66">
        <v>-3.5</v>
      </c>
      <c r="BD88" s="51">
        <v>159.5</v>
      </c>
      <c r="BE88" s="66">
        <v>-7</v>
      </c>
      <c r="BF88" s="51">
        <v>154</v>
      </c>
      <c r="BG88" s="66">
        <v>-3.5</v>
      </c>
      <c r="BH88" s="55"/>
      <c r="BI88" s="66">
        <v>-3.5</v>
      </c>
      <c r="BJ88" s="55"/>
      <c r="BK88" s="66">
        <v>0</v>
      </c>
      <c r="BL88" s="55"/>
      <c r="BM88" s="66">
        <v>0</v>
      </c>
      <c r="BN88" s="55"/>
      <c r="BO88" s="66">
        <v>85</v>
      </c>
      <c r="BP88" s="66">
        <v>82</v>
      </c>
      <c r="BQ88" s="74"/>
    </row>
    <row r="89" spans="1:70" x14ac:dyDescent="0.3">
      <c r="A89" s="18" t="s">
        <v>137</v>
      </c>
      <c r="B89" s="22" t="s">
        <v>138</v>
      </c>
      <c r="C89" s="8">
        <v>1.0129999999999999</v>
      </c>
      <c r="D89" s="5">
        <v>0.88900000000000001</v>
      </c>
      <c r="E89" s="8">
        <v>1.036</v>
      </c>
      <c r="F89" s="8">
        <v>58.4</v>
      </c>
      <c r="G89" s="8">
        <v>59.3</v>
      </c>
      <c r="H89" s="8">
        <v>59</v>
      </c>
      <c r="I89" s="8">
        <v>58.9</v>
      </c>
      <c r="J89" s="8">
        <v>49.7</v>
      </c>
      <c r="K89" s="8">
        <v>70.900000000000006</v>
      </c>
      <c r="L89" s="8">
        <v>1.1379999999999999</v>
      </c>
      <c r="M89" s="8">
        <v>62.8</v>
      </c>
      <c r="N89" s="8">
        <v>74</v>
      </c>
      <c r="O89" s="8">
        <v>44.6</v>
      </c>
      <c r="P89" s="8">
        <v>50.4</v>
      </c>
      <c r="Q89" s="8">
        <v>51.1</v>
      </c>
      <c r="R89" s="5">
        <v>48.3</v>
      </c>
      <c r="S89" s="8">
        <v>0.93</v>
      </c>
      <c r="T89" s="8">
        <v>38.799999999999997</v>
      </c>
      <c r="U89" s="8">
        <v>47.3</v>
      </c>
      <c r="V89" s="8">
        <v>28.7</v>
      </c>
      <c r="W89" s="8">
        <v>47.2</v>
      </c>
      <c r="X89" s="8">
        <v>38.4</v>
      </c>
      <c r="Y89" s="8">
        <v>55.9</v>
      </c>
      <c r="Z89" s="8">
        <v>1.0009999999999999</v>
      </c>
      <c r="AA89" s="8">
        <v>41</v>
      </c>
      <c r="AB89" s="8">
        <v>45.3</v>
      </c>
      <c r="AC89" s="8">
        <v>26.5</v>
      </c>
      <c r="AD89" s="8">
        <v>43</v>
      </c>
      <c r="AE89" s="8">
        <v>37.700000000000003</v>
      </c>
      <c r="AF89" s="5">
        <v>46.8</v>
      </c>
      <c r="AG89" s="26">
        <v>68.5</v>
      </c>
      <c r="AH89" s="33">
        <f t="shared" si="170"/>
        <v>0.12399999999999989</v>
      </c>
      <c r="AI89" s="33">
        <f t="shared" si="171"/>
        <v>0.10599999999999998</v>
      </c>
      <c r="AJ89" s="34">
        <f t="shared" si="172"/>
        <v>0.13700000000000001</v>
      </c>
      <c r="AK89" s="35">
        <f t="shared" si="173"/>
        <v>8.4939999999999927</v>
      </c>
      <c r="AL89" s="35">
        <f t="shared" si="174"/>
        <v>7.2609999999999992</v>
      </c>
      <c r="AM89" s="36">
        <f t="shared" si="175"/>
        <v>9.384500000000001</v>
      </c>
      <c r="AN89" s="60">
        <f t="shared" si="176"/>
        <v>130.28700000000001</v>
      </c>
      <c r="AO89" s="89">
        <f t="shared" si="177"/>
        <v>134.67100000000002</v>
      </c>
      <c r="AP89" s="38">
        <f t="shared" si="178"/>
        <v>146.52149999999997</v>
      </c>
      <c r="AQ89" s="35">
        <f t="shared" si="179"/>
        <v>58.9</v>
      </c>
      <c r="AR89" s="35">
        <f t="shared" si="180"/>
        <v>60.466666666666669</v>
      </c>
      <c r="AS89" s="35">
        <f t="shared" si="181"/>
        <v>38.266666666666666</v>
      </c>
      <c r="AT89" s="38">
        <f t="shared" si="182"/>
        <v>37.6</v>
      </c>
      <c r="AU89" s="35">
        <f t="shared" si="183"/>
        <v>59.833333333333336</v>
      </c>
      <c r="AV89" s="35">
        <f t="shared" si="184"/>
        <v>49.933333333333337</v>
      </c>
      <c r="AW89" s="35">
        <f t="shared" si="185"/>
        <v>47.166666666666664</v>
      </c>
      <c r="AX89" s="36">
        <f t="shared" si="186"/>
        <v>42.5</v>
      </c>
      <c r="AY89" s="35">
        <f t="shared" si="187"/>
        <v>20.633333333333333</v>
      </c>
      <c r="AZ89" s="35">
        <f t="shared" si="188"/>
        <v>22.866666666666667</v>
      </c>
      <c r="BA89" s="35">
        <f t="shared" si="189"/>
        <v>12.666666666666671</v>
      </c>
      <c r="BB89" s="36">
        <f t="shared" si="190"/>
        <v>7.4333333333333371</v>
      </c>
      <c r="BC89" s="52">
        <v>-9.5</v>
      </c>
      <c r="BD89" s="48">
        <v>140.5</v>
      </c>
      <c r="BE89" s="52">
        <v>-10.5</v>
      </c>
      <c r="BF89" s="48">
        <v>137.5</v>
      </c>
      <c r="BG89" s="55"/>
      <c r="BH89" s="55"/>
      <c r="BI89" s="52">
        <v>-9.5</v>
      </c>
      <c r="BJ89" s="55"/>
      <c r="BK89" s="55"/>
      <c r="BL89" s="55"/>
      <c r="BM89" s="52">
        <v>1</v>
      </c>
      <c r="BN89" s="55"/>
      <c r="BO89" s="52">
        <v>83</v>
      </c>
      <c r="BP89" s="48">
        <v>61</v>
      </c>
    </row>
    <row r="90" spans="1:70" x14ac:dyDescent="0.3">
      <c r="A90" s="18" t="s">
        <v>139</v>
      </c>
      <c r="B90" s="22" t="s">
        <v>140</v>
      </c>
      <c r="C90" s="8">
        <v>1.0580000000000001</v>
      </c>
      <c r="D90" s="5">
        <v>1.0760000000000001</v>
      </c>
      <c r="E90" s="8">
        <v>1.0569999999999999</v>
      </c>
      <c r="F90" s="8">
        <v>57.5</v>
      </c>
      <c r="G90" s="8">
        <v>69.900000000000006</v>
      </c>
      <c r="H90" s="8">
        <v>46.9</v>
      </c>
      <c r="I90" s="8">
        <v>66.599999999999994</v>
      </c>
      <c r="J90" s="8">
        <v>65</v>
      </c>
      <c r="K90" s="8">
        <v>70.7</v>
      </c>
      <c r="L90" s="8">
        <v>1.0660000000000001</v>
      </c>
      <c r="M90" s="8">
        <v>65.3</v>
      </c>
      <c r="N90" s="8">
        <v>76.8</v>
      </c>
      <c r="O90" s="8">
        <v>38.6</v>
      </c>
      <c r="P90" s="8">
        <v>44.7</v>
      </c>
      <c r="Q90" s="8">
        <v>55.3</v>
      </c>
      <c r="R90" s="5">
        <v>30.6</v>
      </c>
      <c r="S90" s="8">
        <v>1.036</v>
      </c>
      <c r="T90" s="8">
        <v>43.5</v>
      </c>
      <c r="U90" s="8">
        <v>53.6</v>
      </c>
      <c r="V90" s="8">
        <v>46.3</v>
      </c>
      <c r="W90" s="8">
        <v>56.1</v>
      </c>
      <c r="X90" s="8">
        <v>56.6</v>
      </c>
      <c r="Y90" s="8">
        <v>65.099999999999994</v>
      </c>
      <c r="Z90" s="8">
        <v>1.177</v>
      </c>
      <c r="AA90" s="8">
        <v>61.9</v>
      </c>
      <c r="AB90" s="8">
        <v>75.2</v>
      </c>
      <c r="AC90" s="8">
        <v>39.5</v>
      </c>
      <c r="AD90" s="8">
        <v>61.8</v>
      </c>
      <c r="AE90" s="8">
        <v>75.099999999999994</v>
      </c>
      <c r="AF90" s="5">
        <v>58.1</v>
      </c>
      <c r="AG90" s="26">
        <v>72</v>
      </c>
      <c r="AH90" s="33">
        <f t="shared" ref="AH90:AH105" si="191">C90-D90</f>
        <v>-1.8000000000000016E-2</v>
      </c>
      <c r="AI90" s="33">
        <f t="shared" ref="AI90:AI105" si="192">E90-S90</f>
        <v>2.0999999999999908E-2</v>
      </c>
      <c r="AJ90" s="34">
        <f t="shared" ref="AJ90:AJ105" si="193">L90-Z90</f>
        <v>-0.11099999999999999</v>
      </c>
      <c r="AK90" s="35">
        <f t="shared" ref="AK90:AK105" si="194">AH90*$AG90</f>
        <v>-1.2960000000000012</v>
      </c>
      <c r="AL90" s="35">
        <f t="shared" ref="AL90:AL105" si="195">AI90*$AG90</f>
        <v>1.5119999999999933</v>
      </c>
      <c r="AM90" s="35">
        <f t="shared" ref="AM90:AM105" si="196">AJ90*$AG90</f>
        <v>-7.9919999999999991</v>
      </c>
      <c r="AN90" s="69">
        <f t="shared" ref="AN90:AN105" si="197">(C90+D90)*$AG90</f>
        <v>153.64800000000002</v>
      </c>
      <c r="AO90" s="35">
        <f t="shared" ref="AO90:AO105" si="198">(E90+S90)*$AG90</f>
        <v>150.696</v>
      </c>
      <c r="AP90" s="36">
        <f t="shared" ref="AP90:AP105" si="199">(L90+Z90)*$AG90</f>
        <v>161.49600000000004</v>
      </c>
      <c r="AQ90" s="35">
        <f t="shared" ref="AQ90:AQ105" si="200">AVERAGE(F90:H90)</f>
        <v>58.1</v>
      </c>
      <c r="AR90" s="35">
        <f t="shared" ref="AR90:AR105" si="201">AVERAGE(M90:O90)</f>
        <v>60.233333333333327</v>
      </c>
      <c r="AS90" s="35">
        <f t="shared" ref="AS90:AS105" si="202">AVERAGE(T90:V90)</f>
        <v>47.79999999999999</v>
      </c>
      <c r="AT90" s="36">
        <f t="shared" ref="AT90:AT105" si="203">AVERAGE(AA90:AC90)</f>
        <v>58.866666666666667</v>
      </c>
      <c r="AU90" s="35">
        <f t="shared" ref="AU90:AU105" si="204">AVERAGE(I90:K90)</f>
        <v>67.433333333333337</v>
      </c>
      <c r="AV90" s="35">
        <f t="shared" ref="AV90:AV105" si="205">AVERAGE(P90:R90)</f>
        <v>43.533333333333331</v>
      </c>
      <c r="AW90" s="35">
        <f t="shared" ref="AW90:AW105" si="206">AVERAGE(W90:Y90)</f>
        <v>59.266666666666673</v>
      </c>
      <c r="AX90" s="35">
        <f t="shared" ref="AX90:AX105" si="207">AVERAGE(AD90:AF90)</f>
        <v>64.999999999999986</v>
      </c>
      <c r="AY90" s="69">
        <f t="shared" ref="AY90:AY105" si="208">AVERAGE(F90:H90)-AVERAGE(T90:V90)</f>
        <v>10.300000000000011</v>
      </c>
      <c r="AZ90" s="35">
        <f t="shared" ref="AZ90:AZ105" si="209">AVERAGE(M90:O90)-AVERAGE(AA90:AC90)</f>
        <v>1.36666666666666</v>
      </c>
      <c r="BA90" s="35">
        <f t="shared" ref="BA90:BA105" si="210">AVERAGE(I90:K90)-AVERAGE(W90:Y90)</f>
        <v>8.1666666666666643</v>
      </c>
      <c r="BB90" s="36">
        <f t="shared" ref="BB90:BB105" si="211">AVERAGE(P90:R90)-AVERAGE(AD90:AF90)</f>
        <v>-21.466666666666654</v>
      </c>
      <c r="BC90" s="52">
        <v>-4.5</v>
      </c>
      <c r="BD90" s="48">
        <v>158.5</v>
      </c>
      <c r="BE90" s="52">
        <v>1</v>
      </c>
      <c r="BF90" s="48">
        <v>156</v>
      </c>
      <c r="BG90" s="52">
        <v>4.5</v>
      </c>
      <c r="BH90" s="55"/>
      <c r="BI90" s="52">
        <v>4.5</v>
      </c>
      <c r="BJ90" s="55"/>
      <c r="BK90" s="52">
        <v>1</v>
      </c>
      <c r="BL90" s="55"/>
      <c r="BM90" s="52">
        <v>1</v>
      </c>
      <c r="BN90" s="55"/>
      <c r="BO90" s="52">
        <v>76</v>
      </c>
      <c r="BP90" s="48">
        <v>75</v>
      </c>
    </row>
    <row r="91" spans="1:70" x14ac:dyDescent="0.3">
      <c r="A91" s="18" t="s">
        <v>126</v>
      </c>
      <c r="B91" s="22" t="s">
        <v>120</v>
      </c>
      <c r="C91" s="8">
        <v>0.92200000000000004</v>
      </c>
      <c r="D91" s="5">
        <v>0.95399999999999996</v>
      </c>
      <c r="E91" s="8">
        <v>0.94699999999999995</v>
      </c>
      <c r="F91" s="8">
        <v>34</v>
      </c>
      <c r="G91" s="8">
        <v>40.799999999999997</v>
      </c>
      <c r="H91" s="8">
        <v>35</v>
      </c>
      <c r="I91" s="8">
        <v>48.9</v>
      </c>
      <c r="J91" s="8">
        <v>62.1</v>
      </c>
      <c r="K91" s="8">
        <v>43.2</v>
      </c>
      <c r="L91" s="8">
        <v>0.95499999999999996</v>
      </c>
      <c r="M91" s="8">
        <v>32.5</v>
      </c>
      <c r="N91" s="8">
        <v>27.7</v>
      </c>
      <c r="O91" s="8">
        <v>26.5</v>
      </c>
      <c r="P91" s="8">
        <v>50</v>
      </c>
      <c r="Q91" s="8">
        <v>53.2</v>
      </c>
      <c r="R91" s="5">
        <v>36.700000000000003</v>
      </c>
      <c r="S91" s="8">
        <v>0.92500000000000004</v>
      </c>
      <c r="T91" s="8">
        <v>27.2</v>
      </c>
      <c r="U91" s="8">
        <v>35.1</v>
      </c>
      <c r="V91" s="8">
        <v>28.9</v>
      </c>
      <c r="W91" s="8">
        <v>50</v>
      </c>
      <c r="X91" s="8">
        <v>53.8</v>
      </c>
      <c r="Y91" s="8">
        <v>50.7</v>
      </c>
      <c r="Z91" s="8">
        <v>1.0549999999999999</v>
      </c>
      <c r="AA91" s="8">
        <v>35.6</v>
      </c>
      <c r="AB91" s="8">
        <v>29.5</v>
      </c>
      <c r="AC91" s="8">
        <v>32.6</v>
      </c>
      <c r="AD91" s="8">
        <v>67.599999999999994</v>
      </c>
      <c r="AE91" s="8">
        <v>67.400000000000006</v>
      </c>
      <c r="AF91" s="5">
        <v>65.7</v>
      </c>
      <c r="AG91" s="26">
        <v>62</v>
      </c>
      <c r="AH91" s="33">
        <f t="shared" si="191"/>
        <v>-3.1999999999999917E-2</v>
      </c>
      <c r="AI91" s="33">
        <f t="shared" si="192"/>
        <v>2.1999999999999909E-2</v>
      </c>
      <c r="AJ91" s="34">
        <f t="shared" si="193"/>
        <v>-9.9999999999999978E-2</v>
      </c>
      <c r="AK91" s="69">
        <f t="shared" si="194"/>
        <v>-1.9839999999999949</v>
      </c>
      <c r="AL91" s="35">
        <f t="shared" si="195"/>
        <v>1.3639999999999943</v>
      </c>
      <c r="AM91" s="36">
        <f t="shared" si="196"/>
        <v>-6.1999999999999984</v>
      </c>
      <c r="AN91" s="69">
        <f t="shared" si="197"/>
        <v>116.312</v>
      </c>
      <c r="AO91" s="35">
        <f t="shared" si="198"/>
        <v>116.06399999999999</v>
      </c>
      <c r="AP91" s="36">
        <f t="shared" si="199"/>
        <v>124.61999999999999</v>
      </c>
      <c r="AQ91" s="35">
        <f t="shared" si="200"/>
        <v>36.6</v>
      </c>
      <c r="AR91" s="35">
        <f t="shared" si="201"/>
        <v>28.900000000000002</v>
      </c>
      <c r="AS91" s="35">
        <f t="shared" si="202"/>
        <v>30.399999999999995</v>
      </c>
      <c r="AT91" s="36">
        <f t="shared" si="203"/>
        <v>32.566666666666663</v>
      </c>
      <c r="AU91" s="35">
        <f t="shared" si="204"/>
        <v>51.4</v>
      </c>
      <c r="AV91" s="35">
        <f t="shared" si="205"/>
        <v>46.633333333333333</v>
      </c>
      <c r="AW91" s="35">
        <f t="shared" si="206"/>
        <v>51.5</v>
      </c>
      <c r="AX91" s="36">
        <f t="shared" si="207"/>
        <v>66.899999999999991</v>
      </c>
      <c r="AY91" s="35">
        <f t="shared" si="208"/>
        <v>6.2000000000000064</v>
      </c>
      <c r="AZ91" s="35">
        <f t="shared" si="209"/>
        <v>-3.6666666666666607</v>
      </c>
      <c r="BA91" s="35">
        <f t="shared" si="210"/>
        <v>-0.10000000000000142</v>
      </c>
      <c r="BB91" s="36">
        <f t="shared" si="211"/>
        <v>-20.266666666666659</v>
      </c>
      <c r="BC91" s="52">
        <v>1</v>
      </c>
      <c r="BD91" s="48">
        <v>128.5</v>
      </c>
      <c r="BE91" s="52">
        <v>3</v>
      </c>
      <c r="BF91" s="48">
        <v>118.5</v>
      </c>
      <c r="BG91" s="52">
        <v>1</v>
      </c>
      <c r="BH91" s="48" t="s">
        <v>101</v>
      </c>
      <c r="BI91" s="52">
        <v>1</v>
      </c>
      <c r="BJ91" s="55"/>
      <c r="BK91" s="52">
        <v>0</v>
      </c>
      <c r="BL91" s="48">
        <v>0</v>
      </c>
      <c r="BM91" s="52">
        <v>0</v>
      </c>
      <c r="BN91" s="55"/>
      <c r="BO91" s="52">
        <v>69</v>
      </c>
      <c r="BP91" s="48">
        <v>67</v>
      </c>
    </row>
    <row r="92" spans="1:70" x14ac:dyDescent="0.3">
      <c r="A92" s="18" t="s">
        <v>119</v>
      </c>
      <c r="B92" s="22" t="s">
        <v>103</v>
      </c>
      <c r="C92" s="8">
        <v>1.0660000000000001</v>
      </c>
      <c r="D92" s="5">
        <v>1.042</v>
      </c>
      <c r="E92" s="8">
        <v>1.0489999999999999</v>
      </c>
      <c r="F92" s="8">
        <v>60.7</v>
      </c>
      <c r="G92" s="8">
        <v>63.6</v>
      </c>
      <c r="H92" s="8">
        <v>69.599999999999994</v>
      </c>
      <c r="I92" s="8">
        <v>50.1</v>
      </c>
      <c r="J92" s="8">
        <v>53.9</v>
      </c>
      <c r="K92" s="8">
        <v>52.8</v>
      </c>
      <c r="L92" s="8">
        <v>1.077</v>
      </c>
      <c r="M92" s="8">
        <v>54.7</v>
      </c>
      <c r="N92" s="8">
        <v>55.8</v>
      </c>
      <c r="O92" s="8">
        <v>51</v>
      </c>
      <c r="P92" s="8">
        <v>62.2</v>
      </c>
      <c r="Q92" s="8">
        <v>72.2</v>
      </c>
      <c r="R92" s="5">
        <v>53.6</v>
      </c>
      <c r="S92" s="8">
        <v>1.0289999999999999</v>
      </c>
      <c r="T92" s="8">
        <v>48.6</v>
      </c>
      <c r="U92" s="8">
        <v>38.4</v>
      </c>
      <c r="V92" s="8">
        <v>52.9</v>
      </c>
      <c r="W92" s="8">
        <v>63.1</v>
      </c>
      <c r="X92" s="8">
        <v>64.5</v>
      </c>
      <c r="Y92" s="8">
        <v>66.8</v>
      </c>
      <c r="Z92" s="8">
        <v>1.1479999999999999</v>
      </c>
      <c r="AA92" s="8">
        <v>47.8</v>
      </c>
      <c r="AB92" s="8">
        <v>45.7</v>
      </c>
      <c r="AC92" s="8">
        <v>49.4</v>
      </c>
      <c r="AD92" s="8">
        <v>67.8</v>
      </c>
      <c r="AE92" s="8">
        <v>66.7</v>
      </c>
      <c r="AF92" s="5">
        <v>69.3</v>
      </c>
      <c r="AG92" s="26">
        <v>69.5</v>
      </c>
      <c r="AH92" s="33">
        <f t="shared" si="191"/>
        <v>2.4000000000000021E-2</v>
      </c>
      <c r="AI92" s="33">
        <f t="shared" si="192"/>
        <v>2.0000000000000018E-2</v>
      </c>
      <c r="AJ92" s="34">
        <f t="shared" si="193"/>
        <v>-7.0999999999999952E-2</v>
      </c>
      <c r="AK92" s="69">
        <f t="shared" si="194"/>
        <v>1.6680000000000015</v>
      </c>
      <c r="AL92" s="35">
        <f t="shared" si="195"/>
        <v>1.3900000000000012</v>
      </c>
      <c r="AM92" s="36">
        <f t="shared" si="196"/>
        <v>-4.9344999999999963</v>
      </c>
      <c r="AN92" s="69">
        <f t="shared" si="197"/>
        <v>146.506</v>
      </c>
      <c r="AO92" s="35">
        <f t="shared" si="198"/>
        <v>144.42099999999999</v>
      </c>
      <c r="AP92" s="36">
        <f t="shared" si="199"/>
        <v>154.63749999999999</v>
      </c>
      <c r="AQ92" s="35">
        <f t="shared" si="200"/>
        <v>64.63333333333334</v>
      </c>
      <c r="AR92" s="35">
        <f t="shared" si="201"/>
        <v>53.833333333333336</v>
      </c>
      <c r="AS92" s="35">
        <f t="shared" si="202"/>
        <v>46.633333333333333</v>
      </c>
      <c r="AT92" s="36">
        <f t="shared" si="203"/>
        <v>47.633333333333333</v>
      </c>
      <c r="AU92" s="35">
        <f t="shared" si="204"/>
        <v>52.266666666666673</v>
      </c>
      <c r="AV92" s="35">
        <f t="shared" si="205"/>
        <v>62.666666666666664</v>
      </c>
      <c r="AW92" s="35">
        <f t="shared" si="206"/>
        <v>64.8</v>
      </c>
      <c r="AX92" s="36">
        <f t="shared" si="207"/>
        <v>67.933333333333337</v>
      </c>
      <c r="AY92" s="35">
        <f t="shared" si="208"/>
        <v>18.000000000000007</v>
      </c>
      <c r="AZ92" s="35">
        <f t="shared" si="209"/>
        <v>6.2000000000000028</v>
      </c>
      <c r="BA92" s="35">
        <f t="shared" si="210"/>
        <v>-12.533333333333324</v>
      </c>
      <c r="BB92" s="36">
        <f t="shared" si="211"/>
        <v>-5.2666666666666728</v>
      </c>
      <c r="BC92" s="52">
        <v>-2.5</v>
      </c>
      <c r="BD92" s="48">
        <v>148.5</v>
      </c>
      <c r="BE92" s="52">
        <v>-4.5</v>
      </c>
      <c r="BF92" s="48">
        <v>149</v>
      </c>
      <c r="BG92" s="52">
        <v>-4.5</v>
      </c>
      <c r="BH92" s="55"/>
      <c r="BI92" s="52">
        <v>-4.5</v>
      </c>
      <c r="BJ92" s="48" t="s">
        <v>152</v>
      </c>
      <c r="BK92" s="52">
        <v>0</v>
      </c>
      <c r="BL92" s="55"/>
      <c r="BM92" s="52">
        <v>0</v>
      </c>
      <c r="BN92" s="48">
        <v>1</v>
      </c>
      <c r="BO92" s="52">
        <v>73</v>
      </c>
      <c r="BP92" s="48">
        <v>80</v>
      </c>
    </row>
    <row r="93" spans="1:70" x14ac:dyDescent="0.3">
      <c r="A93" s="18" t="s">
        <v>141</v>
      </c>
      <c r="B93" s="22" t="s">
        <v>142</v>
      </c>
      <c r="C93" s="8">
        <v>1.0580000000000001</v>
      </c>
      <c r="D93" s="5">
        <v>0.97299999999999998</v>
      </c>
      <c r="E93" s="8">
        <v>1.0680000000000001</v>
      </c>
      <c r="F93" s="8">
        <v>45.4</v>
      </c>
      <c r="G93" s="8">
        <v>47.1</v>
      </c>
      <c r="H93" s="8">
        <v>45.7</v>
      </c>
      <c r="I93" s="8">
        <v>65.5</v>
      </c>
      <c r="J93" s="8">
        <v>56.4</v>
      </c>
      <c r="K93" s="8">
        <v>73.3</v>
      </c>
      <c r="L93" s="8">
        <v>1.141</v>
      </c>
      <c r="M93" s="8">
        <v>45.5</v>
      </c>
      <c r="N93" s="8">
        <v>55.7</v>
      </c>
      <c r="O93" s="8">
        <v>29</v>
      </c>
      <c r="P93" s="8">
        <v>64.7</v>
      </c>
      <c r="Q93" s="8">
        <v>71.599999999999994</v>
      </c>
      <c r="R93" s="5">
        <v>50.7</v>
      </c>
      <c r="S93" s="8">
        <v>0.95099999999999996</v>
      </c>
      <c r="T93" s="8">
        <v>45.7</v>
      </c>
      <c r="U93" s="8">
        <v>47.3</v>
      </c>
      <c r="V93" s="8">
        <v>47.7</v>
      </c>
      <c r="W93" s="8">
        <v>43.8</v>
      </c>
      <c r="X93" s="8">
        <v>31.1</v>
      </c>
      <c r="Y93" s="8">
        <v>47.9</v>
      </c>
      <c r="Z93" s="8">
        <v>1.0369999999999999</v>
      </c>
      <c r="AA93" s="8">
        <v>50</v>
      </c>
      <c r="AB93" s="8">
        <v>51.8</v>
      </c>
      <c r="AC93" s="8">
        <v>42.5</v>
      </c>
      <c r="AD93" s="8">
        <v>46.4</v>
      </c>
      <c r="AE93" s="8">
        <v>41</v>
      </c>
      <c r="AF93" s="5">
        <v>43.6</v>
      </c>
      <c r="AG93" s="26">
        <v>65.5</v>
      </c>
      <c r="AH93" s="33">
        <f t="shared" si="191"/>
        <v>8.5000000000000075E-2</v>
      </c>
      <c r="AI93" s="33">
        <f t="shared" si="192"/>
        <v>0.1170000000000001</v>
      </c>
      <c r="AJ93" s="34">
        <f t="shared" si="193"/>
        <v>0.10400000000000009</v>
      </c>
      <c r="AK93" s="69">
        <f t="shared" si="194"/>
        <v>5.5675000000000052</v>
      </c>
      <c r="AL93" s="35">
        <f t="shared" si="195"/>
        <v>7.6635000000000071</v>
      </c>
      <c r="AM93" s="36">
        <f t="shared" si="196"/>
        <v>6.8120000000000065</v>
      </c>
      <c r="AN93" s="69">
        <f t="shared" si="197"/>
        <v>133.03050000000002</v>
      </c>
      <c r="AO93" s="35">
        <f t="shared" si="198"/>
        <v>132.24450000000002</v>
      </c>
      <c r="AP93" s="36">
        <f t="shared" si="199"/>
        <v>142.65899999999999</v>
      </c>
      <c r="AQ93" s="35">
        <f t="shared" si="200"/>
        <v>46.066666666666663</v>
      </c>
      <c r="AR93" s="35">
        <f t="shared" si="201"/>
        <v>43.4</v>
      </c>
      <c r="AS93" s="35">
        <f t="shared" si="202"/>
        <v>46.9</v>
      </c>
      <c r="AT93" s="36">
        <f t="shared" si="203"/>
        <v>48.1</v>
      </c>
      <c r="AU93" s="35">
        <f t="shared" si="204"/>
        <v>65.066666666666663</v>
      </c>
      <c r="AV93" s="35">
        <f t="shared" si="205"/>
        <v>62.333333333333336</v>
      </c>
      <c r="AW93" s="35">
        <f t="shared" si="206"/>
        <v>40.933333333333337</v>
      </c>
      <c r="AX93" s="36">
        <f t="shared" si="207"/>
        <v>43.666666666666664</v>
      </c>
      <c r="AY93" s="35">
        <f t="shared" si="208"/>
        <v>-0.8333333333333357</v>
      </c>
      <c r="AZ93" s="35">
        <f t="shared" si="209"/>
        <v>-4.7000000000000028</v>
      </c>
      <c r="BA93" s="35">
        <f t="shared" si="210"/>
        <v>24.133333333333326</v>
      </c>
      <c r="BB93" s="36">
        <f t="shared" si="211"/>
        <v>18.666666666666671</v>
      </c>
      <c r="BC93" s="52">
        <v>-2.5</v>
      </c>
      <c r="BD93" s="48">
        <v>141.5</v>
      </c>
      <c r="BE93" s="52">
        <v>-3</v>
      </c>
      <c r="BF93" s="48">
        <v>138.5</v>
      </c>
      <c r="BG93" s="55"/>
      <c r="BH93" s="55"/>
      <c r="BI93" s="55"/>
      <c r="BJ93" s="55"/>
      <c r="BK93" s="55"/>
      <c r="BL93" s="55"/>
      <c r="BM93" s="55"/>
      <c r="BN93" s="55"/>
      <c r="BO93" s="52">
        <v>85</v>
      </c>
      <c r="BP93" s="48">
        <v>64</v>
      </c>
    </row>
    <row r="94" spans="1:70" ht="15" thickBot="1" x14ac:dyDescent="0.35">
      <c r="A94" s="23" t="s">
        <v>143</v>
      </c>
      <c r="B94" s="19" t="s">
        <v>144</v>
      </c>
      <c r="C94" s="10">
        <v>1.0489999999999999</v>
      </c>
      <c r="D94" s="11">
        <v>1.002</v>
      </c>
      <c r="E94" s="10">
        <v>1.028</v>
      </c>
      <c r="F94" s="10">
        <v>50.6</v>
      </c>
      <c r="G94" s="10">
        <v>39.6</v>
      </c>
      <c r="H94" s="10">
        <v>55.1</v>
      </c>
      <c r="I94" s="10">
        <v>57.1</v>
      </c>
      <c r="J94" s="10">
        <v>53.4</v>
      </c>
      <c r="K94" s="10">
        <v>63.5</v>
      </c>
      <c r="L94" s="10">
        <v>1.107</v>
      </c>
      <c r="M94" s="10">
        <v>47.3</v>
      </c>
      <c r="N94" s="10">
        <v>49</v>
      </c>
      <c r="O94" s="10">
        <v>42.9</v>
      </c>
      <c r="P94" s="10">
        <v>61.7</v>
      </c>
      <c r="Q94" s="10">
        <v>56.4</v>
      </c>
      <c r="R94" s="11">
        <v>62.3</v>
      </c>
      <c r="S94" s="75">
        <v>1.0149999999999999</v>
      </c>
      <c r="T94" s="10">
        <v>48.9</v>
      </c>
      <c r="U94" s="10">
        <v>53</v>
      </c>
      <c r="V94" s="10">
        <v>53.3</v>
      </c>
      <c r="W94" s="10">
        <v>50.7</v>
      </c>
      <c r="X94" s="10">
        <v>52.1</v>
      </c>
      <c r="Y94" s="10">
        <v>54</v>
      </c>
      <c r="Z94" s="10">
        <v>1.085</v>
      </c>
      <c r="AA94" s="10">
        <v>54.1</v>
      </c>
      <c r="AB94" s="10">
        <v>67.8</v>
      </c>
      <c r="AC94" s="10">
        <v>42</v>
      </c>
      <c r="AD94" s="10">
        <v>49.8</v>
      </c>
      <c r="AE94" s="10">
        <v>60.9</v>
      </c>
      <c r="AF94" s="11">
        <v>42</v>
      </c>
      <c r="AG94" s="27">
        <v>72.5</v>
      </c>
      <c r="AH94" s="39">
        <f t="shared" si="191"/>
        <v>4.6999999999999931E-2</v>
      </c>
      <c r="AI94" s="39">
        <f t="shared" si="192"/>
        <v>1.3000000000000123E-2</v>
      </c>
      <c r="AJ94" s="40">
        <f t="shared" si="193"/>
        <v>2.200000000000002E-2</v>
      </c>
      <c r="AK94" s="73">
        <f t="shared" si="194"/>
        <v>3.4074999999999949</v>
      </c>
      <c r="AL94" s="41">
        <f t="shared" si="195"/>
        <v>0.94250000000000889</v>
      </c>
      <c r="AM94" s="42">
        <f t="shared" si="196"/>
        <v>1.5950000000000015</v>
      </c>
      <c r="AN94" s="73">
        <f t="shared" si="197"/>
        <v>148.69750000000002</v>
      </c>
      <c r="AO94" s="41">
        <f t="shared" si="198"/>
        <v>148.11750000000001</v>
      </c>
      <c r="AP94" s="42">
        <f t="shared" si="199"/>
        <v>158.92000000000002</v>
      </c>
      <c r="AQ94" s="41">
        <f t="shared" si="200"/>
        <v>48.433333333333337</v>
      </c>
      <c r="AR94" s="41">
        <f t="shared" si="201"/>
        <v>46.4</v>
      </c>
      <c r="AS94" s="41">
        <f t="shared" si="202"/>
        <v>51.733333333333327</v>
      </c>
      <c r="AT94" s="42">
        <f t="shared" si="203"/>
        <v>54.633333333333333</v>
      </c>
      <c r="AU94" s="41">
        <f t="shared" si="204"/>
        <v>58</v>
      </c>
      <c r="AV94" s="41">
        <f t="shared" si="205"/>
        <v>60.133333333333326</v>
      </c>
      <c r="AW94" s="41">
        <f t="shared" si="206"/>
        <v>52.266666666666673</v>
      </c>
      <c r="AX94" s="42">
        <f t="shared" si="207"/>
        <v>50.9</v>
      </c>
      <c r="AY94" s="41">
        <f t="shared" si="208"/>
        <v>-3.2999999999999901</v>
      </c>
      <c r="AZ94" s="41">
        <f t="shared" si="209"/>
        <v>-8.2333333333333343</v>
      </c>
      <c r="BA94" s="41">
        <f t="shared" si="210"/>
        <v>5.7333333333333272</v>
      </c>
      <c r="BB94" s="42">
        <f t="shared" si="211"/>
        <v>9.2333333333333272</v>
      </c>
      <c r="BC94" s="66">
        <v>-8.5</v>
      </c>
      <c r="BD94" s="51">
        <v>154.5</v>
      </c>
      <c r="BE94" s="66">
        <v>-4</v>
      </c>
      <c r="BF94" s="51">
        <v>152</v>
      </c>
      <c r="BG94" s="66">
        <v>8.5</v>
      </c>
      <c r="BH94" s="55"/>
      <c r="BI94" s="55"/>
      <c r="BJ94" s="55"/>
      <c r="BK94" s="66">
        <v>0</v>
      </c>
      <c r="BL94" s="55"/>
      <c r="BM94" s="55"/>
      <c r="BN94" s="55"/>
      <c r="BO94" s="66">
        <v>89</v>
      </c>
      <c r="BP94" s="51">
        <v>60</v>
      </c>
    </row>
    <row r="95" spans="1:70" x14ac:dyDescent="0.3">
      <c r="A95" s="18" t="s">
        <v>131</v>
      </c>
      <c r="B95" s="22" t="s">
        <v>130</v>
      </c>
      <c r="C95" s="8">
        <v>1.0780000000000001</v>
      </c>
      <c r="D95" s="5">
        <v>1.0209999999999999</v>
      </c>
      <c r="E95" s="8">
        <v>1.0960000000000001</v>
      </c>
      <c r="F95" s="8">
        <v>55.5</v>
      </c>
      <c r="G95" s="8">
        <v>70.7</v>
      </c>
      <c r="H95" s="8">
        <v>51.8</v>
      </c>
      <c r="I95" s="8">
        <v>68</v>
      </c>
      <c r="J95" s="8">
        <v>71.099999999999994</v>
      </c>
      <c r="K95" s="8">
        <v>73.599999999999994</v>
      </c>
      <c r="L95" s="8">
        <v>1.1890000000000001</v>
      </c>
      <c r="M95" s="8">
        <v>58.6</v>
      </c>
      <c r="N95" s="8">
        <v>56.2</v>
      </c>
      <c r="O95" s="8">
        <v>59.5</v>
      </c>
      <c r="P95" s="8">
        <v>70.900000000000006</v>
      </c>
      <c r="Q95" s="8">
        <v>64.099999999999994</v>
      </c>
      <c r="R95" s="5">
        <v>76.7</v>
      </c>
      <c r="S95" s="8">
        <v>1.024</v>
      </c>
      <c r="T95" s="8">
        <v>51.9</v>
      </c>
      <c r="U95" s="8">
        <v>55.8</v>
      </c>
      <c r="V95" s="8">
        <v>49.4</v>
      </c>
      <c r="W95" s="8">
        <v>59.8</v>
      </c>
      <c r="X95" s="8">
        <v>52</v>
      </c>
      <c r="Y95" s="8">
        <v>64.599999999999994</v>
      </c>
      <c r="Z95" s="8">
        <v>1.095</v>
      </c>
      <c r="AA95" s="8">
        <v>47.3</v>
      </c>
      <c r="AB95" s="8">
        <v>46.6</v>
      </c>
      <c r="AC95" s="8">
        <v>35.1</v>
      </c>
      <c r="AD95" s="8">
        <v>58.8</v>
      </c>
      <c r="AE95" s="8">
        <v>58.4</v>
      </c>
      <c r="AF95" s="5">
        <v>60.3</v>
      </c>
      <c r="AG95" s="26">
        <v>67</v>
      </c>
      <c r="AH95" s="33">
        <f t="shared" si="191"/>
        <v>5.7000000000000162E-2</v>
      </c>
      <c r="AI95" s="33">
        <f t="shared" si="192"/>
        <v>7.2000000000000064E-2</v>
      </c>
      <c r="AJ95" s="34">
        <f t="shared" si="193"/>
        <v>9.4000000000000083E-2</v>
      </c>
      <c r="AK95" s="35">
        <f t="shared" si="194"/>
        <v>3.8190000000000106</v>
      </c>
      <c r="AL95" s="35">
        <f t="shared" si="195"/>
        <v>4.8240000000000043</v>
      </c>
      <c r="AM95" s="36">
        <f t="shared" si="196"/>
        <v>6.2980000000000054</v>
      </c>
      <c r="AN95" s="35">
        <f t="shared" si="197"/>
        <v>140.63300000000001</v>
      </c>
      <c r="AO95" s="35">
        <f t="shared" si="198"/>
        <v>142.04000000000002</v>
      </c>
      <c r="AP95" s="36">
        <f t="shared" si="199"/>
        <v>153.02799999999999</v>
      </c>
      <c r="AQ95" s="35">
        <f t="shared" si="200"/>
        <v>59.333333333333336</v>
      </c>
      <c r="AR95" s="35">
        <f t="shared" si="201"/>
        <v>58.1</v>
      </c>
      <c r="AS95" s="35">
        <f t="shared" si="202"/>
        <v>52.366666666666667</v>
      </c>
      <c r="AT95" s="36">
        <f t="shared" si="203"/>
        <v>43</v>
      </c>
      <c r="AU95" s="35">
        <f t="shared" si="204"/>
        <v>70.899999999999991</v>
      </c>
      <c r="AV95" s="35">
        <f t="shared" si="205"/>
        <v>70.566666666666663</v>
      </c>
      <c r="AW95" s="35">
        <f t="shared" si="206"/>
        <v>58.79999999999999</v>
      </c>
      <c r="AX95" s="36">
        <f t="shared" si="207"/>
        <v>59.166666666666664</v>
      </c>
      <c r="AY95" s="35">
        <f t="shared" si="208"/>
        <v>6.9666666666666686</v>
      </c>
      <c r="AZ95" s="35">
        <f t="shared" si="209"/>
        <v>15.100000000000001</v>
      </c>
      <c r="BA95" s="35">
        <f t="shared" si="210"/>
        <v>12.100000000000001</v>
      </c>
      <c r="BB95" s="36">
        <f t="shared" si="211"/>
        <v>11.399999999999999</v>
      </c>
      <c r="BC95" s="52">
        <v>-6.5</v>
      </c>
      <c r="BD95" s="48">
        <v>154.5</v>
      </c>
      <c r="BE95" s="52">
        <v>-5.5</v>
      </c>
      <c r="BF95" s="48">
        <v>150.5</v>
      </c>
      <c r="BG95" s="55"/>
      <c r="BH95" s="55"/>
      <c r="BI95" s="55"/>
      <c r="BJ95" s="55"/>
      <c r="BK95" s="55"/>
      <c r="BL95" s="55"/>
      <c r="BM95" s="55"/>
      <c r="BN95" s="55"/>
      <c r="BO95" s="52">
        <v>100</v>
      </c>
      <c r="BP95" s="48">
        <v>93</v>
      </c>
    </row>
    <row r="96" spans="1:70" ht="15" thickBot="1" x14ac:dyDescent="0.35">
      <c r="A96" s="23" t="s">
        <v>133</v>
      </c>
      <c r="B96" s="19" t="s">
        <v>135</v>
      </c>
      <c r="C96" s="10">
        <v>0.99299999999999999</v>
      </c>
      <c r="D96" s="11">
        <v>0.95399999999999996</v>
      </c>
      <c r="E96" s="10">
        <v>1.0309999999999999</v>
      </c>
      <c r="F96" s="10">
        <v>54.8</v>
      </c>
      <c r="G96" s="10">
        <v>49.1</v>
      </c>
      <c r="H96" s="10">
        <v>47.2</v>
      </c>
      <c r="I96" s="10">
        <v>62.6</v>
      </c>
      <c r="J96" s="10">
        <v>49.7</v>
      </c>
      <c r="K96" s="10">
        <v>73.099999999999994</v>
      </c>
      <c r="L96" s="10">
        <v>1.0209999999999999</v>
      </c>
      <c r="M96" s="10">
        <v>46.6</v>
      </c>
      <c r="N96" s="10">
        <v>59.5</v>
      </c>
      <c r="O96" s="10">
        <v>22.8</v>
      </c>
      <c r="P96" s="10">
        <v>42</v>
      </c>
      <c r="Q96" s="10">
        <v>45.6</v>
      </c>
      <c r="R96" s="11">
        <v>46.6</v>
      </c>
      <c r="S96" s="75">
        <v>0.98</v>
      </c>
      <c r="T96" s="10">
        <v>46.8</v>
      </c>
      <c r="U96" s="10">
        <v>57</v>
      </c>
      <c r="V96" s="10">
        <v>33.9</v>
      </c>
      <c r="W96" s="10">
        <v>56.2</v>
      </c>
      <c r="X96" s="10">
        <v>48.2</v>
      </c>
      <c r="Y96" s="10">
        <v>62.9</v>
      </c>
      <c r="Z96" s="10">
        <v>1.0109999999999999</v>
      </c>
      <c r="AA96" s="10">
        <v>45.3</v>
      </c>
      <c r="AB96" s="10">
        <v>59.3</v>
      </c>
      <c r="AC96" s="10">
        <v>21.6</v>
      </c>
      <c r="AD96" s="10">
        <v>35.1</v>
      </c>
      <c r="AE96" s="10">
        <v>41.1</v>
      </c>
      <c r="AF96" s="11">
        <v>38.799999999999997</v>
      </c>
      <c r="AG96" s="27">
        <v>72.5</v>
      </c>
      <c r="AH96" s="39">
        <f t="shared" si="191"/>
        <v>3.9000000000000035E-2</v>
      </c>
      <c r="AI96" s="39">
        <f t="shared" si="192"/>
        <v>5.0999999999999934E-2</v>
      </c>
      <c r="AJ96" s="40">
        <f t="shared" si="193"/>
        <v>1.0000000000000009E-2</v>
      </c>
      <c r="AK96" s="41">
        <f t="shared" si="194"/>
        <v>2.8275000000000023</v>
      </c>
      <c r="AL96" s="41">
        <f t="shared" si="195"/>
        <v>3.6974999999999953</v>
      </c>
      <c r="AM96" s="42">
        <f t="shared" si="196"/>
        <v>0.72500000000000064</v>
      </c>
      <c r="AN96" s="41">
        <f t="shared" si="197"/>
        <v>141.1575</v>
      </c>
      <c r="AO96" s="41">
        <f t="shared" si="198"/>
        <v>145.79750000000001</v>
      </c>
      <c r="AP96" s="42">
        <f t="shared" si="199"/>
        <v>147.32</v>
      </c>
      <c r="AQ96" s="41">
        <f t="shared" si="200"/>
        <v>50.366666666666674</v>
      </c>
      <c r="AR96" s="41">
        <f t="shared" si="201"/>
        <v>42.966666666666669</v>
      </c>
      <c r="AS96" s="41">
        <f t="shared" si="202"/>
        <v>45.9</v>
      </c>
      <c r="AT96" s="42">
        <f t="shared" si="203"/>
        <v>42.066666666666663</v>
      </c>
      <c r="AU96" s="41">
        <f t="shared" si="204"/>
        <v>61.800000000000004</v>
      </c>
      <c r="AV96" s="41">
        <f t="shared" si="205"/>
        <v>44.733333333333327</v>
      </c>
      <c r="AW96" s="41">
        <f t="shared" si="206"/>
        <v>55.766666666666673</v>
      </c>
      <c r="AX96" s="42">
        <f t="shared" si="207"/>
        <v>38.333333333333336</v>
      </c>
      <c r="AY96" s="41">
        <f t="shared" si="208"/>
        <v>4.4666666666666757</v>
      </c>
      <c r="AZ96" s="41">
        <f t="shared" si="209"/>
        <v>0.90000000000000568</v>
      </c>
      <c r="BA96" s="41">
        <f t="shared" si="210"/>
        <v>6.0333333333333314</v>
      </c>
      <c r="BB96" s="42">
        <f t="shared" si="211"/>
        <v>6.3999999999999915</v>
      </c>
      <c r="BC96" s="66">
        <v>-7.5</v>
      </c>
      <c r="BD96" s="51">
        <v>153.5</v>
      </c>
      <c r="BE96" s="66">
        <v>-3.5</v>
      </c>
      <c r="BF96" s="51">
        <v>144</v>
      </c>
      <c r="BG96" s="66">
        <v>7.5</v>
      </c>
      <c r="BH96" s="51" t="s">
        <v>101</v>
      </c>
      <c r="BI96" s="66">
        <v>7.5</v>
      </c>
      <c r="BJ96" s="55"/>
      <c r="BK96" s="66">
        <v>0</v>
      </c>
      <c r="BL96" s="48">
        <v>1</v>
      </c>
      <c r="BM96" s="66">
        <v>0</v>
      </c>
      <c r="BN96" s="55"/>
      <c r="BO96" s="66">
        <v>81</v>
      </c>
      <c r="BP96" s="51">
        <v>69</v>
      </c>
      <c r="BR96" t="s">
        <v>159</v>
      </c>
    </row>
    <row r="97" spans="1:68" x14ac:dyDescent="0.3">
      <c r="A97" s="18" t="s">
        <v>137</v>
      </c>
      <c r="B97" s="22" t="s">
        <v>158</v>
      </c>
      <c r="C97" s="8">
        <v>1.044</v>
      </c>
      <c r="D97" s="5">
        <v>0.96699999999999997</v>
      </c>
      <c r="E97" s="8">
        <v>1.044</v>
      </c>
      <c r="F97" s="8">
        <v>59.1</v>
      </c>
      <c r="G97" s="8">
        <v>56.8</v>
      </c>
      <c r="H97" s="8">
        <v>60.2</v>
      </c>
      <c r="I97" s="8">
        <v>56.7</v>
      </c>
      <c r="J97" s="8">
        <v>39.6</v>
      </c>
      <c r="K97" s="8">
        <v>74.599999999999994</v>
      </c>
      <c r="L97" s="8">
        <v>1.127</v>
      </c>
      <c r="M97" s="8">
        <v>58.3</v>
      </c>
      <c r="N97" s="8">
        <v>71</v>
      </c>
      <c r="O97" s="8">
        <v>39.700000000000003</v>
      </c>
      <c r="P97" s="8">
        <v>44.7</v>
      </c>
      <c r="Q97" s="8">
        <v>46.5</v>
      </c>
      <c r="R97" s="5">
        <v>49.2</v>
      </c>
      <c r="S97" s="8">
        <v>0.96899999999999997</v>
      </c>
      <c r="T97" s="8">
        <v>40.1</v>
      </c>
      <c r="U97" s="8">
        <v>50.4</v>
      </c>
      <c r="V97" s="8">
        <v>28</v>
      </c>
      <c r="W97" s="8">
        <v>54.4</v>
      </c>
      <c r="X97" s="8">
        <v>52.4</v>
      </c>
      <c r="Y97" s="8">
        <v>59.8</v>
      </c>
      <c r="Z97" s="8">
        <v>1.0049999999999999</v>
      </c>
      <c r="AA97" s="8">
        <v>55.3</v>
      </c>
      <c r="AB97" s="8">
        <v>58.5</v>
      </c>
      <c r="AC97" s="8">
        <v>41.1</v>
      </c>
      <c r="AD97" s="8">
        <v>47.4</v>
      </c>
      <c r="AE97" s="8">
        <v>48.2</v>
      </c>
      <c r="AF97" s="5">
        <v>58.1</v>
      </c>
      <c r="AG97" s="26">
        <v>73.5</v>
      </c>
      <c r="AH97" s="33">
        <f t="shared" si="191"/>
        <v>7.7000000000000068E-2</v>
      </c>
      <c r="AI97" s="33">
        <f t="shared" si="192"/>
        <v>7.5000000000000067E-2</v>
      </c>
      <c r="AJ97" s="34">
        <f t="shared" si="193"/>
        <v>0.12200000000000011</v>
      </c>
      <c r="AK97" s="35">
        <f t="shared" si="194"/>
        <v>5.6595000000000049</v>
      </c>
      <c r="AL97" s="35">
        <f t="shared" si="195"/>
        <v>5.5125000000000046</v>
      </c>
      <c r="AM97" s="36">
        <f t="shared" si="196"/>
        <v>8.9670000000000076</v>
      </c>
      <c r="AN97" s="35">
        <f t="shared" si="197"/>
        <v>147.80850000000001</v>
      </c>
      <c r="AO97" s="35">
        <f t="shared" si="198"/>
        <v>147.9555</v>
      </c>
      <c r="AP97" s="36">
        <f t="shared" si="199"/>
        <v>156.70199999999997</v>
      </c>
      <c r="AQ97" s="35">
        <f t="shared" si="200"/>
        <v>58.70000000000001</v>
      </c>
      <c r="AR97" s="35">
        <f t="shared" si="201"/>
        <v>56.333333333333336</v>
      </c>
      <c r="AS97" s="35">
        <f t="shared" si="202"/>
        <v>39.5</v>
      </c>
      <c r="AT97" s="36">
        <f t="shared" si="203"/>
        <v>51.633333333333333</v>
      </c>
      <c r="AU97" s="35">
        <f t="shared" si="204"/>
        <v>56.966666666666669</v>
      </c>
      <c r="AV97" s="35">
        <f t="shared" si="205"/>
        <v>46.800000000000004</v>
      </c>
      <c r="AW97" s="35">
        <f t="shared" si="206"/>
        <v>55.533333333333331</v>
      </c>
      <c r="AX97" s="36">
        <f t="shared" si="207"/>
        <v>51.233333333333327</v>
      </c>
      <c r="AY97" s="35">
        <f t="shared" si="208"/>
        <v>19.20000000000001</v>
      </c>
      <c r="AZ97" s="35">
        <f t="shared" si="209"/>
        <v>4.7000000000000028</v>
      </c>
      <c r="BA97" s="35">
        <f t="shared" si="210"/>
        <v>1.4333333333333371</v>
      </c>
      <c r="BB97" s="36">
        <f t="shared" si="211"/>
        <v>-4.4333333333333229</v>
      </c>
      <c r="BC97" s="52">
        <v>-4.5</v>
      </c>
      <c r="BD97" s="48">
        <v>152.5</v>
      </c>
      <c r="BE97" s="52">
        <v>-5.5</v>
      </c>
      <c r="BF97" s="48">
        <v>151.5</v>
      </c>
      <c r="BG97" s="55"/>
      <c r="BH97" s="55"/>
      <c r="BI97" s="52">
        <v>-4.5</v>
      </c>
      <c r="BJ97" s="55"/>
      <c r="BK97" s="55"/>
      <c r="BL97" s="55"/>
      <c r="BM97" s="52">
        <v>0</v>
      </c>
      <c r="BN97" s="55"/>
      <c r="BO97" s="52">
        <v>80</v>
      </c>
      <c r="BP97" s="48">
        <v>88</v>
      </c>
    </row>
    <row r="98" spans="1:68" x14ac:dyDescent="0.3">
      <c r="A98" s="18" t="s">
        <v>141</v>
      </c>
      <c r="B98" s="22" t="s">
        <v>143</v>
      </c>
      <c r="C98" s="8">
        <v>1.117</v>
      </c>
      <c r="D98" s="5">
        <v>1.03</v>
      </c>
      <c r="E98" s="8">
        <v>1.079</v>
      </c>
      <c r="F98" s="8">
        <v>49.5</v>
      </c>
      <c r="G98" s="8">
        <v>51</v>
      </c>
      <c r="H98" s="8">
        <v>53</v>
      </c>
      <c r="I98" s="8">
        <v>63.8</v>
      </c>
      <c r="J98" s="8">
        <v>53.2</v>
      </c>
      <c r="K98" s="8">
        <v>73.599999999999994</v>
      </c>
      <c r="L98" s="8">
        <v>1.165</v>
      </c>
      <c r="M98" s="8">
        <v>51.1</v>
      </c>
      <c r="N98" s="8">
        <v>52.5</v>
      </c>
      <c r="O98" s="8">
        <v>47.4</v>
      </c>
      <c r="P98" s="8">
        <v>65.900000000000006</v>
      </c>
      <c r="Q98" s="8">
        <v>63.9</v>
      </c>
      <c r="R98" s="5">
        <v>64.3</v>
      </c>
      <c r="S98" s="8">
        <v>1.026</v>
      </c>
      <c r="T98" s="8">
        <v>50.2</v>
      </c>
      <c r="U98" s="8">
        <v>42.9</v>
      </c>
      <c r="V98" s="8">
        <v>50</v>
      </c>
      <c r="W98" s="8">
        <v>57.5</v>
      </c>
      <c r="X98" s="8">
        <v>49.8</v>
      </c>
      <c r="Y98" s="8">
        <v>62.7</v>
      </c>
      <c r="Z98" s="8">
        <v>1.105</v>
      </c>
      <c r="AA98" s="8">
        <v>48.5</v>
      </c>
      <c r="AB98" s="8">
        <v>63.2</v>
      </c>
      <c r="AC98" s="8">
        <v>40.5</v>
      </c>
      <c r="AD98" s="8">
        <v>59.2</v>
      </c>
      <c r="AE98" s="8">
        <v>65.5</v>
      </c>
      <c r="AF98" s="5">
        <v>53</v>
      </c>
      <c r="AG98" s="26">
        <v>66.5</v>
      </c>
      <c r="AH98" s="33">
        <f t="shared" si="191"/>
        <v>8.6999999999999966E-2</v>
      </c>
      <c r="AI98" s="33">
        <f t="shared" si="192"/>
        <v>5.2999999999999936E-2</v>
      </c>
      <c r="AJ98" s="34">
        <f t="shared" si="193"/>
        <v>6.0000000000000053E-2</v>
      </c>
      <c r="AK98" s="35">
        <f t="shared" si="194"/>
        <v>5.7854999999999981</v>
      </c>
      <c r="AL98" s="35">
        <f t="shared" si="195"/>
        <v>3.5244999999999957</v>
      </c>
      <c r="AM98" s="36">
        <f t="shared" si="196"/>
        <v>3.9900000000000038</v>
      </c>
      <c r="AN98" s="35">
        <f t="shared" si="197"/>
        <v>142.77550000000002</v>
      </c>
      <c r="AO98" s="35">
        <f t="shared" si="198"/>
        <v>139.98249999999999</v>
      </c>
      <c r="AP98" s="36">
        <f t="shared" si="199"/>
        <v>150.95500000000001</v>
      </c>
      <c r="AQ98" s="35">
        <f t="shared" si="200"/>
        <v>51.166666666666664</v>
      </c>
      <c r="AR98" s="35">
        <f t="shared" si="201"/>
        <v>50.333333333333336</v>
      </c>
      <c r="AS98" s="35">
        <f t="shared" si="202"/>
        <v>47.699999999999996</v>
      </c>
      <c r="AT98" s="36">
        <f t="shared" si="203"/>
        <v>50.733333333333327</v>
      </c>
      <c r="AU98" s="35">
        <f t="shared" si="204"/>
        <v>63.533333333333331</v>
      </c>
      <c r="AV98" s="35">
        <f t="shared" si="205"/>
        <v>64.7</v>
      </c>
      <c r="AW98" s="35">
        <f t="shared" si="206"/>
        <v>56.666666666666664</v>
      </c>
      <c r="AX98" s="36">
        <f t="shared" si="207"/>
        <v>59.233333333333327</v>
      </c>
      <c r="AY98" s="35">
        <f t="shared" si="208"/>
        <v>3.4666666666666686</v>
      </c>
      <c r="AZ98" s="35">
        <f t="shared" si="209"/>
        <v>-0.39999999999999147</v>
      </c>
      <c r="BA98" s="35">
        <f t="shared" si="210"/>
        <v>6.8666666666666671</v>
      </c>
      <c r="BB98" s="36">
        <f t="shared" si="211"/>
        <v>5.4666666666666757</v>
      </c>
      <c r="BC98" s="52">
        <v>-2.5</v>
      </c>
      <c r="BD98" s="48">
        <v>151.5</v>
      </c>
      <c r="BE98" s="52">
        <v>-4</v>
      </c>
      <c r="BF98" s="48">
        <v>144.5</v>
      </c>
      <c r="BG98" s="55"/>
      <c r="BH98" s="48" t="s">
        <v>101</v>
      </c>
      <c r="BI98" s="52">
        <v>-4</v>
      </c>
      <c r="BJ98" s="55"/>
      <c r="BK98" s="55"/>
      <c r="BL98" s="48">
        <v>1</v>
      </c>
      <c r="BM98" s="52">
        <v>0</v>
      </c>
      <c r="BN98" s="55"/>
      <c r="BO98" s="52">
        <v>60</v>
      </c>
      <c r="BP98" s="48">
        <v>59</v>
      </c>
    </row>
    <row r="99" spans="1:68" ht="15" thickBot="1" x14ac:dyDescent="0.35">
      <c r="A99" s="23" t="s">
        <v>126</v>
      </c>
      <c r="B99" s="19" t="s">
        <v>103</v>
      </c>
      <c r="C99" s="10">
        <v>1.0620000000000001</v>
      </c>
      <c r="D99" s="11">
        <v>0.99199999999999999</v>
      </c>
      <c r="E99" s="10">
        <v>1.0780000000000001</v>
      </c>
      <c r="F99" s="10">
        <v>62.7</v>
      </c>
      <c r="G99" s="10">
        <v>68.5</v>
      </c>
      <c r="H99" s="10">
        <v>71.900000000000006</v>
      </c>
      <c r="I99" s="10">
        <v>57.9</v>
      </c>
      <c r="J99" s="10">
        <v>67.3</v>
      </c>
      <c r="K99" s="10">
        <v>59.3</v>
      </c>
      <c r="L99" s="10">
        <v>1.052</v>
      </c>
      <c r="M99" s="10">
        <v>53.6</v>
      </c>
      <c r="N99" s="10">
        <v>51.4</v>
      </c>
      <c r="O99" s="10">
        <v>55.7</v>
      </c>
      <c r="P99" s="10">
        <v>57</v>
      </c>
      <c r="Q99" s="10">
        <v>60.3</v>
      </c>
      <c r="R99" s="11">
        <v>56.7</v>
      </c>
      <c r="S99" s="75">
        <v>0.97599999999999998</v>
      </c>
      <c r="T99" s="10">
        <v>36.6</v>
      </c>
      <c r="U99" s="10">
        <v>34.700000000000003</v>
      </c>
      <c r="V99" s="10">
        <v>37.200000000000003</v>
      </c>
      <c r="W99" s="10">
        <v>58</v>
      </c>
      <c r="X99" s="10">
        <v>76</v>
      </c>
      <c r="Y99" s="10">
        <v>58.7</v>
      </c>
      <c r="Z99" s="10">
        <v>1.034</v>
      </c>
      <c r="AA99" s="10">
        <v>29.2</v>
      </c>
      <c r="AB99" s="10">
        <v>32.9</v>
      </c>
      <c r="AC99" s="10">
        <v>19.3</v>
      </c>
      <c r="AD99" s="10">
        <v>67.400000000000006</v>
      </c>
      <c r="AE99" s="10">
        <v>72.099999999999994</v>
      </c>
      <c r="AF99" s="11">
        <v>67.099999999999994</v>
      </c>
      <c r="AG99" s="27">
        <v>72</v>
      </c>
      <c r="AH99" s="39">
        <f t="shared" si="191"/>
        <v>7.0000000000000062E-2</v>
      </c>
      <c r="AI99" s="39">
        <f t="shared" si="192"/>
        <v>0.10200000000000009</v>
      </c>
      <c r="AJ99" s="40">
        <f t="shared" si="193"/>
        <v>1.8000000000000016E-2</v>
      </c>
      <c r="AK99" s="41">
        <f t="shared" si="194"/>
        <v>5.0400000000000045</v>
      </c>
      <c r="AL99" s="41">
        <f t="shared" si="195"/>
        <v>7.3440000000000065</v>
      </c>
      <c r="AM99" s="42">
        <f t="shared" si="196"/>
        <v>1.2960000000000012</v>
      </c>
      <c r="AN99" s="41">
        <f t="shared" si="197"/>
        <v>147.88800000000003</v>
      </c>
      <c r="AO99" s="41">
        <f t="shared" si="198"/>
        <v>147.88800000000003</v>
      </c>
      <c r="AP99" s="42">
        <f t="shared" si="199"/>
        <v>150.19200000000001</v>
      </c>
      <c r="AQ99" s="41">
        <f t="shared" si="200"/>
        <v>67.7</v>
      </c>
      <c r="AR99" s="41">
        <f t="shared" si="201"/>
        <v>53.566666666666663</v>
      </c>
      <c r="AS99" s="41">
        <f t="shared" si="202"/>
        <v>36.166666666666671</v>
      </c>
      <c r="AT99" s="42">
        <f t="shared" si="203"/>
        <v>27.133333333333329</v>
      </c>
      <c r="AU99" s="41">
        <f t="shared" si="204"/>
        <v>61.5</v>
      </c>
      <c r="AV99" s="41">
        <f t="shared" si="205"/>
        <v>58</v>
      </c>
      <c r="AW99" s="41">
        <f t="shared" si="206"/>
        <v>64.233333333333334</v>
      </c>
      <c r="AX99" s="42">
        <f t="shared" si="207"/>
        <v>68.86666666666666</v>
      </c>
      <c r="AY99" s="41">
        <f t="shared" si="208"/>
        <v>31.533333333333331</v>
      </c>
      <c r="AZ99" s="41">
        <f t="shared" si="209"/>
        <v>26.433333333333334</v>
      </c>
      <c r="BA99" s="41">
        <f t="shared" si="210"/>
        <v>-2.7333333333333343</v>
      </c>
      <c r="BB99" s="42">
        <f t="shared" si="211"/>
        <v>-10.86666666666666</v>
      </c>
      <c r="BC99" s="66">
        <v>-3.5</v>
      </c>
      <c r="BD99" s="51">
        <v>146.5</v>
      </c>
      <c r="BE99" s="66">
        <v>-5.5</v>
      </c>
      <c r="BF99" s="51">
        <v>146.5</v>
      </c>
      <c r="BG99" s="66">
        <v>-3.5</v>
      </c>
      <c r="BH99" s="55"/>
      <c r="BI99" s="66">
        <v>-3.5</v>
      </c>
      <c r="BJ99" s="51" t="s">
        <v>152</v>
      </c>
      <c r="BK99" s="66">
        <v>0</v>
      </c>
      <c r="BL99" s="55"/>
      <c r="BM99" s="66">
        <v>0</v>
      </c>
      <c r="BN99" s="51">
        <v>1</v>
      </c>
      <c r="BO99" s="66">
        <v>84</v>
      </c>
      <c r="BP99" s="51">
        <v>85</v>
      </c>
    </row>
    <row r="100" spans="1:68" x14ac:dyDescent="0.3">
      <c r="A100" s="18" t="s">
        <v>131</v>
      </c>
      <c r="B100" s="22" t="s">
        <v>133</v>
      </c>
      <c r="C100" s="8">
        <v>1.03</v>
      </c>
      <c r="D100" s="5">
        <v>1.012</v>
      </c>
      <c r="E100" s="8">
        <v>1.0409999999999999</v>
      </c>
      <c r="F100" s="8">
        <v>44.6</v>
      </c>
      <c r="G100" s="8">
        <v>58.2</v>
      </c>
      <c r="H100" s="8">
        <v>35.299999999999997</v>
      </c>
      <c r="I100" s="8">
        <v>64.8</v>
      </c>
      <c r="J100" s="8">
        <v>70.7</v>
      </c>
      <c r="K100" s="8">
        <v>69.3</v>
      </c>
      <c r="L100" s="8">
        <v>1.129</v>
      </c>
      <c r="M100" s="8">
        <v>49.1</v>
      </c>
      <c r="N100" s="8">
        <v>59</v>
      </c>
      <c r="O100" s="8">
        <v>23.2</v>
      </c>
      <c r="P100" s="8">
        <v>60.6</v>
      </c>
      <c r="Q100" s="8">
        <v>63.5</v>
      </c>
      <c r="R100" s="5">
        <v>56.3</v>
      </c>
      <c r="S100" s="8">
        <v>1.02</v>
      </c>
      <c r="T100" s="8">
        <v>50.6</v>
      </c>
      <c r="U100" s="8">
        <v>38.299999999999997</v>
      </c>
      <c r="V100" s="8">
        <v>51.2</v>
      </c>
      <c r="W100" s="8">
        <v>58.8</v>
      </c>
      <c r="X100" s="8">
        <v>31.7</v>
      </c>
      <c r="Y100" s="8">
        <v>71.3</v>
      </c>
      <c r="Z100" s="8">
        <v>1.034</v>
      </c>
      <c r="AA100" s="8">
        <v>51.1</v>
      </c>
      <c r="AB100" s="8">
        <v>53.8</v>
      </c>
      <c r="AC100" s="8">
        <v>49.4</v>
      </c>
      <c r="AD100" s="8">
        <v>48.1</v>
      </c>
      <c r="AE100" s="8">
        <v>46</v>
      </c>
      <c r="AF100" s="5">
        <v>42.5</v>
      </c>
      <c r="AG100" s="26">
        <v>69</v>
      </c>
      <c r="AH100" s="33">
        <f t="shared" si="191"/>
        <v>1.8000000000000016E-2</v>
      </c>
      <c r="AI100" s="33">
        <f t="shared" si="192"/>
        <v>2.0999999999999908E-2</v>
      </c>
      <c r="AJ100" s="34">
        <f t="shared" si="193"/>
        <v>9.4999999999999973E-2</v>
      </c>
      <c r="AK100" s="35">
        <f t="shared" si="194"/>
        <v>1.2420000000000011</v>
      </c>
      <c r="AL100" s="35">
        <f t="shared" si="195"/>
        <v>1.4489999999999936</v>
      </c>
      <c r="AM100" s="36">
        <f t="shared" si="196"/>
        <v>6.5549999999999979</v>
      </c>
      <c r="AN100" s="35">
        <f t="shared" si="197"/>
        <v>140.898</v>
      </c>
      <c r="AO100" s="35">
        <f t="shared" si="198"/>
        <v>142.209</v>
      </c>
      <c r="AP100" s="36">
        <f t="shared" si="199"/>
        <v>149.24700000000001</v>
      </c>
      <c r="AQ100" s="35">
        <f t="shared" si="200"/>
        <v>46.033333333333339</v>
      </c>
      <c r="AR100" s="35">
        <f t="shared" si="201"/>
        <v>43.766666666666659</v>
      </c>
      <c r="AS100" s="35">
        <f t="shared" si="202"/>
        <v>46.70000000000001</v>
      </c>
      <c r="AT100" s="36">
        <f t="shared" si="203"/>
        <v>51.433333333333337</v>
      </c>
      <c r="AU100" s="35">
        <f t="shared" si="204"/>
        <v>68.266666666666666</v>
      </c>
      <c r="AV100" s="35">
        <f t="shared" si="205"/>
        <v>60.133333333333326</v>
      </c>
      <c r="AW100" s="35">
        <f t="shared" si="206"/>
        <v>53.933333333333337</v>
      </c>
      <c r="AX100" s="36">
        <f t="shared" si="207"/>
        <v>45.533333333333331</v>
      </c>
      <c r="AY100" s="35">
        <f t="shared" si="208"/>
        <v>-0.6666666666666714</v>
      </c>
      <c r="AZ100" s="35">
        <f t="shared" si="209"/>
        <v>-7.6666666666666785</v>
      </c>
      <c r="BA100" s="35">
        <f t="shared" si="210"/>
        <v>14.333333333333329</v>
      </c>
      <c r="BB100" s="36">
        <f t="shared" si="211"/>
        <v>14.599999999999994</v>
      </c>
      <c r="BC100" s="52">
        <v>-2.5</v>
      </c>
      <c r="BD100" s="48">
        <v>154.5</v>
      </c>
      <c r="BE100" s="52">
        <v>-1</v>
      </c>
      <c r="BF100" s="48">
        <v>146</v>
      </c>
      <c r="BG100" s="52">
        <v>2.5</v>
      </c>
      <c r="BH100" s="48" t="s">
        <v>101</v>
      </c>
      <c r="BI100" s="55"/>
      <c r="BJ100" s="55"/>
      <c r="BK100" s="52">
        <v>1</v>
      </c>
      <c r="BL100" s="48">
        <v>1</v>
      </c>
      <c r="BM100" s="55"/>
      <c r="BN100" s="55"/>
      <c r="BO100" s="52">
        <v>79</v>
      </c>
      <c r="BP100" s="48">
        <v>69</v>
      </c>
    </row>
    <row r="101" spans="1:68" x14ac:dyDescent="0.3">
      <c r="A101" s="18" t="s">
        <v>141</v>
      </c>
      <c r="B101" s="22" t="s">
        <v>139</v>
      </c>
      <c r="C101" s="8">
        <v>1.089</v>
      </c>
      <c r="D101" s="5">
        <v>1.046</v>
      </c>
      <c r="E101" s="8">
        <v>1.0900000000000001</v>
      </c>
      <c r="F101" s="8">
        <v>56.6</v>
      </c>
      <c r="G101" s="8">
        <v>57.8</v>
      </c>
      <c r="H101" s="8">
        <v>57.2</v>
      </c>
      <c r="I101" s="8">
        <v>67.400000000000006</v>
      </c>
      <c r="J101" s="8">
        <v>56.4</v>
      </c>
      <c r="K101" s="8">
        <v>80.5</v>
      </c>
      <c r="L101" s="8">
        <v>1.179</v>
      </c>
      <c r="M101" s="8">
        <v>52.9</v>
      </c>
      <c r="N101" s="8">
        <v>62.7</v>
      </c>
      <c r="O101" s="8">
        <v>35.6</v>
      </c>
      <c r="P101" s="8">
        <v>61.7</v>
      </c>
      <c r="Q101" s="8">
        <v>62.7</v>
      </c>
      <c r="R101" s="5">
        <v>59.5</v>
      </c>
      <c r="S101" s="8">
        <v>1.046</v>
      </c>
      <c r="T101" s="8">
        <v>54.6</v>
      </c>
      <c r="U101" s="8">
        <v>55.4</v>
      </c>
      <c r="V101" s="8">
        <v>50.6</v>
      </c>
      <c r="W101" s="8">
        <v>60.7</v>
      </c>
      <c r="X101" s="8">
        <v>49.3</v>
      </c>
      <c r="Y101" s="8">
        <v>68.3</v>
      </c>
      <c r="Z101" s="8">
        <v>1.0409999999999999</v>
      </c>
      <c r="AA101" s="8">
        <v>54.9</v>
      </c>
      <c r="AB101" s="8">
        <v>54.8</v>
      </c>
      <c r="AC101" s="8">
        <v>49.4</v>
      </c>
      <c r="AD101" s="8">
        <v>46.6</v>
      </c>
      <c r="AE101" s="8">
        <v>44.6</v>
      </c>
      <c r="AF101" s="5">
        <v>54</v>
      </c>
      <c r="AG101" s="26">
        <v>70.5</v>
      </c>
      <c r="AH101" s="33">
        <f t="shared" si="191"/>
        <v>4.2999999999999927E-2</v>
      </c>
      <c r="AI101" s="33">
        <f t="shared" si="192"/>
        <v>4.4000000000000039E-2</v>
      </c>
      <c r="AJ101" s="34">
        <f t="shared" si="193"/>
        <v>0.13800000000000012</v>
      </c>
      <c r="AK101" s="35">
        <f t="shared" si="194"/>
        <v>3.031499999999995</v>
      </c>
      <c r="AL101" s="35">
        <f t="shared" si="195"/>
        <v>3.102000000000003</v>
      </c>
      <c r="AM101" s="36">
        <f t="shared" si="196"/>
        <v>9.7290000000000081</v>
      </c>
      <c r="AN101" s="35">
        <f t="shared" si="197"/>
        <v>150.51749999999998</v>
      </c>
      <c r="AO101" s="35">
        <f t="shared" si="198"/>
        <v>150.58800000000002</v>
      </c>
      <c r="AP101" s="36">
        <f t="shared" si="199"/>
        <v>156.51</v>
      </c>
      <c r="AQ101" s="35">
        <f t="shared" si="200"/>
        <v>57.20000000000001</v>
      </c>
      <c r="AR101" s="35">
        <f t="shared" si="201"/>
        <v>50.4</v>
      </c>
      <c r="AS101" s="35">
        <f t="shared" si="202"/>
        <v>53.533333333333331</v>
      </c>
      <c r="AT101" s="36">
        <f t="shared" si="203"/>
        <v>53.033333333333331</v>
      </c>
      <c r="AU101" s="35">
        <f t="shared" si="204"/>
        <v>68.100000000000009</v>
      </c>
      <c r="AV101" s="35">
        <f t="shared" si="205"/>
        <v>61.300000000000004</v>
      </c>
      <c r="AW101" s="35">
        <f t="shared" si="206"/>
        <v>59.433333333333337</v>
      </c>
      <c r="AX101" s="36">
        <f t="shared" si="207"/>
        <v>48.4</v>
      </c>
      <c r="AY101" s="35">
        <f t="shared" si="208"/>
        <v>3.6666666666666785</v>
      </c>
      <c r="AZ101" s="35">
        <f t="shared" si="209"/>
        <v>-2.6333333333333329</v>
      </c>
      <c r="BA101" s="35">
        <f t="shared" si="210"/>
        <v>8.6666666666666714</v>
      </c>
      <c r="BB101" s="36">
        <f t="shared" si="211"/>
        <v>12.900000000000006</v>
      </c>
      <c r="BC101" s="52">
        <v>-3.5</v>
      </c>
      <c r="BD101" s="48">
        <v>156.5</v>
      </c>
      <c r="BE101" s="52">
        <v>-4</v>
      </c>
      <c r="BF101" s="48">
        <v>156.5</v>
      </c>
      <c r="BG101" s="55"/>
      <c r="BH101" s="55"/>
      <c r="BI101" s="55"/>
      <c r="BJ101" s="48" t="s">
        <v>152</v>
      </c>
      <c r="BK101" s="55"/>
      <c r="BL101" s="55"/>
      <c r="BM101" s="55"/>
      <c r="BN101" s="48">
        <v>1</v>
      </c>
      <c r="BO101" s="52">
        <v>98</v>
      </c>
      <c r="BP101" s="48">
        <v>104</v>
      </c>
    </row>
    <row r="102" spans="1:68" x14ac:dyDescent="0.3">
      <c r="A102" s="18" t="s">
        <v>8</v>
      </c>
      <c r="B102" s="22" t="s">
        <v>65</v>
      </c>
      <c r="C102" s="8">
        <v>1.0429999999999999</v>
      </c>
      <c r="D102" s="5">
        <v>0.99299999999999999</v>
      </c>
      <c r="E102" s="8">
        <v>1.0549999999999999</v>
      </c>
      <c r="F102" s="8">
        <v>37.700000000000003</v>
      </c>
      <c r="G102" s="8">
        <v>37.1</v>
      </c>
      <c r="H102" s="8">
        <v>33.299999999999997</v>
      </c>
      <c r="I102" s="8">
        <v>72.400000000000006</v>
      </c>
      <c r="J102" s="8">
        <v>71</v>
      </c>
      <c r="K102" s="8">
        <v>78.3</v>
      </c>
      <c r="L102" s="8">
        <v>1.0580000000000001</v>
      </c>
      <c r="M102" s="8">
        <v>22</v>
      </c>
      <c r="N102" s="8">
        <v>16.2</v>
      </c>
      <c r="O102" s="8">
        <v>26.5</v>
      </c>
      <c r="P102" s="8">
        <v>71.400000000000006</v>
      </c>
      <c r="Q102" s="8">
        <v>77.900000000000006</v>
      </c>
      <c r="R102" s="5">
        <v>67.2</v>
      </c>
      <c r="S102" s="8">
        <v>1.0089999999999999</v>
      </c>
      <c r="T102" s="8">
        <v>39.1</v>
      </c>
      <c r="U102" s="8">
        <v>30.6</v>
      </c>
      <c r="V102" s="8">
        <v>38.6</v>
      </c>
      <c r="W102" s="8">
        <v>66.3</v>
      </c>
      <c r="X102" s="8">
        <v>55.7</v>
      </c>
      <c r="Y102" s="8">
        <v>71.400000000000006</v>
      </c>
      <c r="Z102" s="8">
        <v>1.07</v>
      </c>
      <c r="AA102" s="8">
        <v>28.8</v>
      </c>
      <c r="AB102" s="8">
        <v>26.7</v>
      </c>
      <c r="AC102" s="8">
        <v>28.7</v>
      </c>
      <c r="AD102" s="8">
        <v>77.7</v>
      </c>
      <c r="AE102" s="8">
        <v>76.900000000000006</v>
      </c>
      <c r="AF102" s="5">
        <v>82.3</v>
      </c>
      <c r="AG102" s="26">
        <v>64.5</v>
      </c>
      <c r="AH102" s="33">
        <f t="shared" si="191"/>
        <v>4.9999999999999933E-2</v>
      </c>
      <c r="AI102" s="33">
        <f t="shared" si="192"/>
        <v>4.6000000000000041E-2</v>
      </c>
      <c r="AJ102" s="34">
        <f t="shared" si="193"/>
        <v>-1.2000000000000011E-2</v>
      </c>
      <c r="AK102" s="69">
        <f t="shared" si="194"/>
        <v>3.2249999999999956</v>
      </c>
      <c r="AL102" s="35">
        <f t="shared" si="195"/>
        <v>2.9670000000000027</v>
      </c>
      <c r="AM102" s="36">
        <f t="shared" si="196"/>
        <v>-0.77400000000000069</v>
      </c>
      <c r="AN102" s="69">
        <f t="shared" si="197"/>
        <v>131.322</v>
      </c>
      <c r="AO102" s="35">
        <f t="shared" si="198"/>
        <v>133.12800000000001</v>
      </c>
      <c r="AP102" s="36">
        <f t="shared" si="199"/>
        <v>137.256</v>
      </c>
      <c r="AQ102" s="35">
        <f t="shared" si="200"/>
        <v>36.033333333333339</v>
      </c>
      <c r="AR102" s="35">
        <f t="shared" si="201"/>
        <v>21.566666666666666</v>
      </c>
      <c r="AS102" s="35">
        <f t="shared" si="202"/>
        <v>36.1</v>
      </c>
      <c r="AT102" s="36">
        <f t="shared" si="203"/>
        <v>28.066666666666666</v>
      </c>
      <c r="AU102" s="35">
        <f t="shared" si="204"/>
        <v>73.899999999999991</v>
      </c>
      <c r="AV102" s="35">
        <f t="shared" si="205"/>
        <v>72.166666666666671</v>
      </c>
      <c r="AW102" s="35">
        <f t="shared" si="206"/>
        <v>64.466666666666669</v>
      </c>
      <c r="AX102" s="36">
        <f t="shared" si="207"/>
        <v>78.966666666666683</v>
      </c>
      <c r="AY102" s="35">
        <f t="shared" si="208"/>
        <v>-6.6666666666662877E-2</v>
      </c>
      <c r="AZ102" s="35">
        <f t="shared" si="209"/>
        <v>-6.5</v>
      </c>
      <c r="BA102" s="35">
        <f t="shared" si="210"/>
        <v>9.4333333333333229</v>
      </c>
      <c r="BB102" s="36">
        <f t="shared" si="211"/>
        <v>-6.8000000000000114</v>
      </c>
      <c r="BC102" s="52">
        <v>-4.5</v>
      </c>
      <c r="BD102" s="48">
        <v>136.5</v>
      </c>
      <c r="BE102" s="52">
        <v>0</v>
      </c>
      <c r="BF102" s="48">
        <v>135</v>
      </c>
      <c r="BG102" s="52">
        <v>4.5</v>
      </c>
      <c r="BH102" s="55"/>
      <c r="BI102" s="52">
        <v>4.5</v>
      </c>
      <c r="BJ102" s="55"/>
      <c r="BK102" s="52">
        <v>1</v>
      </c>
      <c r="BL102" s="55"/>
      <c r="BM102" s="52">
        <v>1</v>
      </c>
      <c r="BN102" s="55"/>
      <c r="BO102" s="52">
        <v>70</v>
      </c>
      <c r="BP102" s="48">
        <v>67</v>
      </c>
    </row>
    <row r="103" spans="1:68" ht="15" thickBot="1" x14ac:dyDescent="0.35">
      <c r="A103" s="23" t="s">
        <v>67</v>
      </c>
      <c r="B103" s="19" t="s">
        <v>16</v>
      </c>
      <c r="C103" s="10">
        <v>1.083</v>
      </c>
      <c r="D103" s="11">
        <v>1.083</v>
      </c>
      <c r="E103" s="10">
        <v>1.0900000000000001</v>
      </c>
      <c r="F103" s="10">
        <v>43.1</v>
      </c>
      <c r="G103" s="10">
        <v>49.1</v>
      </c>
      <c r="H103" s="10">
        <v>36.200000000000003</v>
      </c>
      <c r="I103" s="10">
        <v>74.8</v>
      </c>
      <c r="J103" s="10">
        <v>75.900000000000006</v>
      </c>
      <c r="K103" s="10">
        <v>82.5</v>
      </c>
      <c r="L103" s="10">
        <v>1.1160000000000001</v>
      </c>
      <c r="M103" s="10">
        <v>38</v>
      </c>
      <c r="N103" s="10">
        <v>41.9</v>
      </c>
      <c r="O103" s="10">
        <v>33.200000000000003</v>
      </c>
      <c r="P103" s="10">
        <v>63.2</v>
      </c>
      <c r="Q103" s="10">
        <v>63.8</v>
      </c>
      <c r="R103" s="11">
        <v>62.5</v>
      </c>
      <c r="S103" s="10">
        <v>1.0740000000000001</v>
      </c>
      <c r="T103" s="10">
        <v>46.5</v>
      </c>
      <c r="U103" s="10">
        <v>44.8</v>
      </c>
      <c r="V103" s="10">
        <v>25.6</v>
      </c>
      <c r="W103" s="10">
        <v>75.5</v>
      </c>
      <c r="X103" s="10">
        <v>69.7</v>
      </c>
      <c r="Y103" s="10">
        <v>88.8</v>
      </c>
      <c r="Z103" s="10">
        <v>1.1439999999999999</v>
      </c>
      <c r="AA103" s="10">
        <v>43.9</v>
      </c>
      <c r="AB103" s="10">
        <v>44</v>
      </c>
      <c r="AC103" s="10">
        <v>78.3</v>
      </c>
      <c r="AD103" s="10">
        <v>69.5</v>
      </c>
      <c r="AE103" s="10">
        <v>69</v>
      </c>
      <c r="AF103" s="11">
        <v>50</v>
      </c>
      <c r="AG103" s="27">
        <v>72.5</v>
      </c>
      <c r="AH103" s="39">
        <f t="shared" si="191"/>
        <v>0</v>
      </c>
      <c r="AI103" s="39">
        <f t="shared" si="192"/>
        <v>1.6000000000000014E-2</v>
      </c>
      <c r="AJ103" s="40">
        <f t="shared" si="193"/>
        <v>-2.7999999999999803E-2</v>
      </c>
      <c r="AK103" s="73">
        <f t="shared" si="194"/>
        <v>0</v>
      </c>
      <c r="AL103" s="41">
        <f t="shared" si="195"/>
        <v>1.160000000000001</v>
      </c>
      <c r="AM103" s="42">
        <f t="shared" si="196"/>
        <v>-2.0299999999999856</v>
      </c>
      <c r="AN103" s="73">
        <f t="shared" si="197"/>
        <v>157.035</v>
      </c>
      <c r="AO103" s="41">
        <f t="shared" si="198"/>
        <v>156.89000000000001</v>
      </c>
      <c r="AP103" s="42">
        <f t="shared" si="199"/>
        <v>163.85</v>
      </c>
      <c r="AQ103" s="41">
        <f t="shared" si="200"/>
        <v>42.800000000000004</v>
      </c>
      <c r="AR103" s="41">
        <f t="shared" si="201"/>
        <v>37.700000000000003</v>
      </c>
      <c r="AS103" s="41">
        <f t="shared" si="202"/>
        <v>38.966666666666669</v>
      </c>
      <c r="AT103" s="42">
        <f t="shared" si="203"/>
        <v>55.4</v>
      </c>
      <c r="AU103" s="41">
        <f t="shared" si="204"/>
        <v>77.733333333333334</v>
      </c>
      <c r="AV103" s="41">
        <f t="shared" si="205"/>
        <v>63.166666666666664</v>
      </c>
      <c r="AW103" s="41">
        <f t="shared" si="206"/>
        <v>78</v>
      </c>
      <c r="AX103" s="42">
        <f t="shared" si="207"/>
        <v>62.833333333333336</v>
      </c>
      <c r="AY103" s="41">
        <f t="shared" si="208"/>
        <v>3.8333333333333357</v>
      </c>
      <c r="AZ103" s="41">
        <f t="shared" si="209"/>
        <v>-17.699999999999996</v>
      </c>
      <c r="BA103" s="41">
        <f t="shared" si="210"/>
        <v>-0.26666666666666572</v>
      </c>
      <c r="BB103" s="42">
        <f t="shared" si="211"/>
        <v>0.3333333333333286</v>
      </c>
      <c r="BC103" s="66">
        <v>2.5</v>
      </c>
      <c r="BD103" s="51">
        <v>159.5</v>
      </c>
      <c r="BE103" s="66">
        <v>-3</v>
      </c>
      <c r="BF103" s="51">
        <v>157.5</v>
      </c>
      <c r="BG103" s="52">
        <v>-2.5</v>
      </c>
      <c r="BH103" s="55"/>
      <c r="BI103" s="50">
        <v>-2.5</v>
      </c>
      <c r="BJ103" s="55"/>
      <c r="BK103" s="52">
        <v>0</v>
      </c>
      <c r="BL103" s="55"/>
      <c r="BM103" s="50">
        <v>0</v>
      </c>
      <c r="BN103" s="55"/>
      <c r="BO103" s="50">
        <v>73</v>
      </c>
      <c r="BP103" s="51">
        <v>79</v>
      </c>
    </row>
    <row r="104" spans="1:68" ht="15" thickBot="1" x14ac:dyDescent="0.35">
      <c r="A104" s="76" t="s">
        <v>133</v>
      </c>
      <c r="B104" s="77" t="s">
        <v>158</v>
      </c>
      <c r="C104" s="78">
        <v>1.0860000000000001</v>
      </c>
      <c r="D104" s="79">
        <v>1.0209999999999999</v>
      </c>
      <c r="E104" s="78">
        <v>1.0840000000000001</v>
      </c>
      <c r="F104" s="78">
        <v>64.3</v>
      </c>
      <c r="G104" s="78">
        <v>70</v>
      </c>
      <c r="H104" s="78">
        <v>58.9</v>
      </c>
      <c r="I104" s="78">
        <v>65.3</v>
      </c>
      <c r="J104" s="78">
        <v>54.8</v>
      </c>
      <c r="K104" s="78">
        <v>75.900000000000006</v>
      </c>
      <c r="L104" s="78">
        <v>1.105</v>
      </c>
      <c r="M104" s="78">
        <v>68.7</v>
      </c>
      <c r="N104" s="78">
        <v>77.3</v>
      </c>
      <c r="O104" s="78">
        <v>54.7</v>
      </c>
      <c r="P104" s="78">
        <v>45.4</v>
      </c>
      <c r="Q104" s="78">
        <v>40</v>
      </c>
      <c r="R104" s="79">
        <v>39.299999999999997</v>
      </c>
      <c r="S104" s="78">
        <v>1.0569999999999999</v>
      </c>
      <c r="T104" s="78">
        <v>51.2</v>
      </c>
      <c r="U104" s="78">
        <v>58.9</v>
      </c>
      <c r="V104" s="78">
        <v>50.7</v>
      </c>
      <c r="W104" s="78">
        <v>65.900000000000006</v>
      </c>
      <c r="X104" s="78">
        <v>55.1</v>
      </c>
      <c r="Y104" s="78">
        <v>76.599999999999994</v>
      </c>
      <c r="Z104" s="78">
        <v>1.0229999999999999</v>
      </c>
      <c r="AA104" s="78">
        <v>50.8</v>
      </c>
      <c r="AB104" s="78">
        <v>60.1</v>
      </c>
      <c r="AC104" s="78">
        <v>25.3</v>
      </c>
      <c r="AD104" s="78">
        <v>40</v>
      </c>
      <c r="AE104" s="78">
        <v>43.6</v>
      </c>
      <c r="AF104" s="79">
        <v>39.799999999999997</v>
      </c>
      <c r="AG104" s="80">
        <v>77</v>
      </c>
      <c r="AH104" s="81">
        <f t="shared" si="191"/>
        <v>6.5000000000000169E-2</v>
      </c>
      <c r="AI104" s="81">
        <f t="shared" si="192"/>
        <v>2.7000000000000135E-2</v>
      </c>
      <c r="AJ104" s="82">
        <f t="shared" si="193"/>
        <v>8.2000000000000073E-2</v>
      </c>
      <c r="AK104" s="83">
        <f t="shared" si="194"/>
        <v>5.0050000000000132</v>
      </c>
      <c r="AL104" s="83">
        <f t="shared" si="195"/>
        <v>2.0790000000000104</v>
      </c>
      <c r="AM104" s="84">
        <f t="shared" si="196"/>
        <v>6.3140000000000054</v>
      </c>
      <c r="AN104" s="83">
        <f t="shared" si="197"/>
        <v>162.239</v>
      </c>
      <c r="AO104" s="83">
        <f t="shared" si="198"/>
        <v>164.857</v>
      </c>
      <c r="AP104" s="84">
        <f t="shared" si="199"/>
        <v>163.85599999999999</v>
      </c>
      <c r="AQ104" s="83">
        <f t="shared" si="200"/>
        <v>64.400000000000006</v>
      </c>
      <c r="AR104" s="83">
        <f t="shared" si="201"/>
        <v>66.899999999999991</v>
      </c>
      <c r="AS104" s="83">
        <f t="shared" si="202"/>
        <v>53.6</v>
      </c>
      <c r="AT104" s="84">
        <f t="shared" si="203"/>
        <v>45.400000000000006</v>
      </c>
      <c r="AU104" s="83">
        <f t="shared" si="204"/>
        <v>65.333333333333329</v>
      </c>
      <c r="AV104" s="83">
        <f t="shared" si="205"/>
        <v>41.56666666666667</v>
      </c>
      <c r="AW104" s="83">
        <f t="shared" si="206"/>
        <v>65.86666666666666</v>
      </c>
      <c r="AX104" s="84">
        <f t="shared" si="207"/>
        <v>41.133333333333333</v>
      </c>
      <c r="AY104" s="83">
        <f t="shared" si="208"/>
        <v>10.800000000000004</v>
      </c>
      <c r="AZ104" s="83">
        <f t="shared" si="209"/>
        <v>21.499999999999986</v>
      </c>
      <c r="BA104" s="83">
        <f t="shared" si="210"/>
        <v>-0.53333333333333144</v>
      </c>
      <c r="BB104" s="84">
        <f t="shared" si="211"/>
        <v>0.43333333333333712</v>
      </c>
      <c r="BC104" s="85">
        <v>-3.5</v>
      </c>
      <c r="BD104" s="86">
        <v>160.5</v>
      </c>
      <c r="BE104" s="85">
        <v>-6.5</v>
      </c>
      <c r="BF104" s="86">
        <v>168</v>
      </c>
      <c r="BG104" s="85">
        <v>-3.5</v>
      </c>
      <c r="BH104" s="86" t="s">
        <v>152</v>
      </c>
      <c r="BI104" s="85">
        <v>-3.5</v>
      </c>
      <c r="BJ104" s="86" t="s">
        <v>152</v>
      </c>
      <c r="BK104" s="85">
        <v>1</v>
      </c>
      <c r="BL104" s="86">
        <v>0</v>
      </c>
      <c r="BM104" s="85">
        <v>1</v>
      </c>
      <c r="BN104" s="86">
        <v>0</v>
      </c>
      <c r="BO104" s="85">
        <v>77</v>
      </c>
      <c r="BP104" s="86">
        <v>66</v>
      </c>
    </row>
    <row r="105" spans="1:68" ht="15" thickBot="1" x14ac:dyDescent="0.35">
      <c r="A105" s="87" t="s">
        <v>65</v>
      </c>
      <c r="B105" s="77" t="s">
        <v>16</v>
      </c>
      <c r="C105" s="88">
        <v>1.036</v>
      </c>
      <c r="D105" s="79">
        <v>1.0620000000000001</v>
      </c>
      <c r="E105" s="78">
        <v>1.044</v>
      </c>
      <c r="F105" s="78">
        <v>41.7</v>
      </c>
      <c r="G105" s="78">
        <v>42</v>
      </c>
      <c r="H105" s="78">
        <v>36.4</v>
      </c>
      <c r="I105" s="78">
        <v>68.400000000000006</v>
      </c>
      <c r="J105" s="78">
        <v>62.4</v>
      </c>
      <c r="K105" s="78">
        <v>75.3</v>
      </c>
      <c r="L105" s="78">
        <v>1.147</v>
      </c>
      <c r="M105" s="78">
        <v>41.6</v>
      </c>
      <c r="N105" s="78">
        <v>46</v>
      </c>
      <c r="O105" s="78">
        <v>39.200000000000003</v>
      </c>
      <c r="P105" s="78">
        <v>72.8</v>
      </c>
      <c r="Q105" s="78">
        <v>70.8</v>
      </c>
      <c r="R105" s="79">
        <v>67</v>
      </c>
      <c r="S105" s="78">
        <v>1.0569999999999999</v>
      </c>
      <c r="T105" s="78">
        <v>41.6</v>
      </c>
      <c r="U105" s="78">
        <v>35.5</v>
      </c>
      <c r="V105" s="78">
        <v>31.7</v>
      </c>
      <c r="W105" s="78">
        <v>74.900000000000006</v>
      </c>
      <c r="X105" s="78">
        <v>64.3</v>
      </c>
      <c r="Y105" s="78">
        <v>82</v>
      </c>
      <c r="Z105" s="78">
        <v>1.0189999999999999</v>
      </c>
      <c r="AA105" s="78">
        <v>21.1</v>
      </c>
      <c r="AB105" s="78">
        <v>20.9</v>
      </c>
      <c r="AC105" s="78">
        <v>18.899999999999999</v>
      </c>
      <c r="AD105" s="78">
        <v>62.4</v>
      </c>
      <c r="AE105" s="78">
        <v>67.8</v>
      </c>
      <c r="AF105" s="79">
        <v>80.3</v>
      </c>
      <c r="AG105" s="80">
        <v>68</v>
      </c>
      <c r="AH105" s="81">
        <f t="shared" si="191"/>
        <v>-2.6000000000000023E-2</v>
      </c>
      <c r="AI105" s="81">
        <f t="shared" si="192"/>
        <v>-1.2999999999999901E-2</v>
      </c>
      <c r="AJ105" s="82">
        <f t="shared" si="193"/>
        <v>0.12800000000000011</v>
      </c>
      <c r="AK105" s="83">
        <f t="shared" si="194"/>
        <v>-1.7680000000000016</v>
      </c>
      <c r="AL105" s="83">
        <f t="shared" si="195"/>
        <v>-0.88399999999999324</v>
      </c>
      <c r="AM105" s="84">
        <f t="shared" si="196"/>
        <v>8.7040000000000077</v>
      </c>
      <c r="AN105" s="83">
        <f t="shared" si="197"/>
        <v>142.66399999999999</v>
      </c>
      <c r="AO105" s="83">
        <f t="shared" si="198"/>
        <v>142.86799999999999</v>
      </c>
      <c r="AP105" s="84">
        <f t="shared" si="199"/>
        <v>147.28799999999998</v>
      </c>
      <c r="AQ105" s="83">
        <f t="shared" si="200"/>
        <v>40.033333333333331</v>
      </c>
      <c r="AR105" s="83">
        <f t="shared" si="201"/>
        <v>42.266666666666666</v>
      </c>
      <c r="AS105" s="83">
        <f t="shared" si="202"/>
        <v>36.266666666666666</v>
      </c>
      <c r="AT105" s="84">
        <f t="shared" si="203"/>
        <v>20.3</v>
      </c>
      <c r="AU105" s="83">
        <f t="shared" si="204"/>
        <v>68.7</v>
      </c>
      <c r="AV105" s="83">
        <f t="shared" si="205"/>
        <v>70.2</v>
      </c>
      <c r="AW105" s="83">
        <f t="shared" si="206"/>
        <v>73.733333333333334</v>
      </c>
      <c r="AX105" s="84">
        <f t="shared" si="207"/>
        <v>70.166666666666671</v>
      </c>
      <c r="AY105" s="83">
        <f t="shared" si="208"/>
        <v>3.7666666666666657</v>
      </c>
      <c r="AZ105" s="83">
        <f t="shared" si="209"/>
        <v>21.966666666666665</v>
      </c>
      <c r="BA105" s="83">
        <f t="shared" si="210"/>
        <v>-5.0333333333333314</v>
      </c>
      <c r="BB105" s="84">
        <f t="shared" si="211"/>
        <v>3.3333333333331439E-2</v>
      </c>
      <c r="BC105" s="85">
        <v>-1</v>
      </c>
      <c r="BD105" s="86">
        <v>141</v>
      </c>
      <c r="BE105" s="85">
        <v>0</v>
      </c>
      <c r="BF105" s="86">
        <v>139.5</v>
      </c>
      <c r="BG105" s="55"/>
      <c r="BH105" s="55"/>
      <c r="BI105" s="55"/>
      <c r="BJ105" s="55"/>
      <c r="BK105" s="85"/>
      <c r="BL105" s="86"/>
      <c r="BM105" s="85"/>
      <c r="BN105" s="86"/>
      <c r="BO105" s="85"/>
      <c r="BP105" s="86"/>
    </row>
    <row r="106" spans="1:68" x14ac:dyDescent="0.3">
      <c r="B106" s="57"/>
      <c r="E106" s="9"/>
      <c r="S106" s="9"/>
      <c r="AF106" s="9"/>
      <c r="AK106" s="89"/>
      <c r="AM106" s="89"/>
      <c r="AQ106" s="89"/>
      <c r="AT106" s="89"/>
      <c r="AY106" s="89"/>
      <c r="BB106" s="89"/>
      <c r="BC106" s="54"/>
      <c r="BD106" s="54"/>
      <c r="BF106" s="54"/>
      <c r="BH106" s="54"/>
      <c r="BJ106" s="54"/>
      <c r="BM106" s="54"/>
      <c r="BO106" s="54"/>
      <c r="BP106" s="54"/>
    </row>
  </sheetData>
  <mergeCells count="15">
    <mergeCell ref="BO1:BP1"/>
    <mergeCell ref="C1:D1"/>
    <mergeCell ref="E1:Q1"/>
    <mergeCell ref="S1:AE1"/>
    <mergeCell ref="AH1:AJ1"/>
    <mergeCell ref="AK1:AM1"/>
    <mergeCell ref="BG1:BH1"/>
    <mergeCell ref="BK1:BL1"/>
    <mergeCell ref="AN1:AP1"/>
    <mergeCell ref="AY1:BB1"/>
    <mergeCell ref="AQ1:AX1"/>
    <mergeCell ref="BC1:BD1"/>
    <mergeCell ref="BE1:BF1"/>
    <mergeCell ref="BI1:BJ1"/>
    <mergeCell ref="BM1:BN1"/>
  </mergeCells>
  <pageMargins left="0.7" right="0.7" top="0.75" bottom="0.75" header="0.3" footer="0.3"/>
  <ignoredErrors>
    <ignoredError sqref="AQ3:AX8 AQ13:AX18 AQ12:AU12 AV12:AX12 AQ10:AX11 AQ9:AS9 AT9:AX9 AQ19:AZ19 BB19" formulaRange="1"/>
    <ignoredError sqref="AQ20:BB26 AQ28:BB31" evalError="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F86D5-54CF-4487-AAF6-BA581FB23B09}">
  <sheetPr codeName="Sheet2"/>
  <dimension ref="A1:CH80"/>
  <sheetViews>
    <sheetView tabSelected="1" topLeftCell="A54" zoomScaleNormal="100" workbookViewId="0">
      <pane xSplit="2" topLeftCell="F1" activePane="topRight" state="frozen"/>
      <selection pane="topRight" activeCell="F70" sqref="F70:O74"/>
    </sheetView>
  </sheetViews>
  <sheetFormatPr defaultRowHeight="14.4" x14ac:dyDescent="0.3"/>
  <cols>
    <col min="1" max="2" width="19.44140625" style="18" customWidth="1"/>
    <col min="3" max="4" width="8.88671875" style="8"/>
    <col min="5" max="5" width="10" style="92" customWidth="1"/>
    <col min="6" max="11" width="10" style="93" customWidth="1"/>
    <col min="12" max="12" width="10" style="92" customWidth="1"/>
    <col min="13" max="18" width="10" style="93" customWidth="1"/>
    <col min="19" max="19" width="10" style="92" customWidth="1"/>
    <col min="20" max="25" width="10" style="93" customWidth="1"/>
    <col min="26" max="26" width="10" style="92" customWidth="1"/>
    <col min="27" max="31" width="10" style="93" customWidth="1"/>
    <col min="32" max="32" width="9.5546875" style="93" bestFit="1" customWidth="1"/>
    <col min="33" max="33" width="10" style="105" customWidth="1"/>
    <col min="34" max="36" width="10.6640625" style="96" customWidth="1"/>
    <col min="37" max="50" width="9.77734375" style="35" customWidth="1"/>
    <col min="51" max="54" width="10.109375" style="35" customWidth="1"/>
    <col min="55" max="59" width="8.88671875" style="52"/>
    <col min="60" max="62" width="8.88671875" style="123"/>
    <col min="63" max="63" width="8.88671875" style="52"/>
    <col min="64" max="66" width="8.88671875" style="123"/>
    <col min="67" max="67" width="8.88671875" style="52"/>
    <col min="68" max="68" width="8.88671875" style="123"/>
    <col min="69" max="69" width="8.88671875" style="123" customWidth="1"/>
    <col min="70" max="70" width="8.88671875" style="123"/>
    <col min="71" max="71" width="8.88671875" style="52"/>
    <col min="72" max="74" width="8.88671875" style="123"/>
    <col min="75" max="78" width="8.88671875" style="118"/>
    <col min="79" max="80" width="8.88671875" style="123"/>
    <col min="81" max="81" width="9" style="123" customWidth="1"/>
    <col min="82" max="82" width="8.88671875" style="123"/>
    <col min="83" max="84" width="8.88671875" style="161"/>
    <col min="85" max="86" width="8.88671875" style="52"/>
  </cols>
  <sheetData>
    <row r="1" spans="1:86" ht="15" thickBot="1" x14ac:dyDescent="0.35">
      <c r="B1" s="19"/>
      <c r="C1" s="138" t="s">
        <v>35</v>
      </c>
      <c r="D1" s="139"/>
      <c r="E1" s="138" t="s">
        <v>42</v>
      </c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00"/>
      <c r="S1" s="140" t="s">
        <v>43</v>
      </c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95"/>
      <c r="AG1" s="103"/>
      <c r="AH1" s="154" t="s">
        <v>48</v>
      </c>
      <c r="AI1" s="154"/>
      <c r="AJ1" s="154"/>
      <c r="AK1" s="142" t="s">
        <v>64</v>
      </c>
      <c r="AL1" s="143"/>
      <c r="AM1" s="144"/>
      <c r="AN1" s="142" t="s">
        <v>49</v>
      </c>
      <c r="AO1" s="143"/>
      <c r="AP1" s="144"/>
      <c r="AQ1" s="142" t="s">
        <v>55</v>
      </c>
      <c r="AR1" s="143"/>
      <c r="AS1" s="143"/>
      <c r="AT1" s="143"/>
      <c r="AU1" s="143"/>
      <c r="AV1" s="143"/>
      <c r="AW1" s="143"/>
      <c r="AX1" s="144"/>
      <c r="AY1" s="142" t="s">
        <v>50</v>
      </c>
      <c r="AZ1" s="143"/>
      <c r="BA1" s="143"/>
      <c r="BB1" s="144"/>
      <c r="BC1" s="145" t="s">
        <v>98</v>
      </c>
      <c r="BD1" s="146"/>
      <c r="BE1" s="145" t="s">
        <v>145</v>
      </c>
      <c r="BF1" s="146"/>
      <c r="BG1" s="145" t="s">
        <v>169</v>
      </c>
      <c r="BH1" s="147"/>
      <c r="BI1" s="147"/>
      <c r="BJ1" s="146"/>
      <c r="BK1" s="145" t="s">
        <v>97</v>
      </c>
      <c r="BL1" s="147"/>
      <c r="BM1" s="147"/>
      <c r="BN1" s="146"/>
      <c r="BO1" s="145" t="s">
        <v>176</v>
      </c>
      <c r="BP1" s="147"/>
      <c r="BQ1" s="147"/>
      <c r="BR1" s="146"/>
      <c r="BS1" s="145" t="s">
        <v>177</v>
      </c>
      <c r="BT1" s="147"/>
      <c r="BU1" s="147"/>
      <c r="BV1" s="146"/>
      <c r="BW1" s="148" t="s">
        <v>100</v>
      </c>
      <c r="BX1" s="149"/>
      <c r="BY1" s="149"/>
      <c r="BZ1" s="150"/>
      <c r="CA1" s="151" t="s">
        <v>180</v>
      </c>
      <c r="CB1" s="152"/>
      <c r="CC1" s="152"/>
      <c r="CD1" s="152"/>
      <c r="CE1" s="152"/>
      <c r="CF1" s="153"/>
      <c r="CG1" s="136" t="s">
        <v>146</v>
      </c>
      <c r="CH1" s="137"/>
    </row>
    <row r="2" spans="1:86" s="1" customFormat="1" ht="15" thickBot="1" x14ac:dyDescent="0.35">
      <c r="A2" s="20" t="s">
        <v>114</v>
      </c>
      <c r="B2" s="21" t="s">
        <v>115</v>
      </c>
      <c r="C2" s="90" t="s">
        <v>32</v>
      </c>
      <c r="D2" s="7" t="s">
        <v>34</v>
      </c>
      <c r="E2" s="98" t="s">
        <v>36</v>
      </c>
      <c r="F2" s="99" t="s">
        <v>37</v>
      </c>
      <c r="G2" s="99" t="s">
        <v>38</v>
      </c>
      <c r="H2" s="99" t="s">
        <v>44</v>
      </c>
      <c r="I2" s="99" t="s">
        <v>39</v>
      </c>
      <c r="J2" s="99" t="s">
        <v>40</v>
      </c>
      <c r="K2" s="99" t="s">
        <v>45</v>
      </c>
      <c r="L2" s="98" t="s">
        <v>41</v>
      </c>
      <c r="M2" s="99" t="s">
        <v>37</v>
      </c>
      <c r="N2" s="99" t="s">
        <v>38</v>
      </c>
      <c r="O2" s="99" t="s">
        <v>44</v>
      </c>
      <c r="P2" s="99" t="s">
        <v>39</v>
      </c>
      <c r="Q2" s="101" t="s">
        <v>40</v>
      </c>
      <c r="R2" s="100" t="s">
        <v>45</v>
      </c>
      <c r="S2" s="98" t="s">
        <v>36</v>
      </c>
      <c r="T2" s="99" t="s">
        <v>37</v>
      </c>
      <c r="U2" s="99" t="s">
        <v>38</v>
      </c>
      <c r="V2" s="99" t="s">
        <v>44</v>
      </c>
      <c r="W2" s="99" t="s">
        <v>39</v>
      </c>
      <c r="X2" s="99" t="s">
        <v>40</v>
      </c>
      <c r="Y2" s="99" t="s">
        <v>45</v>
      </c>
      <c r="Z2" s="98" t="s">
        <v>41</v>
      </c>
      <c r="AA2" s="99" t="s">
        <v>37</v>
      </c>
      <c r="AB2" s="99" t="s">
        <v>38</v>
      </c>
      <c r="AC2" s="99" t="s">
        <v>44</v>
      </c>
      <c r="AD2" s="99" t="s">
        <v>39</v>
      </c>
      <c r="AE2" s="99" t="s">
        <v>40</v>
      </c>
      <c r="AF2" s="102" t="s">
        <v>45</v>
      </c>
      <c r="AG2" s="104" t="s">
        <v>46</v>
      </c>
      <c r="AH2" s="106" t="s">
        <v>47</v>
      </c>
      <c r="AI2" s="107" t="s">
        <v>36</v>
      </c>
      <c r="AJ2" s="108" t="s">
        <v>41</v>
      </c>
      <c r="AK2" s="62" t="s">
        <v>47</v>
      </c>
      <c r="AL2" s="62" t="s">
        <v>36</v>
      </c>
      <c r="AM2" s="32" t="s">
        <v>41</v>
      </c>
      <c r="AN2" s="62" t="s">
        <v>47</v>
      </c>
      <c r="AO2" s="62" t="s">
        <v>36</v>
      </c>
      <c r="AP2" s="32" t="s">
        <v>41</v>
      </c>
      <c r="AQ2" s="62" t="s">
        <v>56</v>
      </c>
      <c r="AR2" s="63" t="s">
        <v>57</v>
      </c>
      <c r="AS2" s="62" t="s">
        <v>58</v>
      </c>
      <c r="AT2" s="32" t="s">
        <v>59</v>
      </c>
      <c r="AU2" s="62" t="s">
        <v>60</v>
      </c>
      <c r="AV2" s="63" t="s">
        <v>61</v>
      </c>
      <c r="AW2" s="62" t="s">
        <v>63</v>
      </c>
      <c r="AX2" s="32" t="s">
        <v>62</v>
      </c>
      <c r="AY2" s="62" t="s">
        <v>51</v>
      </c>
      <c r="AZ2" s="62" t="s">
        <v>52</v>
      </c>
      <c r="BA2" s="62" t="s">
        <v>53</v>
      </c>
      <c r="BB2" s="32" t="s">
        <v>54</v>
      </c>
      <c r="BC2" s="46" t="s">
        <v>96</v>
      </c>
      <c r="BD2" s="45" t="s">
        <v>97</v>
      </c>
      <c r="BE2" s="44" t="s">
        <v>96</v>
      </c>
      <c r="BF2" s="45" t="s">
        <v>97</v>
      </c>
      <c r="BG2" s="109" t="s">
        <v>170</v>
      </c>
      <c r="BH2" s="122" t="s">
        <v>174</v>
      </c>
      <c r="BI2" s="122" t="s">
        <v>171</v>
      </c>
      <c r="BJ2" s="122" t="s">
        <v>172</v>
      </c>
      <c r="BK2" s="44" t="s">
        <v>170</v>
      </c>
      <c r="BL2" s="122" t="s">
        <v>173</v>
      </c>
      <c r="BM2" s="122" t="s">
        <v>175</v>
      </c>
      <c r="BN2" s="135" t="s">
        <v>172</v>
      </c>
      <c r="BO2" s="109" t="s">
        <v>170</v>
      </c>
      <c r="BP2" s="122" t="s">
        <v>174</v>
      </c>
      <c r="BQ2" s="122" t="s">
        <v>171</v>
      </c>
      <c r="BR2" s="122" t="s">
        <v>172</v>
      </c>
      <c r="BS2" s="44" t="s">
        <v>170</v>
      </c>
      <c r="BT2" s="122" t="s">
        <v>173</v>
      </c>
      <c r="BU2" s="122" t="s">
        <v>175</v>
      </c>
      <c r="BV2" s="122" t="s">
        <v>172</v>
      </c>
      <c r="BW2" s="114" t="s">
        <v>169</v>
      </c>
      <c r="BX2" s="115" t="s">
        <v>97</v>
      </c>
      <c r="BY2" s="115" t="s">
        <v>178</v>
      </c>
      <c r="BZ2" s="115" t="s">
        <v>179</v>
      </c>
      <c r="CA2" s="121" t="s">
        <v>169</v>
      </c>
      <c r="CB2" s="122" t="s">
        <v>97</v>
      </c>
      <c r="CC2" s="122" t="s">
        <v>178</v>
      </c>
      <c r="CD2" s="122" t="s">
        <v>179</v>
      </c>
      <c r="CE2" s="157" t="s">
        <v>194</v>
      </c>
      <c r="CF2" s="157" t="s">
        <v>195</v>
      </c>
      <c r="CG2" s="44" t="s">
        <v>147</v>
      </c>
      <c r="CH2" s="45" t="s">
        <v>148</v>
      </c>
    </row>
    <row r="3" spans="1:86" x14ac:dyDescent="0.3">
      <c r="A3" s="18" t="s">
        <v>13</v>
      </c>
      <c r="B3" s="22" t="s">
        <v>160</v>
      </c>
      <c r="C3" s="91">
        <v>1.0289999999999999</v>
      </c>
      <c r="D3" s="17">
        <v>0.97099999999999997</v>
      </c>
      <c r="E3" s="92">
        <v>0.989218755346986</v>
      </c>
      <c r="F3" s="93">
        <v>35.594588640053601</v>
      </c>
      <c r="G3" s="93">
        <v>19.376341493138401</v>
      </c>
      <c r="H3" s="93">
        <v>36.110073887059102</v>
      </c>
      <c r="I3" s="93">
        <v>61.465740684110699</v>
      </c>
      <c r="J3" s="93">
        <v>57.607532432235601</v>
      </c>
      <c r="K3" s="93">
        <v>68.766281856734594</v>
      </c>
      <c r="L3" s="92">
        <v>1.04351955450164</v>
      </c>
      <c r="M3" s="93">
        <v>36.257858192797798</v>
      </c>
      <c r="N3" s="93">
        <v>33.144982259728998</v>
      </c>
      <c r="O3" s="93">
        <v>37.782344460725596</v>
      </c>
      <c r="P3" s="93">
        <v>56.748756192638297</v>
      </c>
      <c r="Q3" s="94">
        <v>50.414127583484799</v>
      </c>
      <c r="R3" s="95">
        <v>55.9873642566277</v>
      </c>
      <c r="S3" s="92">
        <v>0.99425148817845399</v>
      </c>
      <c r="T3" s="93">
        <v>51.8657035496391</v>
      </c>
      <c r="U3" s="93">
        <v>54.271492959572001</v>
      </c>
      <c r="V3" s="93">
        <v>47.221852576669399</v>
      </c>
      <c r="W3" s="93">
        <v>53.286087091234002</v>
      </c>
      <c r="X3" s="93">
        <v>47.383915698310403</v>
      </c>
      <c r="Y3" s="93">
        <v>58.653203240320103</v>
      </c>
      <c r="Z3" s="92">
        <v>1.00911728536211</v>
      </c>
      <c r="AA3" s="93">
        <v>42.360732724313202</v>
      </c>
      <c r="AB3" s="93">
        <v>51.244207855558003</v>
      </c>
      <c r="AC3" s="93">
        <v>28.449360950372899</v>
      </c>
      <c r="AD3" s="93">
        <v>42.3487180242766</v>
      </c>
      <c r="AE3" s="94">
        <v>44.8033174271551</v>
      </c>
      <c r="AF3" s="95">
        <v>35.195161294736998</v>
      </c>
      <c r="AG3" s="103">
        <v>72.5</v>
      </c>
      <c r="AH3" s="96">
        <f t="shared" ref="AH3:AH15" si="0">C3-D3</f>
        <v>5.799999999999994E-2</v>
      </c>
      <c r="AI3" s="96">
        <f>E3-S3</f>
        <v>-5.0327328314679898E-3</v>
      </c>
      <c r="AJ3" s="97">
        <f>L3-Z3</f>
        <v>3.440226913953004E-2</v>
      </c>
      <c r="AK3" s="35">
        <f>AH3*$AG3</f>
        <v>4.2049999999999956</v>
      </c>
      <c r="AL3" s="35">
        <f t="shared" ref="AL3:AM4" si="1">AI3*$AG3</f>
        <v>-0.36487313028142926</v>
      </c>
      <c r="AM3" s="36">
        <f t="shared" si="1"/>
        <v>2.494164512615928</v>
      </c>
      <c r="AN3" s="35">
        <f>(C3+D3)*$AG3</f>
        <v>145</v>
      </c>
      <c r="AO3" s="35">
        <f>(E3+S3)*$AG3</f>
        <v>143.80159265559439</v>
      </c>
      <c r="AP3" s="36">
        <f>(L3+Z3)*$AG3</f>
        <v>148.81617089012187</v>
      </c>
      <c r="AQ3" s="35">
        <f>AVERAGE(F3:H3)</f>
        <v>30.360334673417032</v>
      </c>
      <c r="AR3" s="37">
        <f>AVERAGE(M3:O3)</f>
        <v>35.728394971084128</v>
      </c>
      <c r="AS3" s="35">
        <f>AVERAGE(T3:V3)</f>
        <v>51.119683028626831</v>
      </c>
      <c r="AT3" s="36">
        <f>AVERAGE(AA3:AC3)</f>
        <v>40.684767176748032</v>
      </c>
      <c r="AU3" s="35">
        <f>AVERAGE(I3:K3)</f>
        <v>62.613184991026969</v>
      </c>
      <c r="AV3" s="37">
        <f>AVERAGE(P3:R3)</f>
        <v>54.383416010916932</v>
      </c>
      <c r="AW3" s="35">
        <f>AVERAGE(W3:Y3)</f>
        <v>53.107735343288169</v>
      </c>
      <c r="AX3" s="36">
        <f>AVERAGE(AD3:AF3)</f>
        <v>40.782398915389564</v>
      </c>
      <c r="AY3" s="35">
        <f>AVERAGE(F3:H3)-AVERAGE(T3:V3)</f>
        <v>-20.759348355209799</v>
      </c>
      <c r="AZ3" s="35">
        <f>AVERAGE(M3:O3)-AVERAGE(AA3:AC3)</f>
        <v>-4.9563722056639037</v>
      </c>
      <c r="BA3" s="35">
        <f>AVERAGE(I3:K3)-AVERAGE(W3:Y3)</f>
        <v>9.5054496477388</v>
      </c>
      <c r="BB3" s="38">
        <f>AVERAGE(P3:R3)-AVERAGE(AD3:AF3)</f>
        <v>13.601017095527368</v>
      </c>
      <c r="BC3" s="47">
        <v>-4.5</v>
      </c>
      <c r="BD3" s="48">
        <v>141.5</v>
      </c>
      <c r="BE3" s="52">
        <v>0</v>
      </c>
      <c r="BF3" s="48">
        <v>143</v>
      </c>
      <c r="BG3" s="52">
        <v>180</v>
      </c>
      <c r="BH3" s="113">
        <f t="shared" ref="BH3:BH22" si="2">IF(BG3&gt;0,100/(100+BG3),(-1*BG3)/((-1*BG3)+100))</f>
        <v>0.35714285714285715</v>
      </c>
      <c r="BI3" s="112">
        <v>0.5</v>
      </c>
      <c r="BJ3" s="110">
        <f t="shared" ref="BJ3:BJ17" si="3">(((1/BH3)-1)*BI3-(1-BI3))/((1/BH3)-1)</f>
        <v>0.22222222222222218</v>
      </c>
      <c r="BK3" s="52" t="s">
        <v>152</v>
      </c>
      <c r="BL3" s="113">
        <f>(BF3-BD3)/11.5</f>
        <v>0.13043478260869565</v>
      </c>
      <c r="BM3" s="112">
        <f t="shared" ref="BM3:BM8" si="4">_xlfn.NORM.S.DIST(BL3, TRUE)</f>
        <v>0.55188877544977744</v>
      </c>
      <c r="BN3" s="110">
        <f t="shared" ref="BN3:BN8" si="5">(((1/0.523)-1)*BM3-(1-BM3))/((1/0.523)-1)</f>
        <v>6.0563470544606757E-2</v>
      </c>
      <c r="BO3" s="52">
        <v>180</v>
      </c>
      <c r="BP3" s="113">
        <f>IF(BO3&gt;0,100/(100+BO3),(-1*BO3)/((-1*BO3)+100))</f>
        <v>0.35714285714285715</v>
      </c>
      <c r="BQ3" s="112">
        <v>0.44</v>
      </c>
      <c r="BR3" s="110">
        <f>(((1/BP3)-1)*BQ3-(1-BQ3))/((1/BP3)-1)</f>
        <v>0.12888888888888883</v>
      </c>
      <c r="BS3" s="52" t="s">
        <v>152</v>
      </c>
      <c r="BT3" s="113">
        <f>(BF3+7.5-BD3)/11.5</f>
        <v>0.78260869565217395</v>
      </c>
      <c r="BU3" s="112">
        <f>_xlfn.NORM.S.DIST(BT3, TRUE)</f>
        <v>0.78307153322147927</v>
      </c>
      <c r="BV3" s="110">
        <f>(((1/0.523)-1)*BU3-(1-BU3))/((1/0.523)-1)</f>
        <v>0.54522334008695861</v>
      </c>
      <c r="BW3" s="116">
        <v>0</v>
      </c>
      <c r="BX3" s="116">
        <v>1</v>
      </c>
      <c r="BY3" s="116">
        <v>0</v>
      </c>
      <c r="BZ3" s="120">
        <v>1</v>
      </c>
      <c r="CA3" s="112">
        <f>IF(BW3=0,-BJ3,BJ3*(1/$BH3))</f>
        <v>-0.22222222222222218</v>
      </c>
      <c r="CB3" s="112">
        <f>IF(BX3=0,-BN3,BN3*1.91)</f>
        <v>0.11567622874019889</v>
      </c>
      <c r="CC3" s="112">
        <f>IF(BY3=0,BR3*-1,BR3*(1/$BP3))</f>
        <v>-0.12888888888888883</v>
      </c>
      <c r="CD3" s="112">
        <f>IF(BZ3=0,-BV3,BV3*1.91)</f>
        <v>1.041376579566091</v>
      </c>
      <c r="CE3" s="116">
        <v>0</v>
      </c>
      <c r="CF3" s="116">
        <v>0</v>
      </c>
      <c r="CG3" s="49">
        <v>95</v>
      </c>
      <c r="CH3" s="48">
        <v>68</v>
      </c>
    </row>
    <row r="4" spans="1:86" x14ac:dyDescent="0.3">
      <c r="A4" s="18" t="s">
        <v>68</v>
      </c>
      <c r="B4" s="22" t="s">
        <v>161</v>
      </c>
      <c r="C4" s="8">
        <v>1.042</v>
      </c>
      <c r="D4" s="5">
        <v>1.0189999999999999</v>
      </c>
      <c r="E4" s="92">
        <v>1.02363255632163</v>
      </c>
      <c r="F4" s="93">
        <v>64.891406482303907</v>
      </c>
      <c r="G4" s="93">
        <v>57.350430810493798</v>
      </c>
      <c r="H4" s="93">
        <v>74.852372010181497</v>
      </c>
      <c r="I4" s="93">
        <v>51.750686292735402</v>
      </c>
      <c r="J4" s="93">
        <v>57.974595330152901</v>
      </c>
      <c r="K4" s="93">
        <v>56.782637955280101</v>
      </c>
      <c r="L4" s="92">
        <v>1.0795752084721699</v>
      </c>
      <c r="M4" s="93">
        <v>51.841772330056003</v>
      </c>
      <c r="N4" s="93">
        <v>46.137323772561501</v>
      </c>
      <c r="O4" s="93">
        <v>53.1121378807835</v>
      </c>
      <c r="P4" s="93">
        <v>52.425401442218501</v>
      </c>
      <c r="Q4" s="93">
        <v>62.773085967544098</v>
      </c>
      <c r="R4" s="95">
        <v>59.206730620383503</v>
      </c>
      <c r="S4" s="92">
        <v>0.982241574270727</v>
      </c>
      <c r="T4" s="93">
        <v>57.421969698398897</v>
      </c>
      <c r="U4" s="93">
        <v>54.235577145769703</v>
      </c>
      <c r="V4" s="93">
        <v>63.117290064392698</v>
      </c>
      <c r="W4" s="93">
        <v>47.708973023905997</v>
      </c>
      <c r="X4" s="93">
        <v>55.154560900486999</v>
      </c>
      <c r="Y4" s="93">
        <v>38.803418290312599</v>
      </c>
      <c r="Z4" s="92">
        <v>1.04555299517056</v>
      </c>
      <c r="AA4" s="93">
        <v>46.6646797528836</v>
      </c>
      <c r="AB4" s="93">
        <v>37.6723060055796</v>
      </c>
      <c r="AC4" s="93">
        <v>52.712038355723301</v>
      </c>
      <c r="AD4" s="93">
        <v>52.996538596480903</v>
      </c>
      <c r="AE4" s="93">
        <v>58.813784846339203</v>
      </c>
      <c r="AF4" s="95">
        <v>52.183115436094603</v>
      </c>
      <c r="AG4" s="103">
        <v>74</v>
      </c>
      <c r="AH4" s="96">
        <f t="shared" si="0"/>
        <v>2.3000000000000131E-2</v>
      </c>
      <c r="AI4" s="96">
        <f t="shared" ref="AI4" si="6">E4-S4</f>
        <v>4.1390982050902969E-2</v>
      </c>
      <c r="AJ4" s="97">
        <f t="shared" ref="AJ4" si="7">L4-Z4</f>
        <v>3.4022213301609927E-2</v>
      </c>
      <c r="AK4" s="35">
        <f t="shared" ref="AK4" si="8">AH4*$AG4</f>
        <v>1.7020000000000097</v>
      </c>
      <c r="AL4" s="35">
        <f t="shared" si="1"/>
        <v>3.0629326717668199</v>
      </c>
      <c r="AM4" s="36">
        <f t="shared" si="1"/>
        <v>2.5176437843191346</v>
      </c>
      <c r="AN4" s="35">
        <f t="shared" ref="AN4" si="9">(C4+D4)*$AG4</f>
        <v>152.51400000000001</v>
      </c>
      <c r="AO4" s="35">
        <f t="shared" ref="AO4" si="10">(E4+S4)*$AG4</f>
        <v>148.43468566383441</v>
      </c>
      <c r="AP4" s="36">
        <f t="shared" ref="AP4" si="11">(L4+Z4)*$AG4</f>
        <v>157.25948706956203</v>
      </c>
      <c r="AQ4" s="35">
        <f t="shared" ref="AQ4" si="12">AVERAGE(F4:H4)</f>
        <v>65.698069767659732</v>
      </c>
      <c r="AR4" s="35">
        <f t="shared" ref="AR4" si="13">AVERAGE(M4:O4)</f>
        <v>50.363744661133666</v>
      </c>
      <c r="AS4" s="35">
        <f t="shared" ref="AS4" si="14">AVERAGE(T4:V4)</f>
        <v>58.258278969520433</v>
      </c>
      <c r="AT4" s="36">
        <f t="shared" ref="AT4" si="15">AVERAGE(AA4:AC4)</f>
        <v>45.683008038062162</v>
      </c>
      <c r="AU4" s="35">
        <f t="shared" ref="AU4" si="16">AVERAGE(I4:K4)</f>
        <v>55.502639859389468</v>
      </c>
      <c r="AV4" s="35">
        <f t="shared" ref="AV4" si="17">AVERAGE(P4:R4)</f>
        <v>58.135072676715367</v>
      </c>
      <c r="AW4" s="35">
        <f t="shared" ref="AW4" si="18">AVERAGE(W4:Y4)</f>
        <v>47.222317404901865</v>
      </c>
      <c r="AX4" s="36">
        <f t="shared" ref="AX4" si="19">AVERAGE(AD4:AF4)</f>
        <v>54.664479626304903</v>
      </c>
      <c r="AY4" s="35">
        <f t="shared" ref="AY4" si="20">AVERAGE(F4:H4)-AVERAGE(T4:V4)</f>
        <v>7.439790798139299</v>
      </c>
      <c r="AZ4" s="35">
        <f t="shared" ref="AZ4" si="21">AVERAGE(M4:O4)-AVERAGE(AA4:AC4)</f>
        <v>4.6807366230715033</v>
      </c>
      <c r="BA4" s="35">
        <f t="shared" ref="BA4" si="22">AVERAGE(I4:K4)-AVERAGE(W4:Y4)</f>
        <v>8.2803224544876031</v>
      </c>
      <c r="BB4" s="36">
        <f t="shared" ref="BB4" si="23">AVERAGE(P4:R4)-AVERAGE(AD4:AF4)</f>
        <v>3.4705930504104643</v>
      </c>
      <c r="BC4" s="52">
        <v>-3.5</v>
      </c>
      <c r="BD4" s="48">
        <v>136.5</v>
      </c>
      <c r="BE4" s="52">
        <v>-5</v>
      </c>
      <c r="BF4" s="48">
        <v>154.5</v>
      </c>
      <c r="BG4" s="52">
        <v>-180</v>
      </c>
      <c r="BH4" s="112">
        <f t="shared" si="2"/>
        <v>0.6428571428571429</v>
      </c>
      <c r="BI4" s="112">
        <v>0.67500000000000004</v>
      </c>
      <c r="BJ4" s="111">
        <f t="shared" si="3"/>
        <v>8.9999999999999913E-2</v>
      </c>
      <c r="BK4" s="52" t="s">
        <v>152</v>
      </c>
      <c r="BL4" s="112">
        <f>(BF4-BD4)/11.5</f>
        <v>1.5652173913043479</v>
      </c>
      <c r="BM4" s="112">
        <f t="shared" si="4"/>
        <v>0.9412340274853227</v>
      </c>
      <c r="BN4" s="111">
        <f t="shared" si="5"/>
        <v>0.87680089619564505</v>
      </c>
      <c r="BO4" s="52">
        <v>-180</v>
      </c>
      <c r="BP4" s="112">
        <f>IF(BO4&gt;0,100/(100+BO4),(-1*BO4)/((-1*BO4)+100))</f>
        <v>0.6428571428571429</v>
      </c>
      <c r="BQ4" s="112">
        <v>0.755</v>
      </c>
      <c r="BR4" s="111">
        <f>(((1/BP4)-1)*BQ4-(1-BQ4))/((1/BP4)-1)</f>
        <v>0.31399999999999983</v>
      </c>
      <c r="BS4" s="52" t="s">
        <v>152</v>
      </c>
      <c r="BT4" s="112">
        <f>(BF4+7.5-BD4)/11.5</f>
        <v>2.2173913043478262</v>
      </c>
      <c r="BU4" s="112">
        <f>_xlfn.NORM.S.DIST(BT4, TRUE)</f>
        <v>0.98670181829231896</v>
      </c>
      <c r="BV4" s="111">
        <f>(((1/0.523)-1)*BU4-(1-BU4))/((1/0.523)-1)</f>
        <v>0.97212121235286997</v>
      </c>
      <c r="BW4" s="116">
        <v>1</v>
      </c>
      <c r="BX4" s="116">
        <v>1</v>
      </c>
      <c r="BY4" s="116">
        <v>1</v>
      </c>
      <c r="BZ4" s="117">
        <v>1</v>
      </c>
      <c r="CA4" s="112">
        <f>IF(BW4=0,-BJ4,BJ4*(1/$BH4))</f>
        <v>0.13999999999999985</v>
      </c>
      <c r="CB4" s="112">
        <f>IF(BX4=0,-BN4,BN4*1.91)</f>
        <v>1.6746897117336821</v>
      </c>
      <c r="CC4" s="112">
        <f>IF(BY4=0,BR4*-1,BR4*(1/$BP4))</f>
        <v>0.48844444444444413</v>
      </c>
      <c r="CD4" s="112">
        <f>IF(BZ4=0,-BV4,BV4*1.91)</f>
        <v>1.8567515155939815</v>
      </c>
      <c r="CE4" s="116">
        <v>0</v>
      </c>
      <c r="CF4" s="116">
        <v>0</v>
      </c>
      <c r="CG4" s="49">
        <v>70</v>
      </c>
      <c r="CH4" s="48">
        <v>68</v>
      </c>
    </row>
    <row r="5" spans="1:86" x14ac:dyDescent="0.3">
      <c r="A5" s="18" t="s">
        <v>162</v>
      </c>
      <c r="B5" s="22" t="s">
        <v>127</v>
      </c>
      <c r="C5" s="8">
        <v>1.05</v>
      </c>
      <c r="D5" s="5">
        <v>1.006</v>
      </c>
      <c r="E5" s="92">
        <v>0.92840807602597297</v>
      </c>
      <c r="F5" s="93">
        <v>54.599777492354001</v>
      </c>
      <c r="G5" s="93">
        <v>58.1338819832444</v>
      </c>
      <c r="H5" s="93">
        <v>53.494826943044501</v>
      </c>
      <c r="I5" s="93">
        <v>37.118767703732701</v>
      </c>
      <c r="J5" s="93">
        <v>34.298654319194</v>
      </c>
      <c r="K5" s="93">
        <v>34.921159578321102</v>
      </c>
      <c r="L5" s="92">
        <v>1.02774486912827</v>
      </c>
      <c r="M5" s="93">
        <v>44.629574189593598</v>
      </c>
      <c r="N5" s="93">
        <v>45.541423680998498</v>
      </c>
      <c r="O5" s="93">
        <v>41.693319864020602</v>
      </c>
      <c r="P5" s="93">
        <v>45.4310610431885</v>
      </c>
      <c r="Q5" s="93">
        <v>47.4845666058972</v>
      </c>
      <c r="R5" s="95">
        <v>49.308974225240597</v>
      </c>
      <c r="S5" s="92">
        <v>1.0231202674215401</v>
      </c>
      <c r="T5" s="93">
        <v>44.4179790901199</v>
      </c>
      <c r="U5" s="93">
        <v>50.515817434586303</v>
      </c>
      <c r="V5" s="93">
        <v>46.640253532099301</v>
      </c>
      <c r="W5" s="93">
        <v>59.100011440397999</v>
      </c>
      <c r="X5" s="93">
        <v>55.2787250504147</v>
      </c>
      <c r="Y5" s="93">
        <v>64.211718523165601</v>
      </c>
      <c r="Z5" s="92">
        <v>1.0314205354155099</v>
      </c>
      <c r="AA5" s="93">
        <v>46.467836925335902</v>
      </c>
      <c r="AB5" s="93">
        <v>52.564910649646102</v>
      </c>
      <c r="AC5" s="93">
        <v>45.509432115063397</v>
      </c>
      <c r="AD5" s="93">
        <v>48.481880600503501</v>
      </c>
      <c r="AE5" s="93">
        <v>52.949784109245599</v>
      </c>
      <c r="AF5" s="95">
        <v>44.761922170743503</v>
      </c>
      <c r="AG5" s="103">
        <v>68.5</v>
      </c>
      <c r="AH5" s="96">
        <f t="shared" si="0"/>
        <v>4.4000000000000039E-2</v>
      </c>
      <c r="AI5" s="96">
        <f t="shared" ref="AI5" si="24">E5-S5</f>
        <v>-9.471219139556708E-2</v>
      </c>
      <c r="AJ5" s="97">
        <f t="shared" ref="AJ5" si="25">L5-Z5</f>
        <v>-3.6756662872399204E-3</v>
      </c>
      <c r="AK5" s="35">
        <f t="shared" ref="AK5" si="26">AH5*$AG5</f>
        <v>3.0140000000000029</v>
      </c>
      <c r="AL5" s="35">
        <f t="shared" ref="AL5" si="27">AI5*$AG5</f>
        <v>-6.4877851105963451</v>
      </c>
      <c r="AM5" s="36">
        <f t="shared" ref="AM5" si="28">AJ5*$AG5</f>
        <v>-0.25178314067593455</v>
      </c>
      <c r="AN5" s="35">
        <f t="shared" ref="AN5" si="29">(C5+D5)*$AG5</f>
        <v>140.83600000000001</v>
      </c>
      <c r="AO5" s="35">
        <f t="shared" ref="AO5" si="30">(E5+S5)*$AG5</f>
        <v>133.67969152615464</v>
      </c>
      <c r="AP5" s="36">
        <f t="shared" ref="AP5" si="31">(L5+Z5)*$AG5</f>
        <v>141.05283021124893</v>
      </c>
      <c r="AQ5" s="35">
        <f t="shared" ref="AQ5" si="32">AVERAGE(F5:H5)</f>
        <v>55.409495472880963</v>
      </c>
      <c r="AR5" s="35">
        <f t="shared" ref="AR5" si="33">AVERAGE(M5:O5)</f>
        <v>43.954772578204228</v>
      </c>
      <c r="AS5" s="35">
        <f t="shared" ref="AS5" si="34">AVERAGE(T5:V5)</f>
        <v>47.191350018935168</v>
      </c>
      <c r="AT5" s="36">
        <f t="shared" ref="AT5" si="35">AVERAGE(AA5:AC5)</f>
        <v>48.180726563348465</v>
      </c>
      <c r="AU5" s="35">
        <f t="shared" ref="AU5" si="36">AVERAGE(I5:K5)</f>
        <v>35.446193867082599</v>
      </c>
      <c r="AV5" s="35">
        <f t="shared" ref="AV5" si="37">AVERAGE(P5:R5)</f>
        <v>47.408200624775439</v>
      </c>
      <c r="AW5" s="35">
        <f t="shared" ref="AW5" si="38">AVERAGE(W5:Y5)</f>
        <v>59.530151671326102</v>
      </c>
      <c r="AX5" s="36">
        <f t="shared" ref="AX5" si="39">AVERAGE(AD5:AF5)</f>
        <v>48.731195626830868</v>
      </c>
      <c r="AY5" s="35">
        <f t="shared" ref="AY5" si="40">AVERAGE(F5:H5)-AVERAGE(T5:V5)</f>
        <v>8.2181454539457945</v>
      </c>
      <c r="AZ5" s="35">
        <f t="shared" ref="AZ5" si="41">AVERAGE(M5:O5)-AVERAGE(AA5:AC5)</f>
        <v>-4.2259539851442369</v>
      </c>
      <c r="BA5" s="35">
        <f t="shared" ref="BA5" si="42">AVERAGE(I5:K5)-AVERAGE(W5:Y5)</f>
        <v>-24.083957804243504</v>
      </c>
      <c r="BB5" s="36">
        <f t="shared" ref="BB5" si="43">AVERAGE(P5:R5)-AVERAGE(AD5:AF5)</f>
        <v>-1.3229950020554284</v>
      </c>
      <c r="BC5" s="52">
        <v>-5.5</v>
      </c>
      <c r="BD5" s="48">
        <v>141.5</v>
      </c>
      <c r="BE5" s="52">
        <v>1</v>
      </c>
      <c r="BF5" s="48">
        <v>137</v>
      </c>
      <c r="BG5" s="52">
        <v>225</v>
      </c>
      <c r="BH5" s="112">
        <f t="shared" si="2"/>
        <v>0.30769230769230771</v>
      </c>
      <c r="BI5" s="112">
        <v>0.51</v>
      </c>
      <c r="BJ5" s="111">
        <f t="shared" si="3"/>
        <v>0.29222222222222222</v>
      </c>
      <c r="BK5" s="52" t="s">
        <v>101</v>
      </c>
      <c r="BL5" s="112">
        <f>ABS((BF5-BD5)/11.5)</f>
        <v>0.39130434782608697</v>
      </c>
      <c r="BM5" s="112">
        <f t="shared" si="4"/>
        <v>0.65221385726097125</v>
      </c>
      <c r="BN5" s="111">
        <f t="shared" si="5"/>
        <v>0.27088858964564194</v>
      </c>
      <c r="BO5" s="52">
        <v>225</v>
      </c>
      <c r="BP5" s="112">
        <f>IF(BO5&gt;0,100/(100+BO5),(-1*BO5)/((-1*BO5)+100))</f>
        <v>0.30769230769230771</v>
      </c>
      <c r="BQ5" s="112">
        <v>0.49</v>
      </c>
      <c r="BR5" s="111">
        <f>(((1/BP5)-1)*BQ5-(1-BQ5))/((1/BP5)-1)</f>
        <v>0.26333333333333336</v>
      </c>
      <c r="BS5" s="52" t="s">
        <v>152</v>
      </c>
      <c r="BT5" s="112">
        <f>(BF5+7.5-BD5)/11.5</f>
        <v>0.2608695652173913</v>
      </c>
      <c r="BU5" s="112">
        <f>_xlfn.NORM.S.DIST(BT5, TRUE)</f>
        <v>0.6029034520929698</v>
      </c>
      <c r="BV5" s="111">
        <f>(((1/0.523)-1)*BU5-(1-BU5))/((1/0.523)-1)</f>
        <v>0.16751247818232662</v>
      </c>
      <c r="BW5" s="118">
        <v>1</v>
      </c>
      <c r="BX5" s="118">
        <v>0</v>
      </c>
      <c r="BY5" s="118">
        <v>1</v>
      </c>
      <c r="BZ5" s="119">
        <v>1</v>
      </c>
      <c r="CA5" s="112">
        <f>IF(BW5=0,-BJ5,BJ5*(1/$BH5))</f>
        <v>0.94972222222222225</v>
      </c>
      <c r="CB5" s="112">
        <f>IF(BX5=0,-BN5,BN5*1.91)</f>
        <v>-0.27088858964564194</v>
      </c>
      <c r="CC5" s="112">
        <f>IF(BY5=0,BR5*-1,BR5*(1/$BP5))</f>
        <v>0.85583333333333345</v>
      </c>
      <c r="CD5" s="112">
        <f>IF(BZ5=0,-BV5,BV5*1.91)</f>
        <v>0.31994883332824381</v>
      </c>
      <c r="CE5" s="116">
        <v>1</v>
      </c>
      <c r="CF5" s="117">
        <v>1</v>
      </c>
      <c r="CG5" s="52">
        <v>64</v>
      </c>
      <c r="CH5" s="48">
        <v>81</v>
      </c>
    </row>
    <row r="6" spans="1:86" x14ac:dyDescent="0.3">
      <c r="A6" s="18" t="s">
        <v>163</v>
      </c>
      <c r="B6" s="22" t="s">
        <v>123</v>
      </c>
      <c r="C6" s="8">
        <v>0.97</v>
      </c>
      <c r="D6" s="5">
        <v>0.91200000000000003</v>
      </c>
      <c r="E6" s="92">
        <v>0.97773380478474503</v>
      </c>
      <c r="F6" s="93">
        <v>44.926226392914401</v>
      </c>
      <c r="G6" s="93">
        <v>47.725814177042899</v>
      </c>
      <c r="H6" s="93">
        <v>38.061854475879301</v>
      </c>
      <c r="I6" s="93">
        <v>46.487316466286501</v>
      </c>
      <c r="J6" s="93">
        <v>48.5065262058258</v>
      </c>
      <c r="K6" s="93">
        <v>53.975231800143</v>
      </c>
      <c r="L6" s="92">
        <v>0.96888460048497804</v>
      </c>
      <c r="M6" s="93">
        <v>34.616181486446102</v>
      </c>
      <c r="N6" s="93">
        <v>40.225182709088898</v>
      </c>
      <c r="O6" s="93">
        <v>27.535207175813799</v>
      </c>
      <c r="P6" s="93">
        <v>44.239610614172904</v>
      </c>
      <c r="Q6" s="93">
        <v>49.599810733131399</v>
      </c>
      <c r="R6" s="95">
        <v>33.624775750923902</v>
      </c>
      <c r="S6" s="92">
        <v>0.907237207416147</v>
      </c>
      <c r="T6" s="93">
        <v>36.4872464507811</v>
      </c>
      <c r="U6" s="93">
        <v>46.635603870731202</v>
      </c>
      <c r="V6" s="93">
        <v>40.804150456981098</v>
      </c>
      <c r="W6" s="93">
        <v>39.732469628052002</v>
      </c>
      <c r="X6" s="93">
        <v>48.578357691644797</v>
      </c>
      <c r="Y6" s="93">
        <v>38.341192528199201</v>
      </c>
      <c r="Z6" s="92">
        <v>1.0091556407387401</v>
      </c>
      <c r="AA6" s="93">
        <v>36.163762216620199</v>
      </c>
      <c r="AB6" s="93">
        <v>39.182743150234899</v>
      </c>
      <c r="AC6" s="93">
        <v>27.635858326717699</v>
      </c>
      <c r="AD6" s="93">
        <v>53.470655365154997</v>
      </c>
      <c r="AE6" s="93">
        <v>53.580377984041903</v>
      </c>
      <c r="AF6" s="95">
        <v>58.152818968431497</v>
      </c>
      <c r="AG6" s="103">
        <v>65</v>
      </c>
      <c r="AH6" s="96">
        <f t="shared" si="0"/>
        <v>5.799999999999994E-2</v>
      </c>
      <c r="AI6" s="96">
        <f t="shared" ref="AI6" si="44">E6-S6</f>
        <v>7.0496597368598035E-2</v>
      </c>
      <c r="AJ6" s="97">
        <f t="shared" ref="AJ6" si="45">L6-Z6</f>
        <v>-4.0271040253762047E-2</v>
      </c>
      <c r="AK6" s="35">
        <f t="shared" ref="AK6" si="46">AH6*$AG6</f>
        <v>3.769999999999996</v>
      </c>
      <c r="AL6" s="35">
        <f t="shared" ref="AL6" si="47">AI6*$AG6</f>
        <v>4.5822788289588718</v>
      </c>
      <c r="AM6" s="36">
        <f t="shared" ref="AM6" si="48">AJ6*$AG6</f>
        <v>-2.6176176164945328</v>
      </c>
      <c r="AN6" s="35">
        <f t="shared" ref="AN6" si="49">(C6+D6)*$AG6</f>
        <v>122.33000000000001</v>
      </c>
      <c r="AO6" s="35">
        <f t="shared" ref="AO6" si="50">(E6+S6)*$AG6</f>
        <v>122.52311579305798</v>
      </c>
      <c r="AP6" s="36">
        <f t="shared" ref="AP6" si="51">(L6+Z6)*$AG6</f>
        <v>128.57261567954168</v>
      </c>
      <c r="AQ6" s="35">
        <f t="shared" ref="AQ6" si="52">AVERAGE(F6:H6)</f>
        <v>43.571298348612203</v>
      </c>
      <c r="AR6" s="35">
        <f t="shared" ref="AR6" si="53">AVERAGE(M6:O6)</f>
        <v>34.125523790449598</v>
      </c>
      <c r="AS6" s="35">
        <f t="shared" ref="AS6" si="54">AVERAGE(T6:V6)</f>
        <v>41.3090002594978</v>
      </c>
      <c r="AT6" s="36">
        <f t="shared" ref="AT6" si="55">AVERAGE(AA6:AC6)</f>
        <v>34.327454564524267</v>
      </c>
      <c r="AU6" s="35">
        <f t="shared" ref="AU6" si="56">AVERAGE(I6:K6)</f>
        <v>49.656358157418431</v>
      </c>
      <c r="AV6" s="35">
        <f t="shared" ref="AV6" si="57">AVERAGE(P6:R6)</f>
        <v>42.488065699409397</v>
      </c>
      <c r="AW6" s="35">
        <f t="shared" ref="AW6" si="58">AVERAGE(W6:Y6)</f>
        <v>42.217339949298669</v>
      </c>
      <c r="AX6" s="36">
        <f t="shared" ref="AX6" si="59">AVERAGE(AD6:AF6)</f>
        <v>55.067950772542794</v>
      </c>
      <c r="AY6" s="35">
        <f t="shared" ref="AY6" si="60">AVERAGE(F6:H6)-AVERAGE(T6:V6)</f>
        <v>2.2622980891144024</v>
      </c>
      <c r="AZ6" s="35">
        <f t="shared" ref="AZ6" si="61">AVERAGE(M6:O6)-AVERAGE(AA6:AC6)</f>
        <v>-0.20193077407466831</v>
      </c>
      <c r="BA6" s="35">
        <f t="shared" ref="BA6" si="62">AVERAGE(I6:K6)-AVERAGE(W6:Y6)</f>
        <v>7.4390182081197622</v>
      </c>
      <c r="BB6" s="36">
        <f t="shared" ref="BB6" si="63">AVERAGE(P6:R6)-AVERAGE(AD6:AF6)</f>
        <v>-12.579885073133397</v>
      </c>
      <c r="BC6" s="52">
        <v>-4.5</v>
      </c>
      <c r="BD6" s="48">
        <v>137.5</v>
      </c>
      <c r="BE6" s="52">
        <v>-2.5</v>
      </c>
      <c r="BF6" s="48">
        <v>126</v>
      </c>
      <c r="BG6" s="52">
        <v>164</v>
      </c>
      <c r="BH6" s="112">
        <f t="shared" si="2"/>
        <v>0.37878787878787878</v>
      </c>
      <c r="BI6" s="112">
        <v>0.42</v>
      </c>
      <c r="BJ6" s="111">
        <f t="shared" si="3"/>
        <v>6.634146341463415E-2</v>
      </c>
      <c r="BK6" s="52" t="s">
        <v>101</v>
      </c>
      <c r="BL6" s="112">
        <f>ABS((BF6-BD6)/11.5)</f>
        <v>1</v>
      </c>
      <c r="BM6" s="112">
        <f t="shared" si="4"/>
        <v>0.84134474606854304</v>
      </c>
      <c r="BN6" s="111">
        <f t="shared" si="5"/>
        <v>0.6673894047558554</v>
      </c>
      <c r="BO6" s="52">
        <v>164</v>
      </c>
      <c r="BP6" s="112">
        <f>IF(BO6&gt;0,100/(100+BO6),(-1*BO6)/((-1*BO6)+100))</f>
        <v>0.37878787878787878</v>
      </c>
      <c r="BQ6" s="112">
        <v>0.38</v>
      </c>
      <c r="BR6" s="111">
        <f>(((1/BP6)-1)*BQ6-(1-BQ6))/((1/BP6)-1)</f>
        <v>1.9512195121951777E-3</v>
      </c>
      <c r="BS6" s="52" t="s">
        <v>101</v>
      </c>
      <c r="BT6" s="112">
        <f>ABS((BF6+7.5-BD6)/11.5)</f>
        <v>0.34782608695652173</v>
      </c>
      <c r="BU6" s="112">
        <f>_xlfn.NORM.S.DIST(BT6, TRUE)</f>
        <v>0.63601460151935163</v>
      </c>
      <c r="BV6" s="111">
        <f>(((1/0.523)-1)*BU6-(1-BU6))/((1/0.523)-1)</f>
        <v>0.23692788578480425</v>
      </c>
      <c r="BW6" s="118">
        <v>1</v>
      </c>
      <c r="BX6" s="118">
        <v>1</v>
      </c>
      <c r="BZ6" s="119">
        <v>1</v>
      </c>
      <c r="CA6" s="112">
        <f>IF(BW6=0,-BJ6,BJ6*(1/$BH6))</f>
        <v>0.17514146341463416</v>
      </c>
      <c r="CB6" s="112">
        <f>IF(BX6=0,-BN6,BN6*1.91)</f>
        <v>1.2747137630836838</v>
      </c>
      <c r="CC6" s="112"/>
      <c r="CD6" s="112">
        <f>IF(BZ6=0,-BV6,BV6*1.91)</f>
        <v>0.4525322618489761</v>
      </c>
      <c r="CE6" s="116">
        <v>1</v>
      </c>
      <c r="CF6" s="117"/>
      <c r="CG6" s="52">
        <v>56</v>
      </c>
      <c r="CH6" s="48">
        <v>75</v>
      </c>
    </row>
    <row r="7" spans="1:86" x14ac:dyDescent="0.3">
      <c r="A7" s="18" t="s">
        <v>164</v>
      </c>
      <c r="B7" s="22" t="s">
        <v>103</v>
      </c>
      <c r="C7" s="8">
        <v>1.032</v>
      </c>
      <c r="D7" s="5">
        <v>1.0620000000000001</v>
      </c>
      <c r="E7" s="92">
        <v>1.1037795477669201</v>
      </c>
      <c r="F7" s="93">
        <v>64.810956088538106</v>
      </c>
      <c r="G7" s="93">
        <v>64.781649074807703</v>
      </c>
      <c r="H7" s="93">
        <v>75.366325132197204</v>
      </c>
      <c r="I7" s="93">
        <v>65.142752699069604</v>
      </c>
      <c r="J7" s="93">
        <v>61.662015604196696</v>
      </c>
      <c r="K7" s="93">
        <v>76.082381222828602</v>
      </c>
      <c r="L7" s="92">
        <v>1.0467010953521301</v>
      </c>
      <c r="M7" s="93">
        <v>45.5297134071999</v>
      </c>
      <c r="N7" s="93">
        <v>35.851277649284903</v>
      </c>
      <c r="O7" s="93">
        <v>47.406770116365799</v>
      </c>
      <c r="P7" s="93">
        <v>55.373801785945098</v>
      </c>
      <c r="Q7" s="93">
        <v>54.532906716425501</v>
      </c>
      <c r="R7" s="95">
        <v>53.180516867227098</v>
      </c>
      <c r="S7" s="92">
        <v>1.0508837244517</v>
      </c>
      <c r="T7" s="93">
        <v>51.247493424984398</v>
      </c>
      <c r="U7" s="93">
        <v>41.1278176018739</v>
      </c>
      <c r="V7" s="93">
        <v>54.1257542433436</v>
      </c>
      <c r="W7" s="93">
        <v>61.009897360518998</v>
      </c>
      <c r="X7" s="93">
        <v>59.078611055604703</v>
      </c>
      <c r="Y7" s="93">
        <v>62.055187397586799</v>
      </c>
      <c r="Z7" s="92">
        <v>1.14161011123289</v>
      </c>
      <c r="AA7" s="93">
        <v>48.618404355265397</v>
      </c>
      <c r="AB7" s="93">
        <v>55.318690618029102</v>
      </c>
      <c r="AC7" s="93">
        <v>42.211068416083698</v>
      </c>
      <c r="AD7" s="93">
        <v>70.933913335196294</v>
      </c>
      <c r="AE7" s="93">
        <v>81.767374264511105</v>
      </c>
      <c r="AF7" s="95">
        <v>66.395400546893399</v>
      </c>
      <c r="AG7" s="103">
        <v>72.5</v>
      </c>
      <c r="AH7" s="96">
        <f t="shared" si="0"/>
        <v>-3.0000000000000027E-2</v>
      </c>
      <c r="AI7" s="96">
        <f t="shared" ref="AI7:AI8" si="64">E7-S7</f>
        <v>5.2895823315220136E-2</v>
      </c>
      <c r="AJ7" s="97">
        <f t="shared" ref="AJ7:AJ8" si="65">L7-Z7</f>
        <v>-9.490901588075995E-2</v>
      </c>
      <c r="AK7" s="35">
        <f t="shared" ref="AK7:AK11" si="66">AH7*$AG7</f>
        <v>-2.175000000000002</v>
      </c>
      <c r="AL7" s="35">
        <f t="shared" ref="AL7:AL8" si="67">AI7*$AG7</f>
        <v>3.8349471903534598</v>
      </c>
      <c r="AM7" s="36">
        <f t="shared" ref="AM7:AM8" si="68">AJ7*$AG7</f>
        <v>-6.8809036513550961</v>
      </c>
      <c r="AN7" s="35">
        <f t="shared" ref="AN7:AN11" si="69">(C7+D7)*$AG7</f>
        <v>151.81500000000003</v>
      </c>
      <c r="AO7" s="35">
        <f t="shared" ref="AO7:AO11" si="70">(E7+S7)*$AG7</f>
        <v>156.21308723584997</v>
      </c>
      <c r="AP7" s="36">
        <f t="shared" ref="AP7:AP11" si="71">(L7+Z7)*$AG7</f>
        <v>158.65256247741394</v>
      </c>
      <c r="AQ7" s="35">
        <f t="shared" ref="AQ7" si="72">AVERAGE(F7:H7)</f>
        <v>68.319643431847666</v>
      </c>
      <c r="AR7" s="35">
        <f t="shared" ref="AR7" si="73">AVERAGE(M7:O7)</f>
        <v>42.929253724283534</v>
      </c>
      <c r="AS7" s="35">
        <f t="shared" ref="AS7" si="74">AVERAGE(T7:V7)</f>
        <v>48.833688423400638</v>
      </c>
      <c r="AT7" s="36">
        <f t="shared" ref="AT7" si="75">AVERAGE(AA7:AC7)</f>
        <v>48.716054463126063</v>
      </c>
      <c r="AU7" s="35">
        <f t="shared" ref="AU7" si="76">AVERAGE(I7:K7)</f>
        <v>67.629049842031634</v>
      </c>
      <c r="AV7" s="35">
        <f t="shared" ref="AV7" si="77">AVERAGE(P7:R7)</f>
        <v>54.36240845653257</v>
      </c>
      <c r="AW7" s="35">
        <f t="shared" ref="AW7" si="78">AVERAGE(W7:Y7)</f>
        <v>60.714565271236836</v>
      </c>
      <c r="AX7" s="36">
        <f t="shared" ref="AX7" si="79">AVERAGE(AD7:AF7)</f>
        <v>73.032229382200271</v>
      </c>
      <c r="AY7" s="35">
        <f t="shared" ref="AY7" si="80">AVERAGE(F7:H7)-AVERAGE(T7:V7)</f>
        <v>19.485955008447029</v>
      </c>
      <c r="AZ7" s="35">
        <f t="shared" ref="AZ7" si="81">AVERAGE(M7:O7)-AVERAGE(AA7:AC7)</f>
        <v>-5.7868007388425298</v>
      </c>
      <c r="BA7" s="35">
        <f t="shared" ref="BA7" si="82">AVERAGE(I7:K7)-AVERAGE(W7:Y7)</f>
        <v>6.9144845707947979</v>
      </c>
      <c r="BB7" s="36">
        <f t="shared" ref="BB7" si="83">AVERAGE(P7:R7)-AVERAGE(AD7:AF7)</f>
        <v>-18.6698209256677</v>
      </c>
      <c r="BC7" s="52">
        <v>-2</v>
      </c>
      <c r="BD7" s="48">
        <v>152.5</v>
      </c>
      <c r="BE7" s="52">
        <v>0</v>
      </c>
      <c r="BF7" s="48">
        <v>150.5</v>
      </c>
      <c r="BG7" s="52">
        <v>110</v>
      </c>
      <c r="BH7" s="112">
        <f t="shared" si="2"/>
        <v>0.47619047619047616</v>
      </c>
      <c r="BI7" s="112">
        <v>0.5</v>
      </c>
      <c r="BJ7" s="111">
        <f t="shared" si="3"/>
        <v>4.5454545454545491E-2</v>
      </c>
      <c r="BK7" s="52" t="s">
        <v>101</v>
      </c>
      <c r="BL7" s="112">
        <f>ABS((BF7-BD7)/11.5)</f>
        <v>0.17391304347826086</v>
      </c>
      <c r="BM7" s="112">
        <f t="shared" si="4"/>
        <v>0.56903309918512157</v>
      </c>
      <c r="BN7" s="111">
        <f t="shared" si="5"/>
        <v>9.6505449025412041E-2</v>
      </c>
      <c r="BP7" s="112"/>
      <c r="BQ7" s="112"/>
      <c r="BR7" s="111"/>
      <c r="BS7" s="52" t="s">
        <v>152</v>
      </c>
      <c r="BT7" s="112">
        <f>ABS((BF7+7.5-BD7)/11.5)</f>
        <v>0.47826086956521741</v>
      </c>
      <c r="BU7" s="112">
        <f>_xlfn.NORM.S.DIST(BT7, TRUE)</f>
        <v>0.68376772820263199</v>
      </c>
      <c r="BV7" s="111">
        <f>(((1/0.523)-1)*BU7-(1-BU7))/((1/0.523)-1)</f>
        <v>0.33703926247931232</v>
      </c>
      <c r="BW7" s="118">
        <v>1</v>
      </c>
      <c r="BX7" s="118">
        <v>0</v>
      </c>
      <c r="BZ7" s="119">
        <v>1</v>
      </c>
      <c r="CA7" s="112">
        <f>IF(BW7=0,-BJ7,BJ7*(1/$BH7))</f>
        <v>9.5454545454545528E-2</v>
      </c>
      <c r="CB7" s="112">
        <f>IF(BX7=0,-BN7,BN7*1.91)</f>
        <v>-9.6505449025412041E-2</v>
      </c>
      <c r="CC7" s="112"/>
      <c r="CD7" s="112">
        <f>IF(BZ7=0,-BV7,BV7*1.91)</f>
        <v>0.64374499133548646</v>
      </c>
      <c r="CE7" s="116">
        <v>1</v>
      </c>
      <c r="CF7" s="117"/>
      <c r="CG7" s="52">
        <v>103</v>
      </c>
      <c r="CH7" s="48">
        <v>109</v>
      </c>
    </row>
    <row r="8" spans="1:86" x14ac:dyDescent="0.3">
      <c r="A8" s="18" t="s">
        <v>121</v>
      </c>
      <c r="B8" s="22" t="s">
        <v>165</v>
      </c>
      <c r="C8" s="8">
        <v>1.0720000000000001</v>
      </c>
      <c r="D8" s="5">
        <v>0.96599999999999997</v>
      </c>
      <c r="E8" s="92">
        <v>1.0432082335027</v>
      </c>
      <c r="F8" s="93">
        <v>42.874664200851299</v>
      </c>
      <c r="G8" s="93">
        <v>39.401668013320702</v>
      </c>
      <c r="H8" s="93">
        <v>53.5714156541137</v>
      </c>
      <c r="I8" s="93">
        <v>59.444933727724802</v>
      </c>
      <c r="J8" s="93">
        <v>65.739125958441804</v>
      </c>
      <c r="K8" s="93">
        <v>62.882305436478198</v>
      </c>
      <c r="L8" s="92">
        <v>1.04978920766607</v>
      </c>
      <c r="M8" s="93">
        <v>38.561934061176302</v>
      </c>
      <c r="N8" s="93">
        <v>35.6326680260673</v>
      </c>
      <c r="O8" s="93">
        <v>39.849286329402297</v>
      </c>
      <c r="P8" s="93">
        <v>56.179705781208803</v>
      </c>
      <c r="Q8" s="93">
        <v>61.177122026023902</v>
      </c>
      <c r="R8" s="95">
        <v>47.062459346711002</v>
      </c>
      <c r="S8" s="92">
        <v>0.99450211311523495</v>
      </c>
      <c r="T8" s="93">
        <v>47.7372605627938</v>
      </c>
      <c r="U8" s="93">
        <v>31.1546125573613</v>
      </c>
      <c r="V8" s="93">
        <v>66.775976124894996</v>
      </c>
      <c r="W8" s="93">
        <v>58.001256911436101</v>
      </c>
      <c r="X8" s="93">
        <v>39.670348329985998</v>
      </c>
      <c r="Y8" s="93">
        <v>73.700697015248593</v>
      </c>
      <c r="Z8" s="92">
        <v>1.0258941499024701</v>
      </c>
      <c r="AA8" s="93">
        <v>29.1379257418794</v>
      </c>
      <c r="AB8" s="93">
        <v>37.280559693296702</v>
      </c>
      <c r="AC8" s="93">
        <v>16.2328863411377</v>
      </c>
      <c r="AD8" s="93">
        <v>51.891404473938003</v>
      </c>
      <c r="AE8" s="93">
        <v>57.287915849644499</v>
      </c>
      <c r="AF8" s="95">
        <v>38.598918933569401</v>
      </c>
      <c r="AG8" s="103">
        <v>72</v>
      </c>
      <c r="AH8" s="96">
        <f t="shared" si="0"/>
        <v>0.10600000000000009</v>
      </c>
      <c r="AI8" s="96">
        <f t="shared" si="64"/>
        <v>4.8706120387465024E-2</v>
      </c>
      <c r="AJ8" s="97">
        <f t="shared" si="65"/>
        <v>2.3895057763599903E-2</v>
      </c>
      <c r="AK8" s="35">
        <f t="shared" si="66"/>
        <v>7.6320000000000068</v>
      </c>
      <c r="AL8" s="35">
        <f t="shared" si="67"/>
        <v>3.5068406678974817</v>
      </c>
      <c r="AM8" s="36">
        <f t="shared" si="68"/>
        <v>1.720444158979193</v>
      </c>
      <c r="AN8" s="35">
        <f t="shared" si="69"/>
        <v>146.73600000000002</v>
      </c>
      <c r="AO8" s="35">
        <f t="shared" si="70"/>
        <v>146.71514495649132</v>
      </c>
      <c r="AP8" s="36">
        <f t="shared" si="71"/>
        <v>149.44920174493487</v>
      </c>
      <c r="AQ8" s="35">
        <f t="shared" ref="AQ8" si="84">AVERAGE(F8:H8)</f>
        <v>45.2825826227619</v>
      </c>
      <c r="AR8" s="35">
        <f t="shared" ref="AR8" si="85">AVERAGE(M8:O8)</f>
        <v>38.014629472215297</v>
      </c>
      <c r="AS8" s="35">
        <f t="shared" ref="AS8" si="86">AVERAGE(T8:V8)</f>
        <v>48.555949748350031</v>
      </c>
      <c r="AT8" s="36">
        <f t="shared" ref="AT8" si="87">AVERAGE(AA8:AC8)</f>
        <v>27.550457258771271</v>
      </c>
      <c r="AU8" s="35">
        <f t="shared" ref="AU8" si="88">AVERAGE(I8:K8)</f>
        <v>62.688788374214937</v>
      </c>
      <c r="AV8" s="35">
        <f t="shared" ref="AV8" si="89">AVERAGE(P8:R8)</f>
        <v>54.806429051314574</v>
      </c>
      <c r="AW8" s="35">
        <f t="shared" ref="AW8" si="90">AVERAGE(W8:Y8)</f>
        <v>57.124100752223569</v>
      </c>
      <c r="AX8" s="36">
        <f t="shared" ref="AX8" si="91">AVERAGE(AD8:AF8)</f>
        <v>49.259413085717306</v>
      </c>
      <c r="AY8" s="35">
        <f t="shared" ref="AY8" si="92">AVERAGE(F8:H8)-AVERAGE(T8:V8)</f>
        <v>-3.2733671255881305</v>
      </c>
      <c r="AZ8" s="35">
        <f t="shared" ref="AZ8" si="93">AVERAGE(M8:O8)-AVERAGE(AA8:AC8)</f>
        <v>10.464172213444026</v>
      </c>
      <c r="BA8" s="35">
        <f t="shared" ref="BA8" si="94">AVERAGE(I8:K8)-AVERAGE(W8:Y8)</f>
        <v>5.5646876219913679</v>
      </c>
      <c r="BB8" s="36">
        <f t="shared" ref="BB8" si="95">AVERAGE(P8:R8)-AVERAGE(AD8:AF8)</f>
        <v>5.547015965597268</v>
      </c>
      <c r="BC8" s="52">
        <v>-6</v>
      </c>
      <c r="BD8" s="48">
        <v>151.5</v>
      </c>
      <c r="BE8" s="52">
        <v>-2.5</v>
      </c>
      <c r="BF8" s="48">
        <v>144</v>
      </c>
      <c r="BG8" s="52">
        <v>200</v>
      </c>
      <c r="BH8" s="112">
        <f t="shared" si="2"/>
        <v>0.33333333333333331</v>
      </c>
      <c r="BI8" s="112">
        <v>0.42</v>
      </c>
      <c r="BJ8" s="111">
        <f t="shared" si="3"/>
        <v>0.12999999999999995</v>
      </c>
      <c r="BK8" s="52" t="s">
        <v>101</v>
      </c>
      <c r="BL8" s="112">
        <f>ABS((BF8-BD8)/11.5)</f>
        <v>0.65217391304347827</v>
      </c>
      <c r="BM8" s="112">
        <f t="shared" si="4"/>
        <v>0.7428555066419541</v>
      </c>
      <c r="BN8" s="111">
        <f t="shared" si="5"/>
        <v>0.46091301182799604</v>
      </c>
      <c r="BP8" s="112"/>
      <c r="BQ8" s="112"/>
      <c r="BR8" s="111"/>
      <c r="BT8" s="112"/>
      <c r="BU8" s="112"/>
      <c r="BV8" s="111"/>
      <c r="BW8" s="118">
        <v>0</v>
      </c>
      <c r="BX8" s="118">
        <v>0</v>
      </c>
      <c r="BZ8" s="119"/>
      <c r="CA8" s="112">
        <f>IF(BW8=0,-BJ8,BJ8*(1/$BH8))</f>
        <v>-0.12999999999999995</v>
      </c>
      <c r="CB8" s="112">
        <f>IF(BX8=0,-BN8,BN8*1.91)</f>
        <v>-0.46091301182799604</v>
      </c>
      <c r="CC8" s="112"/>
      <c r="CD8" s="112"/>
      <c r="CE8" s="116">
        <v>0</v>
      </c>
      <c r="CF8" s="117">
        <v>0</v>
      </c>
      <c r="CG8" s="52">
        <v>103</v>
      </c>
      <c r="CH8" s="48">
        <v>78</v>
      </c>
    </row>
    <row r="9" spans="1:86" x14ac:dyDescent="0.3">
      <c r="A9" s="18" t="s">
        <v>117</v>
      </c>
      <c r="B9" s="22" t="s">
        <v>166</v>
      </c>
      <c r="C9" s="8">
        <v>1.012</v>
      </c>
      <c r="D9" s="5">
        <v>0.98499999999999999</v>
      </c>
      <c r="E9" s="92">
        <v>0.93023112994548196</v>
      </c>
      <c r="F9" s="93">
        <v>43.246549170599302</v>
      </c>
      <c r="G9" s="93">
        <v>41.228332200926999</v>
      </c>
      <c r="H9" s="93">
        <v>45.281229120596699</v>
      </c>
      <c r="I9" s="93">
        <v>44.167079479474097</v>
      </c>
      <c r="J9" s="93">
        <v>24.547156989282001</v>
      </c>
      <c r="K9" s="93">
        <v>58.802992934843097</v>
      </c>
      <c r="L9" s="92">
        <v>1.0635907443517301</v>
      </c>
      <c r="M9" s="93">
        <v>62.151194908296198</v>
      </c>
      <c r="N9" s="93">
        <v>57.110009494626702</v>
      </c>
      <c r="O9" s="93">
        <v>55.616410483764703</v>
      </c>
      <c r="P9" s="93">
        <v>57.128767518895501</v>
      </c>
      <c r="Q9" s="93">
        <v>53.932529526870297</v>
      </c>
      <c r="R9" s="95">
        <v>64.573661276881694</v>
      </c>
      <c r="S9" s="92">
        <v>0.97794867856060197</v>
      </c>
      <c r="T9" s="93">
        <v>52.803262080863298</v>
      </c>
      <c r="U9" s="93">
        <v>58.7360739136845</v>
      </c>
      <c r="V9" s="93">
        <v>53.783036937695101</v>
      </c>
      <c r="W9" s="93">
        <v>45.262338987002202</v>
      </c>
      <c r="X9" s="93">
        <v>43.204346373144404</v>
      </c>
      <c r="Y9" s="93">
        <v>46.499893419640102</v>
      </c>
      <c r="Z9" s="92">
        <v>1.0157402265254101</v>
      </c>
      <c r="AA9" s="93">
        <v>44.373132093585703</v>
      </c>
      <c r="AB9" s="93">
        <v>46.940465519121098</v>
      </c>
      <c r="AC9" s="93">
        <v>43.781703303184599</v>
      </c>
      <c r="AD9" s="93">
        <v>44.347983658989797</v>
      </c>
      <c r="AE9" s="93">
        <v>33.981464955129901</v>
      </c>
      <c r="AF9" s="95">
        <v>49.4847593817831</v>
      </c>
      <c r="AG9" s="103">
        <v>78</v>
      </c>
      <c r="AH9" s="96">
        <f t="shared" si="0"/>
        <v>2.7000000000000024E-2</v>
      </c>
      <c r="AI9" s="96">
        <f t="shared" ref="AI9:AI11" si="96">E9-S9</f>
        <v>-4.7717548615120009E-2</v>
      </c>
      <c r="AJ9" s="97">
        <f t="shared" ref="AJ9:AJ11" si="97">L9-Z9</f>
        <v>4.7850517826319994E-2</v>
      </c>
      <c r="AK9" s="35">
        <f t="shared" si="66"/>
        <v>2.1060000000000016</v>
      </c>
      <c r="AL9" s="35">
        <f t="shared" ref="AL9:AL14" si="98">AI9*$AG9</f>
        <v>-3.7219687919793607</v>
      </c>
      <c r="AM9" s="36">
        <f t="shared" ref="AM9:AM14" si="99">AJ9*$AG9</f>
        <v>3.7323403904529595</v>
      </c>
      <c r="AN9" s="35">
        <f t="shared" si="69"/>
        <v>155.76599999999999</v>
      </c>
      <c r="AO9" s="35">
        <f t="shared" si="70"/>
        <v>148.83802506347456</v>
      </c>
      <c r="AP9" s="36">
        <f t="shared" si="71"/>
        <v>162.18781572841692</v>
      </c>
      <c r="AQ9" s="35">
        <f t="shared" ref="AQ9" si="100">AVERAGE(F9:H9)</f>
        <v>43.252036830707659</v>
      </c>
      <c r="AR9" s="35">
        <f t="shared" ref="AR9" si="101">AVERAGE(M9:O9)</f>
        <v>58.292538295562537</v>
      </c>
      <c r="AS9" s="35">
        <f t="shared" ref="AS9" si="102">AVERAGE(T9:V9)</f>
        <v>55.107457644080966</v>
      </c>
      <c r="AT9" s="36">
        <f t="shared" ref="AT9" si="103">AVERAGE(AA9:AC9)</f>
        <v>45.031766971963805</v>
      </c>
      <c r="AU9" s="35">
        <f t="shared" ref="AU9" si="104">AVERAGE(I9:K9)</f>
        <v>42.50574313453307</v>
      </c>
      <c r="AV9" s="35">
        <f t="shared" ref="AV9" si="105">AVERAGE(P9:R9)</f>
        <v>58.544986107549164</v>
      </c>
      <c r="AW9" s="35">
        <f t="shared" ref="AW9" si="106">AVERAGE(W9:Y9)</f>
        <v>44.988859593262241</v>
      </c>
      <c r="AX9" s="36">
        <f t="shared" ref="AX9" si="107">AVERAGE(AD9:AF9)</f>
        <v>42.604735998634261</v>
      </c>
      <c r="AY9" s="35">
        <f t="shared" ref="AY9" si="108">AVERAGE(F9:H9)-AVERAGE(T9:V9)</f>
        <v>-11.855420813373307</v>
      </c>
      <c r="AZ9" s="35">
        <f t="shared" ref="AZ9" si="109">AVERAGE(M9:O9)-AVERAGE(AA9:AC9)</f>
        <v>13.260771323598732</v>
      </c>
      <c r="BA9" s="35">
        <f t="shared" ref="BA9" si="110">AVERAGE(I9:K9)-AVERAGE(W9:Y9)</f>
        <v>-2.483116458729171</v>
      </c>
      <c r="BB9" s="36">
        <f t="shared" ref="BB9" si="111">AVERAGE(P9:R9)-AVERAGE(AD9:AF9)</f>
        <v>15.940250108914903</v>
      </c>
      <c r="BC9" s="52">
        <v>-6.5</v>
      </c>
      <c r="BD9" s="48">
        <v>152.5</v>
      </c>
      <c r="BE9" s="52">
        <v>0</v>
      </c>
      <c r="BF9" s="48">
        <v>153</v>
      </c>
      <c r="BG9" s="52">
        <v>225</v>
      </c>
      <c r="BH9" s="112">
        <f t="shared" si="2"/>
        <v>0.30769230769230771</v>
      </c>
      <c r="BI9" s="112">
        <v>0.5</v>
      </c>
      <c r="BJ9" s="111">
        <f t="shared" si="3"/>
        <v>0.27777777777777779</v>
      </c>
      <c r="BL9" s="112"/>
      <c r="BM9" s="112"/>
      <c r="BN9" s="111"/>
      <c r="BO9" s="52">
        <v>225</v>
      </c>
      <c r="BP9" s="112">
        <f t="shared" ref="BP9:BP22" si="112">IF(BO9&gt;0,100/(100+BO9),(-1*BO9)/((-1*BO9)+100))</f>
        <v>0.30769230769230771</v>
      </c>
      <c r="BQ9" s="112">
        <v>0.44</v>
      </c>
      <c r="BR9" s="111">
        <f t="shared" ref="BR9:BR22" si="113">(((1/BP9)-1)*BQ9-(1-BQ9))/((1/BP9)-1)</f>
        <v>0.19111111111111109</v>
      </c>
      <c r="BS9" s="52" t="s">
        <v>152</v>
      </c>
      <c r="BT9" s="112">
        <f>ABS((BF9+7.5-BD9)/11.5)</f>
        <v>0.69565217391304346</v>
      </c>
      <c r="BU9" s="112">
        <f>_xlfn.NORM.S.DIST(BT9, TRUE)</f>
        <v>0.75667665821698793</v>
      </c>
      <c r="BV9" s="111">
        <f t="shared" ref="BV9:BV64" si="114">(((1/0.523)-1)*BU9-(1-BU9))/((1/0.523)-1)</f>
        <v>0.48988817236265814</v>
      </c>
      <c r="BW9" s="118">
        <v>0</v>
      </c>
      <c r="BY9" s="118">
        <v>0</v>
      </c>
      <c r="BZ9" s="119">
        <v>1</v>
      </c>
      <c r="CA9" s="112">
        <f>IF(BW9=0,-BJ9,BJ9*(1/$BH9))</f>
        <v>-0.27777777777777779</v>
      </c>
      <c r="CB9" s="112"/>
      <c r="CC9" s="112">
        <f>IF(BY9=0,BR9*-1,BR9*(1/$BP9))</f>
        <v>-0.19111111111111109</v>
      </c>
      <c r="CD9" s="112">
        <f>IF(BZ9=0,-BV9,BV9*1.91)</f>
        <v>0.93568640921267698</v>
      </c>
      <c r="CE9" s="116">
        <v>0</v>
      </c>
      <c r="CF9" s="117">
        <v>0</v>
      </c>
      <c r="CG9" s="52">
        <v>89</v>
      </c>
      <c r="CH9" s="48">
        <v>79</v>
      </c>
    </row>
    <row r="10" spans="1:86" x14ac:dyDescent="0.3">
      <c r="A10" s="18" t="s">
        <v>124</v>
      </c>
      <c r="B10" s="22" t="s">
        <v>167</v>
      </c>
      <c r="C10" s="8">
        <v>1.1659999999999999</v>
      </c>
      <c r="D10" s="5">
        <v>0.92700000000000005</v>
      </c>
      <c r="E10" s="92">
        <v>1.06422306543167</v>
      </c>
      <c r="F10" s="93">
        <v>46.355240776052803</v>
      </c>
      <c r="G10" s="93">
        <v>41.945256310151002</v>
      </c>
      <c r="H10" s="93">
        <v>51.510033205283797</v>
      </c>
      <c r="I10" s="93">
        <v>64.467191913264003</v>
      </c>
      <c r="J10" s="93">
        <v>60.958622231092498</v>
      </c>
      <c r="K10" s="93">
        <v>73.265090529153298</v>
      </c>
      <c r="L10" s="92">
        <v>1.1575151238963901</v>
      </c>
      <c r="M10" s="93">
        <v>58.785766709878502</v>
      </c>
      <c r="N10" s="93">
        <v>66.840082389988297</v>
      </c>
      <c r="O10" s="93">
        <v>52.020063825734297</v>
      </c>
      <c r="P10" s="93">
        <v>67.574467381461403</v>
      </c>
      <c r="Q10" s="93">
        <v>73.028258292615007</v>
      </c>
      <c r="R10" s="95">
        <v>70.478413158003093</v>
      </c>
      <c r="S10" s="92">
        <v>0.91802318425219998</v>
      </c>
      <c r="T10" s="93">
        <v>37.121001617314299</v>
      </c>
      <c r="U10" s="93">
        <v>41.822922439487101</v>
      </c>
      <c r="V10" s="93">
        <v>45.582578716566601</v>
      </c>
      <c r="W10" s="93">
        <v>41.975916890228604</v>
      </c>
      <c r="X10" s="93">
        <v>54.8629055357748</v>
      </c>
      <c r="Y10" s="93">
        <v>40.9481123789067</v>
      </c>
      <c r="Z10" s="92">
        <v>1.02708140683115</v>
      </c>
      <c r="AA10" s="93">
        <v>39.845365933599801</v>
      </c>
      <c r="AB10" s="93">
        <v>45.129977947711701</v>
      </c>
      <c r="AC10" s="93">
        <v>35.463486058980401</v>
      </c>
      <c r="AD10" s="93">
        <v>55.051892867288501</v>
      </c>
      <c r="AE10" s="93">
        <v>69.9395366471324</v>
      </c>
      <c r="AF10" s="95">
        <v>43.610669859503098</v>
      </c>
      <c r="AG10" s="103">
        <v>73.5</v>
      </c>
      <c r="AH10" s="96">
        <f t="shared" si="0"/>
        <v>0.23899999999999988</v>
      </c>
      <c r="AI10" s="96">
        <f t="shared" si="96"/>
        <v>0.14619988117947003</v>
      </c>
      <c r="AJ10" s="97">
        <f t="shared" si="97"/>
        <v>0.1304337170652401</v>
      </c>
      <c r="AK10" s="35">
        <f t="shared" si="66"/>
        <v>17.566499999999991</v>
      </c>
      <c r="AL10" s="35">
        <f t="shared" si="98"/>
        <v>10.745691266691047</v>
      </c>
      <c r="AM10" s="36">
        <f t="shared" si="99"/>
        <v>9.5868782042951466</v>
      </c>
      <c r="AN10" s="35">
        <f t="shared" si="69"/>
        <v>153.8355</v>
      </c>
      <c r="AO10" s="35">
        <f t="shared" si="70"/>
        <v>145.69509935176444</v>
      </c>
      <c r="AP10" s="36">
        <f t="shared" si="71"/>
        <v>160.56784500847419</v>
      </c>
      <c r="AQ10" s="35">
        <f t="shared" ref="AQ10" si="115">AVERAGE(F10:H10)</f>
        <v>46.603510097162534</v>
      </c>
      <c r="AR10" s="35">
        <f t="shared" ref="AR10" si="116">AVERAGE(M10:O10)</f>
        <v>59.215304308533696</v>
      </c>
      <c r="AS10" s="35">
        <f t="shared" ref="AS10" si="117">AVERAGE(T10:V10)</f>
        <v>41.508834257789331</v>
      </c>
      <c r="AT10" s="36">
        <f t="shared" ref="AT10" si="118">AVERAGE(AA10:AC10)</f>
        <v>40.146276646763965</v>
      </c>
      <c r="AU10" s="35">
        <f t="shared" ref="AU10" si="119">AVERAGE(I10:K10)</f>
        <v>66.230301557836597</v>
      </c>
      <c r="AV10" s="35">
        <f t="shared" ref="AV10" si="120">AVERAGE(P10:R10)</f>
        <v>70.360379610693158</v>
      </c>
      <c r="AW10" s="35">
        <f t="shared" ref="AW10" si="121">AVERAGE(W10:Y10)</f>
        <v>45.928978268303375</v>
      </c>
      <c r="AX10" s="36">
        <f t="shared" ref="AX10" si="122">AVERAGE(AD10:AF10)</f>
        <v>56.200699791308004</v>
      </c>
      <c r="AY10" s="35">
        <f t="shared" ref="AY10" si="123">AVERAGE(F10:H10)-AVERAGE(T10:V10)</f>
        <v>5.0946758393732026</v>
      </c>
      <c r="AZ10" s="35">
        <f t="shared" ref="AZ10" si="124">AVERAGE(M10:O10)-AVERAGE(AA10:AC10)</f>
        <v>19.069027661769731</v>
      </c>
      <c r="BA10" s="35">
        <f t="shared" ref="BA10" si="125">AVERAGE(I10:K10)-AVERAGE(W10:Y10)</f>
        <v>20.301323289533222</v>
      </c>
      <c r="BB10" s="36">
        <f t="shared" ref="BB10" si="126">AVERAGE(P10:R10)-AVERAGE(AD10:AF10)</f>
        <v>14.159679819385154</v>
      </c>
      <c r="BC10" s="52">
        <v>-10</v>
      </c>
      <c r="BD10" s="48">
        <v>158.5</v>
      </c>
      <c r="BE10" s="52">
        <v>-13</v>
      </c>
      <c r="BF10" s="48">
        <v>147.5</v>
      </c>
      <c r="BG10" s="52">
        <v>-540</v>
      </c>
      <c r="BH10" s="112">
        <f t="shared" si="2"/>
        <v>0.84375</v>
      </c>
      <c r="BI10" s="112">
        <v>0.88</v>
      </c>
      <c r="BJ10" s="111">
        <f t="shared" si="3"/>
        <v>0.23199999999999973</v>
      </c>
      <c r="BK10" s="52" t="s">
        <v>101</v>
      </c>
      <c r="BL10" s="112">
        <f>ABS((BF10-BD10)/11.5)</f>
        <v>0.95652173913043481</v>
      </c>
      <c r="BM10" s="112">
        <f>_xlfn.NORM.S.DIST(BL10, TRUE)</f>
        <v>0.83059564666507446</v>
      </c>
      <c r="BN10" s="111">
        <f>(((1/0.523)-1)*BM10-(1-BM10))/((1/0.523)-1)</f>
        <v>0.64485460516787096</v>
      </c>
      <c r="BO10" s="52">
        <v>-540</v>
      </c>
      <c r="BP10" s="112">
        <f t="shared" si="112"/>
        <v>0.84375</v>
      </c>
      <c r="BQ10" s="112">
        <v>0.94</v>
      </c>
      <c r="BR10" s="111">
        <f t="shared" si="113"/>
        <v>0.61599999999999944</v>
      </c>
      <c r="BS10" s="52" t="s">
        <v>101</v>
      </c>
      <c r="BT10" s="112">
        <f>ABS((BF10+7.5-BD10)/11.5)</f>
        <v>0.30434782608695654</v>
      </c>
      <c r="BU10" s="112">
        <f>_xlfn.NORM.S.DIST(BT10, TRUE)</f>
        <v>0.61956854389314231</v>
      </c>
      <c r="BV10" s="111">
        <f t="shared" si="114"/>
        <v>0.20244977755375745</v>
      </c>
      <c r="BW10" s="118">
        <v>1</v>
      </c>
      <c r="BX10" s="118">
        <v>0</v>
      </c>
      <c r="BY10" s="118">
        <v>1</v>
      </c>
      <c r="BZ10" s="119">
        <v>0</v>
      </c>
      <c r="CA10" s="112">
        <f>IF(BW10=0,-BJ10,BJ10*(1/$BH10))</f>
        <v>0.27496296296296263</v>
      </c>
      <c r="CB10" s="112">
        <f>IF(BX10=0,-BN10,BN10*1.91)</f>
        <v>-0.64485460516787096</v>
      </c>
      <c r="CC10" s="112">
        <f>IF(BY10=0,BR10*-1,BR10*(1/$BP10))</f>
        <v>0.73007407407407332</v>
      </c>
      <c r="CD10" s="112">
        <f>IF(BZ10=0,-BV10,BV10*1.91)</f>
        <v>-0.20244977755375745</v>
      </c>
      <c r="CE10" s="116">
        <v>1</v>
      </c>
      <c r="CF10" s="117">
        <v>1</v>
      </c>
      <c r="CG10" s="52">
        <v>101</v>
      </c>
      <c r="CH10" s="48">
        <v>62</v>
      </c>
    </row>
    <row r="11" spans="1:86" ht="15" thickBot="1" x14ac:dyDescent="0.35">
      <c r="A11" s="23" t="s">
        <v>122</v>
      </c>
      <c r="B11" s="19" t="s">
        <v>168</v>
      </c>
      <c r="C11" s="10">
        <v>1.101</v>
      </c>
      <c r="D11" s="11">
        <v>0.98099999999999998</v>
      </c>
      <c r="E11" s="124">
        <v>0.93408720549495206</v>
      </c>
      <c r="F11" s="125">
        <v>35.876914874932901</v>
      </c>
      <c r="G11" s="125">
        <v>36.155362458225</v>
      </c>
      <c r="H11" s="125">
        <v>41.263008380451197</v>
      </c>
      <c r="I11" s="125">
        <v>47.365350732789402</v>
      </c>
      <c r="J11" s="125">
        <v>44.803073523175797</v>
      </c>
      <c r="K11" s="125">
        <v>46.602368394088899</v>
      </c>
      <c r="L11" s="124">
        <v>1.11961936642483</v>
      </c>
      <c r="M11" s="125">
        <v>49.939238513720902</v>
      </c>
      <c r="N11" s="125">
        <v>49.174880830415198</v>
      </c>
      <c r="O11" s="125">
        <v>48.194955863639599</v>
      </c>
      <c r="P11" s="125">
        <v>70.809815409106093</v>
      </c>
      <c r="Q11" s="125">
        <v>58.691340665229802</v>
      </c>
      <c r="R11" s="126">
        <v>76.717192600346806</v>
      </c>
      <c r="S11" s="127">
        <v>1.0138649694856301</v>
      </c>
      <c r="T11" s="125">
        <v>49.111903441604298</v>
      </c>
      <c r="U11" s="125">
        <v>52.826912549419603</v>
      </c>
      <c r="V11" s="125">
        <v>51.336903080400397</v>
      </c>
      <c r="W11" s="125">
        <v>57.9202059361807</v>
      </c>
      <c r="X11" s="125">
        <v>61.4146237382256</v>
      </c>
      <c r="Y11" s="125">
        <v>62.326301358457698</v>
      </c>
      <c r="Z11" s="124">
        <v>1.02280176176064</v>
      </c>
      <c r="AA11" s="125">
        <v>44.275063305548102</v>
      </c>
      <c r="AB11" s="125">
        <v>53.752781209872403</v>
      </c>
      <c r="AC11" s="125">
        <v>35.872798633434101</v>
      </c>
      <c r="AD11" s="125">
        <v>38.585950341082999</v>
      </c>
      <c r="AE11" s="125">
        <v>43.554089355562802</v>
      </c>
      <c r="AF11" s="126">
        <v>32.183338838744298</v>
      </c>
      <c r="AG11" s="128">
        <v>74</v>
      </c>
      <c r="AH11" s="129">
        <f t="shared" si="0"/>
        <v>0.12</v>
      </c>
      <c r="AI11" s="129">
        <f t="shared" si="96"/>
        <v>-7.9777763990678041E-2</v>
      </c>
      <c r="AJ11" s="130">
        <f t="shared" si="97"/>
        <v>9.6817604664189982E-2</v>
      </c>
      <c r="AK11" s="41">
        <f t="shared" si="66"/>
        <v>8.879999999999999</v>
      </c>
      <c r="AL11" s="41">
        <f t="shared" si="98"/>
        <v>-5.9035545353101746</v>
      </c>
      <c r="AM11" s="42">
        <f t="shared" si="99"/>
        <v>7.1645027451500587</v>
      </c>
      <c r="AN11" s="41">
        <f t="shared" si="69"/>
        <v>154.06799999999998</v>
      </c>
      <c r="AO11" s="41">
        <f t="shared" si="70"/>
        <v>144.14846094856307</v>
      </c>
      <c r="AP11" s="42">
        <f t="shared" si="71"/>
        <v>158.53916348572477</v>
      </c>
      <c r="AQ11" s="41">
        <f t="shared" ref="AQ11" si="127">AVERAGE(F11:H11)</f>
        <v>37.765095237869701</v>
      </c>
      <c r="AR11" s="41">
        <f t="shared" ref="AR11" si="128">AVERAGE(M11:O11)</f>
        <v>49.103025069258564</v>
      </c>
      <c r="AS11" s="41">
        <f t="shared" ref="AS11" si="129">AVERAGE(T11:V11)</f>
        <v>51.091906357141433</v>
      </c>
      <c r="AT11" s="42">
        <f t="shared" ref="AT11" si="130">AVERAGE(AA11:AC11)</f>
        <v>44.633547716284873</v>
      </c>
      <c r="AU11" s="41">
        <f t="shared" ref="AU11" si="131">AVERAGE(I11:K11)</f>
        <v>46.256930883351366</v>
      </c>
      <c r="AV11" s="41">
        <f t="shared" ref="AV11" si="132">AVERAGE(P11:R11)</f>
        <v>68.739449558227562</v>
      </c>
      <c r="AW11" s="41">
        <f t="shared" ref="AW11" si="133">AVERAGE(W11:Y11)</f>
        <v>60.553710344288</v>
      </c>
      <c r="AX11" s="42">
        <f t="shared" ref="AX11" si="134">AVERAGE(AD11:AF11)</f>
        <v>38.107792845130035</v>
      </c>
      <c r="AY11" s="41">
        <f t="shared" ref="AY11" si="135">AVERAGE(F11:H11)-AVERAGE(T11:V11)</f>
        <v>-13.326811119271731</v>
      </c>
      <c r="AZ11" s="41">
        <f t="shared" ref="AZ11" si="136">AVERAGE(M11:O11)-AVERAGE(AA11:AC11)</f>
        <v>4.4694773529736906</v>
      </c>
      <c r="BA11" s="41">
        <f t="shared" ref="BA11" si="137">AVERAGE(I11:K11)-AVERAGE(W11:Y11)</f>
        <v>-14.296779460936634</v>
      </c>
      <c r="BB11" s="42">
        <f t="shared" ref="BB11" si="138">AVERAGE(P11:R11)-AVERAGE(AD11:AF11)</f>
        <v>30.631656713097527</v>
      </c>
      <c r="BC11" s="66">
        <v>-6.5</v>
      </c>
      <c r="BD11" s="51">
        <v>157.5</v>
      </c>
      <c r="BE11" s="66">
        <v>0</v>
      </c>
      <c r="BF11" s="51">
        <v>148.5</v>
      </c>
      <c r="BG11" s="66">
        <v>295</v>
      </c>
      <c r="BH11" s="131">
        <f t="shared" si="2"/>
        <v>0.25316455696202533</v>
      </c>
      <c r="BI11" s="131">
        <v>0.5</v>
      </c>
      <c r="BJ11" s="132">
        <f t="shared" si="3"/>
        <v>0.33050847457627119</v>
      </c>
      <c r="BK11" s="66" t="s">
        <v>101</v>
      </c>
      <c r="BL11" s="131">
        <f>ABS((BF11-BD11)/11.5)</f>
        <v>0.78260869565217395</v>
      </c>
      <c r="BM11" s="131">
        <f>_xlfn.NORM.S.DIST(BL11, TRUE)</f>
        <v>0.78307153322147927</v>
      </c>
      <c r="BN11" s="132">
        <f>(((1/0.523)-1)*BM11-(1-BM11))/((1/0.523)-1)</f>
        <v>0.54522334008695861</v>
      </c>
      <c r="BO11" s="66">
        <v>295</v>
      </c>
      <c r="BP11" s="131">
        <f t="shared" si="112"/>
        <v>0.25316455696202533</v>
      </c>
      <c r="BQ11" s="131">
        <v>0.44</v>
      </c>
      <c r="BR11" s="132">
        <f t="shared" si="113"/>
        <v>0.25016949152542367</v>
      </c>
      <c r="BS11" s="66" t="s">
        <v>101</v>
      </c>
      <c r="BT11" s="131">
        <f>ABS((BF11+7.5-BD11)/11.5)</f>
        <v>0.13043478260869565</v>
      </c>
      <c r="BU11" s="131">
        <f>_xlfn.NORM.S.DIST(BT11, TRUE)</f>
        <v>0.55188877544977744</v>
      </c>
      <c r="BV11" s="132">
        <f t="shared" si="114"/>
        <v>6.0563470544606757E-2</v>
      </c>
      <c r="BW11" s="133">
        <v>0</v>
      </c>
      <c r="BX11" s="133">
        <v>1</v>
      </c>
      <c r="BY11" s="133">
        <v>0</v>
      </c>
      <c r="BZ11" s="134">
        <v>1</v>
      </c>
      <c r="CA11" s="131">
        <f>IF(BW11=0,-BJ11,BJ11*(1/$BH11))</f>
        <v>-0.33050847457627119</v>
      </c>
      <c r="CB11" s="131">
        <f>IF(BX11=0,-BN11,BN11*1.91)</f>
        <v>1.041376579566091</v>
      </c>
      <c r="CC11" s="131">
        <f>IF(BY11=0,BR11*-1,BR11*(1/$BP11))</f>
        <v>-0.25016949152542367</v>
      </c>
      <c r="CD11" s="131">
        <f>IF(BZ11=0,-BV11,BV11*1.91)</f>
        <v>0.11567622874019889</v>
      </c>
      <c r="CE11" s="158">
        <v>0</v>
      </c>
      <c r="CF11" s="159">
        <v>0</v>
      </c>
      <c r="CG11" s="66">
        <v>87</v>
      </c>
      <c r="CH11" s="51">
        <v>70</v>
      </c>
    </row>
    <row r="12" spans="1:86" x14ac:dyDescent="0.3">
      <c r="A12" s="18" t="s">
        <v>182</v>
      </c>
      <c r="B12" s="22" t="s">
        <v>9</v>
      </c>
      <c r="C12" s="8">
        <v>0.98699999999999999</v>
      </c>
      <c r="D12" s="5">
        <v>0.95199999999999996</v>
      </c>
      <c r="E12" s="92">
        <v>0.980105910546619</v>
      </c>
      <c r="F12" s="93">
        <v>47.772679986959403</v>
      </c>
      <c r="G12" s="93">
        <v>46.782648862292596</v>
      </c>
      <c r="H12" s="93">
        <v>50.6885386235178</v>
      </c>
      <c r="I12" s="93">
        <v>46.372009512436797</v>
      </c>
      <c r="J12" s="93">
        <v>46.381710118150899</v>
      </c>
      <c r="K12" s="93">
        <v>49.5097117560288</v>
      </c>
      <c r="L12" s="92">
        <v>1.00608765272284</v>
      </c>
      <c r="M12" s="93">
        <v>44.534583690697502</v>
      </c>
      <c r="N12" s="93">
        <v>51.719103858885198</v>
      </c>
      <c r="O12" s="93">
        <v>38.035471321550702</v>
      </c>
      <c r="P12" s="93">
        <v>44.676954111170097</v>
      </c>
      <c r="Q12" s="93">
        <v>53.619108422343899</v>
      </c>
      <c r="R12" s="95">
        <v>34.607945548928399</v>
      </c>
      <c r="S12" s="92">
        <v>0.955372664679907</v>
      </c>
      <c r="T12" s="93">
        <v>43.803077401575202</v>
      </c>
      <c r="U12" s="93">
        <v>41.343001310663603</v>
      </c>
      <c r="V12" s="93">
        <v>50.642682244431199</v>
      </c>
      <c r="W12" s="93">
        <v>45.883350959980902</v>
      </c>
      <c r="X12" s="93">
        <v>46.5752197892323</v>
      </c>
      <c r="Y12" s="93">
        <v>41.8213957953323</v>
      </c>
      <c r="Z12" s="92">
        <v>1.0768258925416001</v>
      </c>
      <c r="AA12" s="93">
        <v>59.850256018748603</v>
      </c>
      <c r="AB12" s="93">
        <v>56.452483084983498</v>
      </c>
      <c r="AC12" s="93">
        <v>69.347420585020103</v>
      </c>
      <c r="AD12" s="93">
        <v>51.4318037051492</v>
      </c>
      <c r="AE12" s="93">
        <v>60.881710633936599</v>
      </c>
      <c r="AF12" s="95">
        <v>38.094838534994999</v>
      </c>
      <c r="AG12" s="103">
        <v>66.5</v>
      </c>
      <c r="AH12" s="96">
        <f t="shared" si="0"/>
        <v>3.5000000000000031E-2</v>
      </c>
      <c r="AI12" s="96">
        <f>E12-S12</f>
        <v>2.4733245866711995E-2</v>
      </c>
      <c r="AJ12" s="97">
        <f>L12-Z12</f>
        <v>-7.0738239818760151E-2</v>
      </c>
      <c r="AK12" s="35">
        <f>AH12*$AG12</f>
        <v>2.3275000000000019</v>
      </c>
      <c r="AL12" s="35">
        <f t="shared" si="98"/>
        <v>1.6447608501363478</v>
      </c>
      <c r="AM12" s="36">
        <f t="shared" si="99"/>
        <v>-4.70409294794755</v>
      </c>
      <c r="AN12" s="35">
        <f>(C12+D12)*$AG12</f>
        <v>128.9435</v>
      </c>
      <c r="AO12" s="35">
        <f>(E12+S12)*$AG12</f>
        <v>128.70932525256399</v>
      </c>
      <c r="AP12" s="36">
        <f>(L12+Z12)*$AG12</f>
        <v>138.51375076008529</v>
      </c>
      <c r="AQ12" s="35">
        <f>AVERAGE(F12:H12)</f>
        <v>48.414622490923271</v>
      </c>
      <c r="AR12" s="37">
        <f>AVERAGE(M12:O12)</f>
        <v>44.763052957044465</v>
      </c>
      <c r="AS12" s="35">
        <f>AVERAGE(T12:V12)</f>
        <v>45.262920318889996</v>
      </c>
      <c r="AT12" s="36">
        <f>AVERAGE(AA12:AC12)</f>
        <v>61.883386562917401</v>
      </c>
      <c r="AU12" s="35">
        <f>AVERAGE(I12:K12)</f>
        <v>47.421143795538832</v>
      </c>
      <c r="AV12" s="37">
        <f>AVERAGE(P12:R12)</f>
        <v>44.301336027480801</v>
      </c>
      <c r="AW12" s="35">
        <f>AVERAGE(W12:Y12)</f>
        <v>44.759988848181841</v>
      </c>
      <c r="AX12" s="36">
        <f>AVERAGE(AD12:AF12)</f>
        <v>50.136117624693604</v>
      </c>
      <c r="AY12" s="35">
        <f>AVERAGE(F12:H12)-AVERAGE(T12:V12)</f>
        <v>3.151702172033275</v>
      </c>
      <c r="AZ12" s="35">
        <f>AVERAGE(M12:O12)-AVERAGE(AA12:AC12)</f>
        <v>-17.120333605872936</v>
      </c>
      <c r="BA12" s="35">
        <f>AVERAGE(I12:K12)-AVERAGE(W12:Y12)</f>
        <v>2.6611549473569909</v>
      </c>
      <c r="BB12" s="38">
        <f>AVERAGE(P12:R12)-AVERAGE(AD12:AF12)</f>
        <v>-5.8347815972128032</v>
      </c>
      <c r="BC12" s="52">
        <v>-2.5</v>
      </c>
      <c r="BD12" s="48">
        <v>127.5</v>
      </c>
      <c r="BE12" s="52">
        <v>0</v>
      </c>
      <c r="BF12" s="48">
        <v>134.5</v>
      </c>
      <c r="BG12" s="52">
        <v>130</v>
      </c>
      <c r="BH12" s="112">
        <f t="shared" si="2"/>
        <v>0.43478260869565216</v>
      </c>
      <c r="BI12" s="112">
        <v>0.5</v>
      </c>
      <c r="BJ12" s="111">
        <f t="shared" si="3"/>
        <v>0.11538461538461546</v>
      </c>
      <c r="BK12" s="52" t="s">
        <v>152</v>
      </c>
      <c r="BL12" s="112">
        <f>ABS((BF12-BD12)/11.5)</f>
        <v>0.60869565217391308</v>
      </c>
      <c r="BM12" s="112">
        <f>_xlfn.NORM.S.DIST(BL12, TRUE)</f>
        <v>0.72863690527741398</v>
      </c>
      <c r="BN12" s="111">
        <f>(((1/0.523)-1)*BM12-(1-BM12))/((1/0.523)-1)</f>
        <v>0.43110462322309012</v>
      </c>
      <c r="BO12" s="52">
        <v>130</v>
      </c>
      <c r="BP12" s="112">
        <f t="shared" si="112"/>
        <v>0.43478260869565216</v>
      </c>
      <c r="BQ12" s="112">
        <v>0.44</v>
      </c>
      <c r="BR12" s="110">
        <f t="shared" si="113"/>
        <v>9.2307692307693218E-3</v>
      </c>
      <c r="BS12" s="52" t="s">
        <v>152</v>
      </c>
      <c r="BT12" s="112">
        <f>ABS((BF12+7.5-BD12)/11.5)</f>
        <v>1.2608695652173914</v>
      </c>
      <c r="BU12" s="112">
        <f>_xlfn.NORM.S.DIST(BT12, TRUE)</f>
        <v>0.89632207745658143</v>
      </c>
      <c r="BV12" s="111">
        <f t="shared" si="114"/>
        <v>0.78264586468885</v>
      </c>
      <c r="BW12" s="118">
        <v>1</v>
      </c>
      <c r="BX12" s="118">
        <v>1</v>
      </c>
      <c r="BY12" s="118">
        <v>1</v>
      </c>
      <c r="BZ12" s="119">
        <v>1</v>
      </c>
      <c r="CA12" s="112">
        <f>IF(BW12=0,-BJ12,BJ12*(1/$BH12))</f>
        <v>0.26538461538461561</v>
      </c>
      <c r="CB12" s="112">
        <f>IF(BX12=0,-BN12,BN12*1.91)</f>
        <v>0.82340983035610205</v>
      </c>
      <c r="CC12" s="112">
        <f>IF(BY12=0,BR12*-1,BR12*(1/$BP12))</f>
        <v>2.1230769230769442E-2</v>
      </c>
      <c r="CD12" s="112">
        <f>IF(BZ12=0,-BV12,BV12*1.91)</f>
        <v>1.4948536015557035</v>
      </c>
      <c r="CE12" s="160">
        <v>1</v>
      </c>
      <c r="CF12" s="117">
        <v>1</v>
      </c>
      <c r="CG12" s="52">
        <v>72</v>
      </c>
      <c r="CH12" s="48">
        <v>83</v>
      </c>
    </row>
    <row r="13" spans="1:86" x14ac:dyDescent="0.3">
      <c r="A13" s="18" t="s">
        <v>181</v>
      </c>
      <c r="B13" s="22" t="s">
        <v>27</v>
      </c>
      <c r="C13" s="8">
        <v>1.0409999999999999</v>
      </c>
      <c r="D13" s="5">
        <v>1.012</v>
      </c>
      <c r="E13" s="92">
        <v>1.0466094173285001</v>
      </c>
      <c r="F13" s="93">
        <v>50.868256528388599</v>
      </c>
      <c r="G13" s="93">
        <v>55.834213531347203</v>
      </c>
      <c r="H13" s="93">
        <v>51.0282035964321</v>
      </c>
      <c r="I13" s="93">
        <v>65.568538490835707</v>
      </c>
      <c r="J13" s="93">
        <v>61.657017652571298</v>
      </c>
      <c r="K13" s="93">
        <v>71.335112926172997</v>
      </c>
      <c r="L13" s="92">
        <v>1.07516855790899</v>
      </c>
      <c r="M13" s="93">
        <v>37.063709119096401</v>
      </c>
      <c r="N13" s="93">
        <v>51.081737314452702</v>
      </c>
      <c r="O13" s="93">
        <v>26.307663093893598</v>
      </c>
      <c r="P13" s="93">
        <v>47.237439200341903</v>
      </c>
      <c r="Q13" s="93">
        <v>39.129167836723198</v>
      </c>
      <c r="R13" s="95">
        <v>65.589103097398095</v>
      </c>
      <c r="S13" s="92">
        <v>1.04129114211388</v>
      </c>
      <c r="T13" s="93">
        <v>55.459326709792101</v>
      </c>
      <c r="U13" s="93">
        <v>64.123157759266903</v>
      </c>
      <c r="V13" s="93">
        <v>50.1836673454997</v>
      </c>
      <c r="W13" s="93">
        <v>61.491217045422196</v>
      </c>
      <c r="X13" s="93">
        <v>63.070755504798598</v>
      </c>
      <c r="Y13" s="93">
        <v>66.680033088475</v>
      </c>
      <c r="Z13" s="92">
        <v>1.0654744019985001</v>
      </c>
      <c r="AA13" s="93">
        <v>36.149596954954298</v>
      </c>
      <c r="AB13" s="93">
        <v>42.700020693227003</v>
      </c>
      <c r="AC13" s="93">
        <v>27.011139439219701</v>
      </c>
      <c r="AD13" s="93">
        <v>56.225155421748397</v>
      </c>
      <c r="AE13" s="93">
        <v>57.291210150094301</v>
      </c>
      <c r="AF13" s="95">
        <v>65.411123131639897</v>
      </c>
      <c r="AG13" s="103">
        <v>74</v>
      </c>
      <c r="AH13" s="96">
        <f t="shared" si="0"/>
        <v>2.8999999999999915E-2</v>
      </c>
      <c r="AI13" s="96">
        <f t="shared" ref="AI13:AI14" si="139">E13-S13</f>
        <v>5.3182752146201384E-3</v>
      </c>
      <c r="AJ13" s="97">
        <f t="shared" ref="AJ13:AJ14" si="140">L13-Z13</f>
        <v>9.6941559104899433E-3</v>
      </c>
      <c r="AK13" s="35">
        <f t="shared" ref="AK13:AK14" si="141">AH13*$AG13</f>
        <v>2.1459999999999937</v>
      </c>
      <c r="AL13" s="35">
        <f t="shared" si="98"/>
        <v>0.39355236588189024</v>
      </c>
      <c r="AM13" s="36">
        <f t="shared" si="99"/>
        <v>0.7173675373762558</v>
      </c>
      <c r="AN13" s="35">
        <f t="shared" ref="AN13:AN14" si="142">(C13+D13)*$AG13</f>
        <v>151.922</v>
      </c>
      <c r="AO13" s="35">
        <f t="shared" ref="AO13:AO14" si="143">(E13+S13)*$AG13</f>
        <v>154.50464139873611</v>
      </c>
      <c r="AP13" s="36">
        <f t="shared" ref="AP13:AP14" si="144">(L13+Z13)*$AG13</f>
        <v>158.40757903315426</v>
      </c>
      <c r="AQ13" s="35">
        <f t="shared" ref="AQ13:AQ14" si="145">AVERAGE(F13:H13)</f>
        <v>52.576891218722636</v>
      </c>
      <c r="AR13" s="35">
        <f t="shared" ref="AR13:AR14" si="146">AVERAGE(M13:O13)</f>
        <v>38.151036509147566</v>
      </c>
      <c r="AS13" s="35">
        <f t="shared" ref="AS13:AS14" si="147">AVERAGE(T13:V13)</f>
        <v>56.588717271519577</v>
      </c>
      <c r="AT13" s="36">
        <f t="shared" ref="AT13:AT14" si="148">AVERAGE(AA13:AC13)</f>
        <v>35.286919029133664</v>
      </c>
      <c r="AU13" s="35">
        <f t="shared" ref="AU13:AU14" si="149">AVERAGE(I13:K13)</f>
        <v>66.186889689859996</v>
      </c>
      <c r="AV13" s="35">
        <f t="shared" ref="AV13:AV14" si="150">AVERAGE(P13:R13)</f>
        <v>50.651903378154401</v>
      </c>
      <c r="AW13" s="35">
        <f t="shared" ref="AW13:AW14" si="151">AVERAGE(W13:Y13)</f>
        <v>63.747335212898598</v>
      </c>
      <c r="AX13" s="36">
        <f t="shared" ref="AX13:AX14" si="152">AVERAGE(AD13:AF13)</f>
        <v>59.642496234494196</v>
      </c>
      <c r="AY13" s="35">
        <f t="shared" ref="AY13:AY14" si="153">AVERAGE(F13:H13)-AVERAGE(T13:V13)</f>
        <v>-4.0118260527969412</v>
      </c>
      <c r="AZ13" s="35">
        <f t="shared" ref="AZ13:AZ14" si="154">AVERAGE(M13:O13)-AVERAGE(AA13:AC13)</f>
        <v>2.8641174800139027</v>
      </c>
      <c r="BA13" s="35">
        <f t="shared" ref="BA13:BA14" si="155">AVERAGE(I13:K13)-AVERAGE(W13:Y13)</f>
        <v>2.4395544769613977</v>
      </c>
      <c r="BB13" s="36">
        <f t="shared" ref="BB13:BB14" si="156">AVERAGE(P13:R13)-AVERAGE(AD13:AF13)</f>
        <v>-8.990592856339795</v>
      </c>
      <c r="BC13" s="52">
        <v>2.5</v>
      </c>
      <c r="BD13" s="48">
        <v>151.5</v>
      </c>
      <c r="BE13" s="52">
        <v>-1</v>
      </c>
      <c r="BF13" s="48">
        <v>151</v>
      </c>
      <c r="BG13" s="52">
        <v>121</v>
      </c>
      <c r="BH13" s="112">
        <f t="shared" si="2"/>
        <v>0.45248868778280543</v>
      </c>
      <c r="BI13" s="112">
        <v>0.51</v>
      </c>
      <c r="BJ13" s="111">
        <f t="shared" si="3"/>
        <v>0.10504132231404958</v>
      </c>
      <c r="BL13" s="112"/>
      <c r="BM13" s="112"/>
      <c r="BN13" s="111"/>
      <c r="BO13" s="52">
        <v>121</v>
      </c>
      <c r="BP13" s="112">
        <f t="shared" si="112"/>
        <v>0.45248868778280543</v>
      </c>
      <c r="BQ13" s="112">
        <v>0.49</v>
      </c>
      <c r="BR13" s="111">
        <f t="shared" si="113"/>
        <v>6.8512396694214855E-2</v>
      </c>
      <c r="BS13" s="52" t="s">
        <v>152</v>
      </c>
      <c r="BT13" s="112">
        <f>(BF13+7.5-BD13)/11.5</f>
        <v>0.60869565217391308</v>
      </c>
      <c r="BU13" s="112">
        <f>_xlfn.NORM.S.DIST(BT13, TRUE)</f>
        <v>0.72863690527741398</v>
      </c>
      <c r="BV13" s="111">
        <f t="shared" si="114"/>
        <v>0.43110462322309012</v>
      </c>
      <c r="BW13" s="118">
        <v>0</v>
      </c>
      <c r="BY13" s="118">
        <v>0</v>
      </c>
      <c r="BZ13" s="119">
        <v>1</v>
      </c>
      <c r="CA13" s="112">
        <f>IF(BW13=0,-BJ13,BJ13*(1/$BH13))</f>
        <v>-0.10504132231404958</v>
      </c>
      <c r="CB13" s="112">
        <f>IF(BX13=0,-BN13,BN13*1.91)</f>
        <v>0</v>
      </c>
      <c r="CC13" s="112">
        <f>IF(BY13=0,BR13*-1,BR13*(1/$BP13))</f>
        <v>-6.8512396694214855E-2</v>
      </c>
      <c r="CD13" s="112">
        <f>IF(BZ13=0,-BV13,BV13*1.91)</f>
        <v>0.82340983035610205</v>
      </c>
      <c r="CE13" s="116">
        <v>0</v>
      </c>
      <c r="CF13" s="117">
        <v>0</v>
      </c>
      <c r="CG13" s="156">
        <v>80</v>
      </c>
      <c r="CH13" s="48">
        <v>86</v>
      </c>
    </row>
    <row r="14" spans="1:86" x14ac:dyDescent="0.3">
      <c r="A14" s="18" t="s">
        <v>183</v>
      </c>
      <c r="B14" s="22" t="s">
        <v>102</v>
      </c>
      <c r="C14" s="8">
        <v>1.093</v>
      </c>
      <c r="D14" s="5">
        <v>1.077</v>
      </c>
      <c r="E14" s="92">
        <v>1.0206214999443599</v>
      </c>
      <c r="F14" s="93">
        <v>44.992658060714803</v>
      </c>
      <c r="G14" s="93">
        <v>43.556265592467</v>
      </c>
      <c r="H14" s="93">
        <v>43.3742513893555</v>
      </c>
      <c r="I14" s="93">
        <v>56.707117931314997</v>
      </c>
      <c r="J14" s="93">
        <v>53.735594843672402</v>
      </c>
      <c r="K14" s="93">
        <v>64.541896868985603</v>
      </c>
      <c r="L14" s="92">
        <v>1.1026585831562601</v>
      </c>
      <c r="M14" s="93">
        <v>53.388377472021901</v>
      </c>
      <c r="N14" s="93">
        <v>61.068393440651398</v>
      </c>
      <c r="O14" s="93">
        <v>40.3162838437933</v>
      </c>
      <c r="P14" s="93">
        <v>56.851792169225703</v>
      </c>
      <c r="Q14" s="93">
        <v>58.253297100075599</v>
      </c>
      <c r="R14" s="95">
        <v>64.316152523909693</v>
      </c>
      <c r="S14" s="92">
        <v>1.0513318421487701</v>
      </c>
      <c r="T14" s="93">
        <v>48.818915248952401</v>
      </c>
      <c r="U14" s="93">
        <v>57.610056560620002</v>
      </c>
      <c r="V14" s="93">
        <v>45.708246160945997</v>
      </c>
      <c r="W14" s="93">
        <v>61.307941901508897</v>
      </c>
      <c r="X14" s="93">
        <v>61.871058331904003</v>
      </c>
      <c r="Y14" s="93">
        <v>71.536149346167093</v>
      </c>
      <c r="Z14" s="92">
        <v>1.1117161178564099</v>
      </c>
      <c r="AA14" s="93">
        <v>54.235899832877301</v>
      </c>
      <c r="AB14" s="93">
        <v>58.335135471447899</v>
      </c>
      <c r="AC14" s="93">
        <v>54.375371336143701</v>
      </c>
      <c r="AD14" s="93">
        <v>61.810521588564903</v>
      </c>
      <c r="AE14" s="93">
        <v>61.847871886510703</v>
      </c>
      <c r="AF14" s="95">
        <v>60.361798284204298</v>
      </c>
      <c r="AG14" s="103">
        <v>71.5</v>
      </c>
      <c r="AH14" s="96">
        <f t="shared" si="0"/>
        <v>1.6000000000000014E-2</v>
      </c>
      <c r="AI14" s="96">
        <f t="shared" si="139"/>
        <v>-3.0710342204410157E-2</v>
      </c>
      <c r="AJ14" s="97">
        <f t="shared" si="140"/>
        <v>-9.0575347001498052E-3</v>
      </c>
      <c r="AK14" s="35">
        <f t="shared" si="141"/>
        <v>1.144000000000001</v>
      </c>
      <c r="AL14" s="35">
        <f t="shared" si="98"/>
        <v>-2.1957894676153265</v>
      </c>
      <c r="AM14" s="36">
        <f t="shared" si="99"/>
        <v>-0.64761373106071107</v>
      </c>
      <c r="AN14" s="35">
        <f t="shared" si="142"/>
        <v>155.155</v>
      </c>
      <c r="AO14" s="35">
        <f t="shared" si="143"/>
        <v>148.1446639596588</v>
      </c>
      <c r="AP14" s="36">
        <f t="shared" si="144"/>
        <v>158.3277911224059</v>
      </c>
      <c r="AQ14" s="35">
        <f t="shared" si="145"/>
        <v>43.97439168084577</v>
      </c>
      <c r="AR14" s="35">
        <f t="shared" si="146"/>
        <v>51.591018252155529</v>
      </c>
      <c r="AS14" s="35">
        <f t="shared" si="147"/>
        <v>50.712405990172805</v>
      </c>
      <c r="AT14" s="36">
        <f t="shared" si="148"/>
        <v>55.648802213489631</v>
      </c>
      <c r="AU14" s="35">
        <f t="shared" si="149"/>
        <v>58.328203214657663</v>
      </c>
      <c r="AV14" s="35">
        <f t="shared" si="150"/>
        <v>59.807080597736991</v>
      </c>
      <c r="AW14" s="35">
        <f t="shared" si="151"/>
        <v>64.90504985986</v>
      </c>
      <c r="AX14" s="36">
        <f t="shared" si="152"/>
        <v>61.340063919759963</v>
      </c>
      <c r="AY14" s="35">
        <f t="shared" si="153"/>
        <v>-6.7380143093270348</v>
      </c>
      <c r="AZ14" s="35">
        <f t="shared" si="154"/>
        <v>-4.0577839613341027</v>
      </c>
      <c r="BA14" s="35">
        <f t="shared" si="155"/>
        <v>-6.5768466452023375</v>
      </c>
      <c r="BB14" s="36">
        <f t="shared" si="156"/>
        <v>-1.5329833220229716</v>
      </c>
      <c r="BC14" s="52">
        <v>1.5</v>
      </c>
      <c r="BD14" s="48">
        <v>152.5</v>
      </c>
      <c r="BE14" s="52">
        <v>2.5</v>
      </c>
      <c r="BF14" s="48">
        <v>151.5</v>
      </c>
      <c r="BG14" s="52">
        <v>-130</v>
      </c>
      <c r="BH14" s="112">
        <f t="shared" si="2"/>
        <v>0.56521739130434778</v>
      </c>
      <c r="BI14" s="112">
        <v>0.56999999999999995</v>
      </c>
      <c r="BJ14" s="111">
        <f t="shared" si="3"/>
        <v>1.1000000000000003E-2</v>
      </c>
      <c r="BK14" s="52" t="s">
        <v>101</v>
      </c>
      <c r="BL14" s="112">
        <f>ABS((BF14-BD14)/11.5)</f>
        <v>8.6956521739130432E-2</v>
      </c>
      <c r="BM14" s="112">
        <f>_xlfn.NORM.S.DIST(BL14, TRUE)</f>
        <v>0.53464696411579271</v>
      </c>
      <c r="BN14" s="111">
        <f>(((1/0.523)-1)*BM14-(1-BM14))/((1/0.523)-1)</f>
        <v>2.4417115546735185E-2</v>
      </c>
      <c r="BO14" s="52">
        <v>-130</v>
      </c>
      <c r="BP14" s="112">
        <f t="shared" si="112"/>
        <v>0.56521739130434778</v>
      </c>
      <c r="BQ14" s="112">
        <v>0.66</v>
      </c>
      <c r="BR14" s="111">
        <f t="shared" si="113"/>
        <v>0.21800000000000011</v>
      </c>
      <c r="BS14" s="52" t="s">
        <v>152</v>
      </c>
      <c r="BT14" s="112">
        <f>(BF14+7.5-BD14)/11.5</f>
        <v>0.56521739130434778</v>
      </c>
      <c r="BU14" s="112">
        <f>_xlfn.NORM.S.DIST(BT14, TRUE)</f>
        <v>0.71403704553117131</v>
      </c>
      <c r="BV14" s="111">
        <f t="shared" si="114"/>
        <v>0.40049695079910125</v>
      </c>
      <c r="BW14" s="118">
        <v>1</v>
      </c>
      <c r="BX14" s="118">
        <v>0</v>
      </c>
      <c r="BY14" s="118">
        <v>1</v>
      </c>
      <c r="BZ14" s="119">
        <v>1</v>
      </c>
      <c r="CA14" s="112">
        <f>IF(BW14=0,-BJ14,BJ14*(1/$BH14))</f>
        <v>1.9461538461538468E-2</v>
      </c>
      <c r="CB14" s="112">
        <f>IF(BX14=0,-BN14,BN14*1.91)</f>
        <v>-2.4417115546735185E-2</v>
      </c>
      <c r="CC14" s="112">
        <f>IF(BY14=0,BR14*-1,BR14*(1/$BP14))</f>
        <v>0.38569230769230795</v>
      </c>
      <c r="CD14" s="112">
        <f>IF(BZ14=0,-BV14,BV14*1.91)</f>
        <v>0.76494917602628332</v>
      </c>
      <c r="CE14" s="116">
        <v>1</v>
      </c>
      <c r="CF14" s="117">
        <v>1</v>
      </c>
      <c r="CG14" s="52">
        <v>79</v>
      </c>
      <c r="CH14" s="48">
        <v>86</v>
      </c>
    </row>
    <row r="15" spans="1:86" x14ac:dyDescent="0.3">
      <c r="A15" s="18" t="s">
        <v>104</v>
      </c>
      <c r="B15" s="22" t="s">
        <v>184</v>
      </c>
      <c r="C15" s="8">
        <v>1.0669999999999999</v>
      </c>
      <c r="D15" s="5">
        <v>0.93300000000000005</v>
      </c>
      <c r="E15" s="92">
        <v>1.02673672455928</v>
      </c>
      <c r="F15" s="93">
        <v>60.371296105172902</v>
      </c>
      <c r="G15" s="93">
        <v>58.511943263913103</v>
      </c>
      <c r="H15" s="93">
        <v>72.290812189904997</v>
      </c>
      <c r="I15" s="93">
        <v>57.028273693612597</v>
      </c>
      <c r="J15" s="93">
        <v>59.865744374092998</v>
      </c>
      <c r="K15" s="93">
        <v>44.184216574316501</v>
      </c>
      <c r="L15" s="92">
        <v>1.0596111319450801</v>
      </c>
      <c r="M15" s="93">
        <v>52.535879267654799</v>
      </c>
      <c r="N15" s="93">
        <v>46.428139714328601</v>
      </c>
      <c r="O15" s="93">
        <v>43.652333286674001</v>
      </c>
      <c r="P15" s="93">
        <v>50.048828008303701</v>
      </c>
      <c r="Q15" s="93">
        <v>43.253647818816901</v>
      </c>
      <c r="R15" s="95">
        <v>44.110071229013599</v>
      </c>
      <c r="S15" s="92">
        <v>0.96604523673037701</v>
      </c>
      <c r="T15" s="93">
        <v>31.954139912920098</v>
      </c>
      <c r="U15" s="93">
        <v>23.726940443915499</v>
      </c>
      <c r="V15" s="93">
        <v>33.951328195600603</v>
      </c>
      <c r="W15" s="93">
        <v>59.950525292795497</v>
      </c>
      <c r="X15" s="93">
        <v>52.780367995179098</v>
      </c>
      <c r="Y15" s="93">
        <v>67.310982390710507</v>
      </c>
      <c r="Z15" s="92">
        <v>1.0020967822076501</v>
      </c>
      <c r="AA15" s="93">
        <v>32.995273531314503</v>
      </c>
      <c r="AB15" s="93">
        <v>34.904733420167602</v>
      </c>
      <c r="AC15" s="93">
        <v>27.0320073868435</v>
      </c>
      <c r="AD15" s="93">
        <v>52.505757398446498</v>
      </c>
      <c r="AE15" s="93">
        <v>51.450584747494197</v>
      </c>
      <c r="AF15" s="95">
        <v>48.449945046205599</v>
      </c>
      <c r="AG15" s="103">
        <v>74.5</v>
      </c>
      <c r="AH15" s="96">
        <f t="shared" ref="AH15:AH18" si="157">C15-D15</f>
        <v>0.1339999999999999</v>
      </c>
      <c r="AI15" s="96">
        <f t="shared" ref="AI15:AI18" si="158">E15-S15</f>
        <v>6.069148782890299E-2</v>
      </c>
      <c r="AJ15" s="97">
        <f t="shared" ref="AJ15:AJ18" si="159">L15-Z15</f>
        <v>5.7514349737429971E-2</v>
      </c>
      <c r="AK15" s="35">
        <f t="shared" ref="AK15:AK18" si="160">AH15*$AG15</f>
        <v>9.9829999999999917</v>
      </c>
      <c r="AL15" s="35">
        <f t="shared" ref="AL15:AL18" si="161">AI15*$AG15</f>
        <v>4.5215158432532725</v>
      </c>
      <c r="AM15" s="36">
        <f t="shared" ref="AM15:AM18" si="162">AJ15*$AG15</f>
        <v>4.2848190554385326</v>
      </c>
      <c r="AN15" s="35">
        <f t="shared" ref="AN15:AN18" si="163">(C15+D15)*$AG15</f>
        <v>149</v>
      </c>
      <c r="AO15" s="35">
        <f t="shared" ref="AO15:AO18" si="164">(E15+S15)*$AG15</f>
        <v>148.46225611607946</v>
      </c>
      <c r="AP15" s="36">
        <f t="shared" ref="AP15:AP18" si="165">(L15+Z15)*$AG15</f>
        <v>153.59723960437839</v>
      </c>
      <c r="AQ15" s="35">
        <f t="shared" ref="AQ15:AQ18" si="166">AVERAGE(F15:H15)</f>
        <v>63.724683852996996</v>
      </c>
      <c r="AR15" s="35">
        <f t="shared" ref="AR15:AR18" si="167">AVERAGE(M15:O15)</f>
        <v>47.538784089552472</v>
      </c>
      <c r="AS15" s="35">
        <f t="shared" ref="AS15:AS18" si="168">AVERAGE(T15:V15)</f>
        <v>29.877469517478733</v>
      </c>
      <c r="AT15" s="36">
        <f t="shared" ref="AT15:AT18" si="169">AVERAGE(AA15:AC15)</f>
        <v>31.644004779441872</v>
      </c>
      <c r="AU15" s="35">
        <f t="shared" ref="AU15:AU18" si="170">AVERAGE(I15:K15)</f>
        <v>53.692744880674034</v>
      </c>
      <c r="AV15" s="35">
        <f t="shared" ref="AV15:AV18" si="171">AVERAGE(P15:R15)</f>
        <v>45.804182352044734</v>
      </c>
      <c r="AW15" s="35">
        <f t="shared" ref="AW15:AW18" si="172">AVERAGE(W15:Y15)</f>
        <v>60.013958559561701</v>
      </c>
      <c r="AX15" s="36">
        <f t="shared" ref="AX15:AX18" si="173">AVERAGE(AD15:AF15)</f>
        <v>50.802095730715429</v>
      </c>
      <c r="AY15" s="35">
        <f t="shared" ref="AY15:AY18" si="174">AVERAGE(F15:H15)-AVERAGE(T15:V15)</f>
        <v>33.84721433551826</v>
      </c>
      <c r="AZ15" s="35">
        <f t="shared" ref="AZ15:AZ18" si="175">AVERAGE(M15:O15)-AVERAGE(AA15:AC15)</f>
        <v>15.8947793101106</v>
      </c>
      <c r="BA15" s="35">
        <f t="shared" ref="BA15:BA18" si="176">AVERAGE(I15:K15)-AVERAGE(W15:Y15)</f>
        <v>-6.3212136788876663</v>
      </c>
      <c r="BB15" s="36">
        <f t="shared" ref="BB15:BB18" si="177">AVERAGE(P15:R15)-AVERAGE(AD15:AF15)</f>
        <v>-4.9979133786706953</v>
      </c>
      <c r="BC15" s="52">
        <v>-6.5</v>
      </c>
      <c r="BD15" s="48">
        <v>149.5</v>
      </c>
      <c r="BE15" s="52">
        <v>-2.5</v>
      </c>
      <c r="BF15" s="48">
        <v>144</v>
      </c>
      <c r="BG15" s="52">
        <v>250</v>
      </c>
      <c r="BH15" s="112">
        <f t="shared" si="2"/>
        <v>0.2857142857142857</v>
      </c>
      <c r="BI15" s="112">
        <v>0.42</v>
      </c>
      <c r="BJ15" s="111">
        <f t="shared" si="3"/>
        <v>0.188</v>
      </c>
      <c r="BK15" s="52" t="s">
        <v>101</v>
      </c>
      <c r="BL15" s="112">
        <f>ABS((BF15-BD15)/11.5)</f>
        <v>0.47826086956521741</v>
      </c>
      <c r="BM15" s="112">
        <f>_xlfn.NORM.S.DIST(BL15, TRUE)</f>
        <v>0.68376772820263199</v>
      </c>
      <c r="BN15" s="111">
        <f>(((1/0.523)-1)*BM15-(1-BM15))/((1/0.523)-1)</f>
        <v>0.33703926247931232</v>
      </c>
      <c r="BO15" s="52">
        <v>250</v>
      </c>
      <c r="BP15" s="112">
        <f t="shared" si="112"/>
        <v>0.2857142857142857</v>
      </c>
      <c r="BQ15" s="112">
        <v>0.34</v>
      </c>
      <c r="BR15" s="111">
        <f t="shared" si="113"/>
        <v>7.6000000000000068E-2</v>
      </c>
      <c r="BS15" s="52" t="s">
        <v>152</v>
      </c>
      <c r="BT15" s="112">
        <f>ABS((BF15+7.5-BD15)/11.5)</f>
        <v>0.17391304347826086</v>
      </c>
      <c r="BU15" s="112">
        <f>_xlfn.NORM.S.DIST(BT15, TRUE)</f>
        <v>0.56903309918512157</v>
      </c>
      <c r="BV15" s="111">
        <f t="shared" si="114"/>
        <v>9.6505449025412041E-2</v>
      </c>
      <c r="BW15" s="118">
        <v>0</v>
      </c>
      <c r="BX15" s="118">
        <v>0</v>
      </c>
      <c r="BY15" s="118">
        <v>0</v>
      </c>
      <c r="BZ15" s="119">
        <v>1</v>
      </c>
      <c r="CA15" s="112">
        <f>IF(BW15=0,-BJ15,BJ15*(1/$BH15))</f>
        <v>-0.188</v>
      </c>
      <c r="CB15" s="112">
        <f>IF(BX15=0,-BN15,BN15*1.91)</f>
        <v>-0.33703926247931232</v>
      </c>
      <c r="CC15" s="112">
        <f>IF(BY15=0,BR15*-1,BR15*(1/$BP15))</f>
        <v>-7.6000000000000068E-2</v>
      </c>
      <c r="CD15" s="112">
        <f>IF(BZ15=0,-BV15,BV15*1.91)</f>
        <v>0.184325407638537</v>
      </c>
      <c r="CE15" s="116">
        <v>0</v>
      </c>
      <c r="CF15" s="117">
        <v>0</v>
      </c>
      <c r="CG15" s="52">
        <v>86</v>
      </c>
      <c r="CH15" s="48">
        <v>69</v>
      </c>
    </row>
    <row r="16" spans="1:86" x14ac:dyDescent="0.3">
      <c r="A16" s="18" t="s">
        <v>185</v>
      </c>
      <c r="B16" s="22" t="s">
        <v>125</v>
      </c>
      <c r="C16" s="8">
        <v>1.093</v>
      </c>
      <c r="D16" s="5">
        <v>1.0429999999999999</v>
      </c>
      <c r="E16" s="92">
        <v>1.0805403913188301</v>
      </c>
      <c r="F16" s="93">
        <v>57.112394326313002</v>
      </c>
      <c r="G16" s="93">
        <v>51.2962241512421</v>
      </c>
      <c r="H16" s="93">
        <v>61.355285932961401</v>
      </c>
      <c r="I16" s="93">
        <v>63.897126525679603</v>
      </c>
      <c r="J16" s="93">
        <v>66.514188252528598</v>
      </c>
      <c r="K16" s="93">
        <v>64.413289327160896</v>
      </c>
      <c r="L16" s="92">
        <v>1.0973700034668701</v>
      </c>
      <c r="M16" s="93">
        <v>54.436672218461098</v>
      </c>
      <c r="N16" s="93">
        <v>70.126693560325407</v>
      </c>
      <c r="O16" s="93">
        <v>44.752928248732204</v>
      </c>
      <c r="P16" s="93">
        <v>49.904274024832198</v>
      </c>
      <c r="Q16" s="93">
        <v>61.408988108944101</v>
      </c>
      <c r="R16" s="95">
        <v>36.836263255419198</v>
      </c>
      <c r="S16" s="92">
        <v>1.0341103366900599</v>
      </c>
      <c r="T16" s="93">
        <v>39.7746720926121</v>
      </c>
      <c r="U16" s="93">
        <v>39.440731473685702</v>
      </c>
      <c r="V16" s="93">
        <v>34.547900175440397</v>
      </c>
      <c r="W16" s="93">
        <v>67.293683869457396</v>
      </c>
      <c r="X16" s="93">
        <v>68.094397673482902</v>
      </c>
      <c r="Y16" s="93">
        <v>71.060984642064597</v>
      </c>
      <c r="Z16" s="92">
        <v>1.09823194116906</v>
      </c>
      <c r="AA16" s="93">
        <v>38.244306124042701</v>
      </c>
      <c r="AB16" s="93">
        <v>39.552849984332397</v>
      </c>
      <c r="AC16" s="93">
        <v>30.678657277964</v>
      </c>
      <c r="AD16" s="93">
        <v>68.707657559070199</v>
      </c>
      <c r="AE16" s="93">
        <v>78.522160156213104</v>
      </c>
      <c r="AF16" s="95">
        <v>58.153866593553801</v>
      </c>
      <c r="AG16" s="103">
        <v>75.5</v>
      </c>
      <c r="AH16" s="96">
        <f t="shared" si="157"/>
        <v>5.0000000000000044E-2</v>
      </c>
      <c r="AI16" s="96">
        <f t="shared" si="158"/>
        <v>4.6430054628770145E-2</v>
      </c>
      <c r="AJ16" s="97">
        <f t="shared" si="159"/>
        <v>-8.6193770218989663E-4</v>
      </c>
      <c r="AK16" s="35">
        <f t="shared" si="160"/>
        <v>3.7750000000000035</v>
      </c>
      <c r="AL16" s="35">
        <f t="shared" si="161"/>
        <v>3.5054691244721461</v>
      </c>
      <c r="AM16" s="36">
        <f t="shared" si="162"/>
        <v>-6.5076296515337195E-2</v>
      </c>
      <c r="AN16" s="35">
        <f t="shared" si="163"/>
        <v>161.268</v>
      </c>
      <c r="AO16" s="35">
        <f t="shared" si="164"/>
        <v>159.65612996467118</v>
      </c>
      <c r="AP16" s="36">
        <f t="shared" si="165"/>
        <v>165.76794682001272</v>
      </c>
      <c r="AQ16" s="35">
        <f t="shared" si="166"/>
        <v>56.587968136838839</v>
      </c>
      <c r="AR16" s="35">
        <f t="shared" si="167"/>
        <v>56.438764675839572</v>
      </c>
      <c r="AS16" s="35">
        <f t="shared" si="168"/>
        <v>37.921101247246064</v>
      </c>
      <c r="AT16" s="36">
        <f t="shared" si="169"/>
        <v>36.158604462113033</v>
      </c>
      <c r="AU16" s="35">
        <f t="shared" si="170"/>
        <v>64.941534701789706</v>
      </c>
      <c r="AV16" s="35">
        <f t="shared" si="171"/>
        <v>49.383175129731832</v>
      </c>
      <c r="AW16" s="35">
        <f t="shared" si="172"/>
        <v>68.816355395001636</v>
      </c>
      <c r="AX16" s="36">
        <f t="shared" si="173"/>
        <v>68.461228102945697</v>
      </c>
      <c r="AY16" s="35">
        <f t="shared" si="174"/>
        <v>18.666866889592775</v>
      </c>
      <c r="AZ16" s="35">
        <f t="shared" si="175"/>
        <v>20.280160213726539</v>
      </c>
      <c r="BA16" s="35">
        <f t="shared" si="176"/>
        <v>-3.8748206932119302</v>
      </c>
      <c r="BB16" s="36">
        <f t="shared" si="177"/>
        <v>-19.078052973213865</v>
      </c>
      <c r="BC16" s="52">
        <v>-6</v>
      </c>
      <c r="BD16" s="48">
        <v>160.5</v>
      </c>
      <c r="BE16" s="52">
        <v>-5.5</v>
      </c>
      <c r="BF16" s="48">
        <v>153</v>
      </c>
      <c r="BH16" s="112"/>
      <c r="BI16" s="112"/>
      <c r="BJ16" s="111"/>
      <c r="BK16" s="52" t="s">
        <v>101</v>
      </c>
      <c r="BL16" s="112">
        <f>ABS((BF16-BD16)/11.5)</f>
        <v>0.65217391304347827</v>
      </c>
      <c r="BM16" s="112">
        <f>_xlfn.NORM.S.DIST(BL16, TRUE)</f>
        <v>0.7428555066419541</v>
      </c>
      <c r="BN16" s="111">
        <f>(((1/0.523)-1)*BM16-(1-BM16))/((1/0.523)-1)</f>
        <v>0.46091301182799604</v>
      </c>
      <c r="BO16" s="52">
        <v>-262</v>
      </c>
      <c r="BP16" s="112">
        <f t="shared" si="112"/>
        <v>0.72375690607734811</v>
      </c>
      <c r="BQ16" s="112">
        <v>0.77</v>
      </c>
      <c r="BR16" s="111">
        <f t="shared" si="113"/>
        <v>0.16740000000000002</v>
      </c>
      <c r="BT16" s="112"/>
      <c r="BU16" s="112"/>
      <c r="BV16" s="111"/>
      <c r="BX16" s="118">
        <v>1</v>
      </c>
      <c r="BY16" s="118">
        <v>0</v>
      </c>
      <c r="BZ16" s="119"/>
      <c r="CA16" s="112"/>
      <c r="CB16" s="112">
        <f>IF(BX16=0,-BN16,BN16*1.91)</f>
        <v>0.88034385259147241</v>
      </c>
      <c r="CC16" s="112">
        <f>IF(BY16=0,BR16*-1,BR16*(1/$BP16))</f>
        <v>-0.16740000000000002</v>
      </c>
      <c r="CD16" s="112"/>
      <c r="CE16" s="116">
        <v>1</v>
      </c>
      <c r="CF16" s="117">
        <v>1</v>
      </c>
      <c r="CG16" s="52">
        <v>65</v>
      </c>
      <c r="CH16" s="48">
        <v>69</v>
      </c>
    </row>
    <row r="17" spans="1:86" x14ac:dyDescent="0.3">
      <c r="A17" s="18" t="s">
        <v>105</v>
      </c>
      <c r="B17" s="22" t="s">
        <v>186</v>
      </c>
      <c r="C17" s="8">
        <v>1.119</v>
      </c>
      <c r="D17" s="5">
        <v>0.98</v>
      </c>
      <c r="E17" s="92">
        <v>1.0814485562390701</v>
      </c>
      <c r="F17" s="93">
        <v>58.627353233933903</v>
      </c>
      <c r="G17" s="93">
        <v>45.317886730996001</v>
      </c>
      <c r="H17" s="93">
        <v>61.2788267121594</v>
      </c>
      <c r="I17" s="93">
        <v>67.334096579912099</v>
      </c>
      <c r="J17" s="93">
        <v>61.999857116444801</v>
      </c>
      <c r="K17" s="93">
        <v>83.035137105823907</v>
      </c>
      <c r="L17" s="92">
        <v>1.1140534638492601</v>
      </c>
      <c r="M17" s="93">
        <v>50.521944261666398</v>
      </c>
      <c r="N17" s="93">
        <v>44.161472752037199</v>
      </c>
      <c r="O17" s="93">
        <v>48.5185909429349</v>
      </c>
      <c r="P17" s="93">
        <v>57.709669529794297</v>
      </c>
      <c r="Q17" s="93">
        <v>59.756453404383699</v>
      </c>
      <c r="R17" s="95">
        <v>57.985788038691901</v>
      </c>
      <c r="S17" s="92">
        <v>0.96754416144636002</v>
      </c>
      <c r="T17" s="93">
        <v>37.624538693216003</v>
      </c>
      <c r="U17" s="93">
        <v>39.541040494368303</v>
      </c>
      <c r="V17" s="93">
        <v>41.330169758407898</v>
      </c>
      <c r="W17" s="93">
        <v>40.5431567025067</v>
      </c>
      <c r="X17" s="93">
        <v>46.166707862008003</v>
      </c>
      <c r="Y17" s="93">
        <v>33.110587170246397</v>
      </c>
      <c r="Z17" s="92">
        <v>1.1536007731708</v>
      </c>
      <c r="AA17" s="93">
        <v>45.715714135050803</v>
      </c>
      <c r="AB17" s="93">
        <v>55.855841293421101</v>
      </c>
      <c r="AC17" s="93">
        <v>52.984291781990798</v>
      </c>
      <c r="AD17" s="93">
        <v>73.873139654632496</v>
      </c>
      <c r="AE17" s="93">
        <v>84.720557380478596</v>
      </c>
      <c r="AF17" s="95">
        <v>57.076362917700401</v>
      </c>
      <c r="AG17" s="103">
        <v>66.5</v>
      </c>
      <c r="AH17" s="96">
        <f t="shared" si="157"/>
        <v>0.13900000000000001</v>
      </c>
      <c r="AI17" s="96">
        <f t="shared" si="158"/>
        <v>0.11390439479271008</v>
      </c>
      <c r="AJ17" s="97">
        <f t="shared" si="159"/>
        <v>-3.9547309321539936E-2</v>
      </c>
      <c r="AK17" s="35">
        <f t="shared" si="160"/>
        <v>9.2435000000000009</v>
      </c>
      <c r="AL17" s="35">
        <f t="shared" si="161"/>
        <v>7.5746422537152203</v>
      </c>
      <c r="AM17" s="36">
        <f t="shared" si="162"/>
        <v>-2.6298960698824057</v>
      </c>
      <c r="AN17" s="35">
        <f t="shared" si="163"/>
        <v>139.58350000000002</v>
      </c>
      <c r="AO17" s="35">
        <f t="shared" si="164"/>
        <v>136.25801572608111</v>
      </c>
      <c r="AP17" s="36">
        <f t="shared" si="165"/>
        <v>150.79900676183399</v>
      </c>
      <c r="AQ17" s="35">
        <f t="shared" si="166"/>
        <v>55.074688892363099</v>
      </c>
      <c r="AR17" s="35">
        <f t="shared" si="167"/>
        <v>47.734002652212837</v>
      </c>
      <c r="AS17" s="35">
        <f t="shared" si="168"/>
        <v>39.498582981997401</v>
      </c>
      <c r="AT17" s="36">
        <f t="shared" si="169"/>
        <v>51.518615736820898</v>
      </c>
      <c r="AU17" s="35">
        <f t="shared" si="170"/>
        <v>70.789696934060274</v>
      </c>
      <c r="AV17" s="35">
        <f t="shared" si="171"/>
        <v>58.48397032428997</v>
      </c>
      <c r="AW17" s="35">
        <f t="shared" si="172"/>
        <v>39.9401505782537</v>
      </c>
      <c r="AX17" s="36">
        <f t="shared" si="173"/>
        <v>71.890019984270495</v>
      </c>
      <c r="AY17" s="35">
        <f t="shared" si="174"/>
        <v>15.576105910365698</v>
      </c>
      <c r="AZ17" s="35">
        <f t="shared" si="175"/>
        <v>-3.7846130846080612</v>
      </c>
      <c r="BA17" s="35">
        <f t="shared" si="176"/>
        <v>30.849546355806574</v>
      </c>
      <c r="BB17" s="36">
        <f t="shared" si="177"/>
        <v>-13.406049659980525</v>
      </c>
      <c r="BC17" s="52">
        <v>-4.5</v>
      </c>
      <c r="BD17" s="48">
        <v>145.5</v>
      </c>
      <c r="BE17" s="52">
        <v>-1.5</v>
      </c>
      <c r="BF17" s="48">
        <v>139.5</v>
      </c>
      <c r="BG17" s="52">
        <v>145</v>
      </c>
      <c r="BH17" s="112">
        <f t="shared" si="2"/>
        <v>0.40816326530612246</v>
      </c>
      <c r="BI17" s="112">
        <v>0.46</v>
      </c>
      <c r="BJ17" s="111">
        <f t="shared" si="3"/>
        <v>8.7586206896551666E-2</v>
      </c>
      <c r="BK17" s="52" t="s">
        <v>101</v>
      </c>
      <c r="BL17" s="112">
        <f>ABS((BF17-BD17)/11.5)</f>
        <v>0.52173913043478259</v>
      </c>
      <c r="BM17" s="112">
        <f>_xlfn.NORM.S.DIST(BL17, TRUE)</f>
        <v>0.69907401211472564</v>
      </c>
      <c r="BN17" s="111">
        <f>(((1/0.523)-1)*BM17-(1-BM17))/((1/0.523)-1)</f>
        <v>0.36912790799732836</v>
      </c>
      <c r="BP17" s="112"/>
      <c r="BQ17" s="112"/>
      <c r="BR17" s="111"/>
      <c r="BS17" s="52" t="s">
        <v>152</v>
      </c>
      <c r="BT17" s="112">
        <f>ABS((BF17+7.5-BD17)/11.5)</f>
        <v>0.13043478260869565</v>
      </c>
      <c r="BU17" s="112">
        <f>_xlfn.NORM.S.DIST(BT17, TRUE)</f>
        <v>0.55188877544977744</v>
      </c>
      <c r="BV17" s="111">
        <f t="shared" si="114"/>
        <v>6.0563470544606757E-2</v>
      </c>
      <c r="BW17" s="118">
        <v>0</v>
      </c>
      <c r="BX17" s="118">
        <v>1</v>
      </c>
      <c r="BZ17" s="119">
        <v>0</v>
      </c>
      <c r="CA17" s="112">
        <f>IF(BW17=0,-BJ17,BJ17*(1/$BH17))</f>
        <v>-8.7586206896551666E-2</v>
      </c>
      <c r="CB17" s="112">
        <f>IF(BX17=0,-BN17,BN17*1.91)</f>
        <v>0.70503430427489711</v>
      </c>
      <c r="CC17" s="112"/>
      <c r="CD17" s="112">
        <f>IF(BZ17=0,-BV17,BV17*1.91)</f>
        <v>-6.0563470544606757E-2</v>
      </c>
      <c r="CE17" s="116">
        <v>0</v>
      </c>
      <c r="CF17" s="117">
        <v>0</v>
      </c>
      <c r="CG17" s="52">
        <v>71</v>
      </c>
      <c r="CH17" s="48">
        <v>62</v>
      </c>
    </row>
    <row r="18" spans="1:86" x14ac:dyDescent="0.3">
      <c r="A18" s="18" t="s">
        <v>120</v>
      </c>
      <c r="B18" s="22" t="s">
        <v>187</v>
      </c>
      <c r="C18" s="8">
        <v>1.1439999999999999</v>
      </c>
      <c r="D18" s="5">
        <v>0.96599999999999997</v>
      </c>
      <c r="E18" s="92">
        <v>1.0199134792623199</v>
      </c>
      <c r="F18" s="93">
        <v>45.6687445419265</v>
      </c>
      <c r="G18" s="93">
        <v>35.92589846045</v>
      </c>
      <c r="H18" s="93">
        <v>50.083522624876203</v>
      </c>
      <c r="I18" s="93">
        <v>55.763122791004598</v>
      </c>
      <c r="J18" s="93">
        <v>56.947353368289498</v>
      </c>
      <c r="K18" s="93">
        <v>59.296230000271301</v>
      </c>
      <c r="L18" s="92">
        <v>1.1532990167341399</v>
      </c>
      <c r="M18" s="93">
        <v>53.594337496427698</v>
      </c>
      <c r="N18" s="93">
        <v>58.6943169670758</v>
      </c>
      <c r="O18" s="93">
        <v>41.975875974825598</v>
      </c>
      <c r="P18" s="93">
        <v>66.958157428796099</v>
      </c>
      <c r="Q18" s="93">
        <v>67.015072277605796</v>
      </c>
      <c r="R18" s="95">
        <v>71.396715222727707</v>
      </c>
      <c r="S18" s="92">
        <v>0.99047772037777904</v>
      </c>
      <c r="T18" s="93">
        <v>36.059957594819998</v>
      </c>
      <c r="U18" s="93">
        <v>38.126578018113399</v>
      </c>
      <c r="V18" s="93">
        <v>34.077420827597301</v>
      </c>
      <c r="W18" s="93">
        <v>57.885540643206802</v>
      </c>
      <c r="X18" s="93">
        <v>65.814931717526306</v>
      </c>
      <c r="Y18" s="93">
        <v>54.539099977266297</v>
      </c>
      <c r="Z18" s="92">
        <v>0.96968192728973102</v>
      </c>
      <c r="AA18" s="93">
        <v>30.975569975926401</v>
      </c>
      <c r="AB18" s="93">
        <v>26.554891460449301</v>
      </c>
      <c r="AC18" s="93">
        <v>35.021530502038999</v>
      </c>
      <c r="AD18" s="93">
        <v>49.515660330872102</v>
      </c>
      <c r="AE18" s="93">
        <v>47.669499674877102</v>
      </c>
      <c r="AF18" s="95">
        <v>52.375169849422697</v>
      </c>
      <c r="AG18" s="103">
        <v>63.5</v>
      </c>
      <c r="AH18" s="96">
        <f t="shared" si="157"/>
        <v>0.17799999999999994</v>
      </c>
      <c r="AI18" s="96">
        <f t="shared" si="158"/>
        <v>2.9435758884540864E-2</v>
      </c>
      <c r="AJ18" s="97">
        <f t="shared" si="159"/>
        <v>0.18361708944440891</v>
      </c>
      <c r="AK18" s="35">
        <f t="shared" si="160"/>
        <v>11.302999999999995</v>
      </c>
      <c r="AL18" s="35">
        <f t="shared" si="161"/>
        <v>1.8691706891683448</v>
      </c>
      <c r="AM18" s="36">
        <f t="shared" si="162"/>
        <v>11.659685179719967</v>
      </c>
      <c r="AN18" s="35">
        <f t="shared" si="163"/>
        <v>133.98499999999999</v>
      </c>
      <c r="AO18" s="35">
        <f t="shared" si="164"/>
        <v>127.65984117714628</v>
      </c>
      <c r="AP18" s="36">
        <f t="shared" si="165"/>
        <v>134.80928994551579</v>
      </c>
      <c r="AQ18" s="35">
        <f t="shared" si="166"/>
        <v>43.892721875750901</v>
      </c>
      <c r="AR18" s="35">
        <f t="shared" si="167"/>
        <v>51.421510146109689</v>
      </c>
      <c r="AS18" s="35">
        <f t="shared" si="168"/>
        <v>36.087985480176904</v>
      </c>
      <c r="AT18" s="36">
        <f t="shared" si="169"/>
        <v>30.850663979471566</v>
      </c>
      <c r="AU18" s="35">
        <f t="shared" si="170"/>
        <v>57.335568719855132</v>
      </c>
      <c r="AV18" s="35">
        <f t="shared" si="171"/>
        <v>68.456648309709863</v>
      </c>
      <c r="AW18" s="35">
        <f t="shared" si="172"/>
        <v>59.413190779333128</v>
      </c>
      <c r="AX18" s="36">
        <f t="shared" si="173"/>
        <v>49.853443285057295</v>
      </c>
      <c r="AY18" s="35">
        <f t="shared" si="174"/>
        <v>7.8047363955739968</v>
      </c>
      <c r="AZ18" s="35">
        <f t="shared" si="175"/>
        <v>20.570846166638123</v>
      </c>
      <c r="BA18" s="35">
        <f t="shared" si="176"/>
        <v>-2.0776220594779957</v>
      </c>
      <c r="BB18" s="36">
        <f t="shared" si="177"/>
        <v>18.603205024652567</v>
      </c>
      <c r="BC18" s="52">
        <v>-8.5</v>
      </c>
      <c r="BD18" s="48">
        <v>132.5</v>
      </c>
      <c r="BE18" s="52">
        <v>-9</v>
      </c>
      <c r="BF18" s="48">
        <v>128</v>
      </c>
      <c r="BH18" s="112"/>
      <c r="BI18" s="112"/>
      <c r="BJ18" s="111"/>
      <c r="BK18" s="52" t="s">
        <v>101</v>
      </c>
      <c r="BL18" s="112">
        <f>ABS((BF18-BD18)/11.5)</f>
        <v>0.39130434782608697</v>
      </c>
      <c r="BM18" s="112">
        <f>_xlfn.NORM.S.DIST(BL18, TRUE)</f>
        <v>0.65221385726097125</v>
      </c>
      <c r="BN18" s="111">
        <f>(((1/0.523)-1)*BM18-(1-BM18))/((1/0.523)-1)</f>
        <v>0.27088858964564194</v>
      </c>
      <c r="BO18" s="52">
        <v>-405</v>
      </c>
      <c r="BP18" s="112">
        <f t="shared" si="112"/>
        <v>0.80198019801980203</v>
      </c>
      <c r="BQ18" s="112">
        <v>0.86</v>
      </c>
      <c r="BR18" s="111">
        <f t="shared" si="113"/>
        <v>0.29299999999999987</v>
      </c>
      <c r="BS18" s="52" t="s">
        <v>152</v>
      </c>
      <c r="BT18" s="112">
        <f>ABS((BF18+7.5-BD18)/11.5)</f>
        <v>0.2608695652173913</v>
      </c>
      <c r="BU18" s="112">
        <f>_xlfn.NORM.S.DIST(BT18, TRUE)</f>
        <v>0.6029034520929698</v>
      </c>
      <c r="BV18" s="111">
        <f t="shared" si="114"/>
        <v>0.16751247818232662</v>
      </c>
      <c r="BX18" s="118">
        <v>0</v>
      </c>
      <c r="BY18" s="118">
        <v>1</v>
      </c>
      <c r="BZ18" s="119">
        <v>1</v>
      </c>
      <c r="CA18" s="112"/>
      <c r="CB18" s="112">
        <f>IF(BX18=0,-BN18,BN18*1.91)</f>
        <v>-0.27088858964564194</v>
      </c>
      <c r="CC18" s="112">
        <f>IF(BY18=0,BR18*-1,BR18*(1/$BP18))</f>
        <v>0.36534567901234549</v>
      </c>
      <c r="CD18" s="112">
        <f>IF(BZ18=0,-BV18,BV18*1.91)</f>
        <v>0.31994883332824381</v>
      </c>
      <c r="CE18" s="116">
        <v>1</v>
      </c>
      <c r="CF18" s="117">
        <v>1</v>
      </c>
      <c r="CG18" s="52">
        <v>75</v>
      </c>
      <c r="CH18" s="48">
        <v>64</v>
      </c>
    </row>
    <row r="19" spans="1:86" x14ac:dyDescent="0.3">
      <c r="A19" s="18" t="s">
        <v>188</v>
      </c>
      <c r="B19" s="22" t="s">
        <v>189</v>
      </c>
      <c r="C19" s="8">
        <v>1.1539999999999999</v>
      </c>
      <c r="D19" s="5">
        <v>0.93100000000000005</v>
      </c>
      <c r="E19" s="92">
        <v>1.08611390297749</v>
      </c>
      <c r="F19" s="93">
        <v>53.761875436207497</v>
      </c>
      <c r="G19" s="93">
        <v>39.256528504727498</v>
      </c>
      <c r="H19" s="93">
        <v>62.777020887677097</v>
      </c>
      <c r="I19" s="93">
        <v>67.140191009658395</v>
      </c>
      <c r="J19" s="93">
        <v>54.579121950751102</v>
      </c>
      <c r="K19" s="93">
        <v>80.720300650699102</v>
      </c>
      <c r="L19" s="92">
        <v>1.1307565745536701</v>
      </c>
      <c r="M19" s="93">
        <v>57.831533803219799</v>
      </c>
      <c r="N19" s="93">
        <v>60.099197410758002</v>
      </c>
      <c r="O19" s="93">
        <v>52.062105898290099</v>
      </c>
      <c r="P19" s="93">
        <v>64.793329160188904</v>
      </c>
      <c r="Q19" s="93">
        <v>63.349691752942803</v>
      </c>
      <c r="R19" s="95">
        <v>67.627048189444494</v>
      </c>
      <c r="S19" s="92">
        <v>0.94488465691247803</v>
      </c>
      <c r="T19" s="93">
        <v>40.158355472054502</v>
      </c>
      <c r="U19" s="93">
        <v>48.472152335551101</v>
      </c>
      <c r="V19" s="93">
        <v>44.9000587354356</v>
      </c>
      <c r="W19" s="93">
        <v>39.055613076851699</v>
      </c>
      <c r="X19" s="93">
        <v>44.216879632007199</v>
      </c>
      <c r="Y19" s="93">
        <v>42.6078022295181</v>
      </c>
      <c r="Z19" s="92">
        <v>1.0831108740141899</v>
      </c>
      <c r="AA19" s="93">
        <v>39.430964786700599</v>
      </c>
      <c r="AB19" s="93">
        <v>46.4220818809601</v>
      </c>
      <c r="AC19" s="93">
        <v>35.134415615880002</v>
      </c>
      <c r="AD19" s="93">
        <v>63.906312884672502</v>
      </c>
      <c r="AE19" s="93">
        <v>56.949754057870202</v>
      </c>
      <c r="AF19" s="95">
        <v>66.233667044051202</v>
      </c>
      <c r="AG19" s="103">
        <v>69.5</v>
      </c>
      <c r="AH19" s="96">
        <f t="shared" ref="AH19:AH22" si="178">C19-D19</f>
        <v>0.22299999999999986</v>
      </c>
      <c r="AI19" s="96">
        <f t="shared" ref="AI19:AI22" si="179">E19-S19</f>
        <v>0.14122924606501197</v>
      </c>
      <c r="AJ19" s="97">
        <f t="shared" ref="AJ19:AJ22" si="180">L19-Z19</f>
        <v>4.764570053948014E-2</v>
      </c>
      <c r="AK19" s="35">
        <f t="shared" ref="AK19:AK22" si="181">AH19*$AG19</f>
        <v>15.498499999999991</v>
      </c>
      <c r="AL19" s="35">
        <f t="shared" ref="AL19:AL22" si="182">AI19*$AG19</f>
        <v>9.8154326015183315</v>
      </c>
      <c r="AM19" s="36">
        <f t="shared" ref="AM19:AM22" si="183">AJ19*$AG19</f>
        <v>3.3113761874938699</v>
      </c>
      <c r="AN19" s="35">
        <f t="shared" ref="AN19:AN22" si="184">(C19+D19)*$AG19</f>
        <v>144.9075</v>
      </c>
      <c r="AO19" s="35">
        <f t="shared" ref="AO19:AO22" si="185">(E19+S19)*$AG19</f>
        <v>141.15439991235277</v>
      </c>
      <c r="AP19" s="36">
        <f t="shared" ref="AP19:AP22" si="186">(L19+Z19)*$AG19</f>
        <v>153.86378767546626</v>
      </c>
      <c r="AQ19" s="35">
        <f t="shared" ref="AQ19:AQ22" si="187">AVERAGE(F19:H19)</f>
        <v>51.931808276204038</v>
      </c>
      <c r="AR19" s="35">
        <f t="shared" ref="AR19:AR22" si="188">AVERAGE(M19:O19)</f>
        <v>56.664279037422631</v>
      </c>
      <c r="AS19" s="35">
        <f t="shared" ref="AS19:AS22" si="189">AVERAGE(T19:V19)</f>
        <v>44.510188847680404</v>
      </c>
      <c r="AT19" s="36">
        <f t="shared" ref="AT19:AT22" si="190">AVERAGE(AA19:AC19)</f>
        <v>40.329154094513562</v>
      </c>
      <c r="AU19" s="35">
        <f t="shared" ref="AU19:AU22" si="191">AVERAGE(I19:K19)</f>
        <v>67.479871203702871</v>
      </c>
      <c r="AV19" s="35">
        <f t="shared" ref="AV19:AV22" si="192">AVERAGE(P19:R19)</f>
        <v>65.256689700858729</v>
      </c>
      <c r="AW19" s="35">
        <f t="shared" ref="AW19:AW22" si="193">AVERAGE(W19:Y19)</f>
        <v>41.960098312792333</v>
      </c>
      <c r="AX19" s="36">
        <f t="shared" ref="AX19:AX22" si="194">AVERAGE(AD19:AF19)</f>
        <v>62.363244662197964</v>
      </c>
      <c r="AY19" s="35">
        <f t="shared" ref="AY19:AY22" si="195">AVERAGE(F19:H19)-AVERAGE(T19:V19)</f>
        <v>7.4216194285236341</v>
      </c>
      <c r="AZ19" s="35">
        <f t="shared" ref="AZ19:AZ22" si="196">AVERAGE(M19:O19)-AVERAGE(AA19:AC19)</f>
        <v>16.335124942909069</v>
      </c>
      <c r="BA19" s="35">
        <f t="shared" ref="BA19:BA22" si="197">AVERAGE(I19:K19)-AVERAGE(W19:Y19)</f>
        <v>25.519772890910538</v>
      </c>
      <c r="BB19" s="36">
        <f t="shared" ref="BB19:BB22" si="198">AVERAGE(P19:R19)-AVERAGE(AD19:AF19)</f>
        <v>2.8934450386607651</v>
      </c>
      <c r="BC19" s="52">
        <v>-10.5</v>
      </c>
      <c r="BD19" s="48">
        <v>146.5</v>
      </c>
      <c r="BE19" s="52">
        <v>-7.5</v>
      </c>
      <c r="BF19" s="48">
        <v>141.5</v>
      </c>
      <c r="BH19" s="112"/>
      <c r="BI19" s="112"/>
      <c r="BJ19" s="111"/>
      <c r="BK19" s="52" t="s">
        <v>101</v>
      </c>
      <c r="BL19" s="112">
        <f>ABS((BF19-BD19)/11.5)</f>
        <v>0.43478260869565216</v>
      </c>
      <c r="BM19" s="112">
        <f>_xlfn.NORM.S.DIST(BL19, TRUE)</f>
        <v>0.66813988517719891</v>
      </c>
      <c r="BN19" s="111">
        <f>(((1/0.523)-1)*BM19-(1-BM19))/((1/0.523)-1)</f>
        <v>0.30427648884108788</v>
      </c>
      <c r="BO19" s="52">
        <v>-425</v>
      </c>
      <c r="BP19" s="112">
        <f t="shared" si="112"/>
        <v>0.80952380952380953</v>
      </c>
      <c r="BQ19" s="112">
        <v>0.84</v>
      </c>
      <c r="BR19" s="111">
        <f t="shared" si="113"/>
        <v>0.16</v>
      </c>
      <c r="BS19" s="52" t="s">
        <v>152</v>
      </c>
      <c r="BT19" s="112">
        <f>ABS((BF19+7.5-BD19)/11.5)</f>
        <v>0.21739130434782608</v>
      </c>
      <c r="BU19" s="112">
        <f>_xlfn.NORM.S.DIST(BT19, TRUE)</f>
        <v>0.58604829635176869</v>
      </c>
      <c r="BV19" s="111">
        <f t="shared" si="114"/>
        <v>0.13217672191146473</v>
      </c>
      <c r="BX19" s="118">
        <v>1</v>
      </c>
      <c r="BY19" s="118">
        <v>1</v>
      </c>
      <c r="BZ19" s="119">
        <v>0</v>
      </c>
      <c r="CA19" s="112"/>
      <c r="CB19" s="112">
        <f>IF(BX19=0,-BN19,BN19*1.91)</f>
        <v>0.58116809368647782</v>
      </c>
      <c r="CC19" s="112">
        <f>IF(BY19=0,BR19*-1,BR19*(1/$BP19))</f>
        <v>0.19764705882352943</v>
      </c>
      <c r="CD19" s="112">
        <f>IF(BZ19=0,-BV19,BV19*1.91)</f>
        <v>-0.13217672191146473</v>
      </c>
      <c r="CE19" s="116">
        <v>1</v>
      </c>
      <c r="CF19" s="117">
        <v>1</v>
      </c>
      <c r="CG19" s="52">
        <v>73</v>
      </c>
      <c r="CH19" s="48">
        <v>63</v>
      </c>
    </row>
    <row r="20" spans="1:86" x14ac:dyDescent="0.3">
      <c r="A20" s="18" t="s">
        <v>126</v>
      </c>
      <c r="B20" s="22" t="s">
        <v>190</v>
      </c>
      <c r="C20" s="8">
        <v>0.999</v>
      </c>
      <c r="D20" s="5">
        <v>0.94699999999999995</v>
      </c>
      <c r="E20" s="92">
        <v>1.0394022892608199</v>
      </c>
      <c r="F20" s="93">
        <v>53.295449525136299</v>
      </c>
      <c r="G20" s="93">
        <v>54.7782003917875</v>
      </c>
      <c r="H20" s="93">
        <v>59.558807577379902</v>
      </c>
      <c r="I20" s="93">
        <v>52.970064274843999</v>
      </c>
      <c r="J20" s="93">
        <v>54.847761311894097</v>
      </c>
      <c r="K20" s="93">
        <v>52.185285670376501</v>
      </c>
      <c r="L20" s="92">
        <v>1.02544442534437</v>
      </c>
      <c r="M20" s="93">
        <v>43.685601890521802</v>
      </c>
      <c r="N20" s="93">
        <v>40.0878211659996</v>
      </c>
      <c r="O20" s="93">
        <v>37.1643556874998</v>
      </c>
      <c r="P20" s="93">
        <v>49.830547429769297</v>
      </c>
      <c r="Q20" s="93">
        <v>46.718227638741197</v>
      </c>
      <c r="R20" s="95">
        <v>52.619303362060897</v>
      </c>
      <c r="S20" s="92">
        <v>0.94813842788906599</v>
      </c>
      <c r="T20" s="93">
        <v>32.718005437963399</v>
      </c>
      <c r="U20" s="93">
        <v>38.336339935592903</v>
      </c>
      <c r="V20" s="93">
        <v>33.010973320789503</v>
      </c>
      <c r="W20" s="93">
        <v>53.252611006208099</v>
      </c>
      <c r="X20" s="93">
        <v>63.497637459514799</v>
      </c>
      <c r="Y20" s="93">
        <v>52.465898805880499</v>
      </c>
      <c r="Z20" s="92">
        <v>1.0345232558492099</v>
      </c>
      <c r="AA20" s="93">
        <v>35.311453854204302</v>
      </c>
      <c r="AB20" s="93">
        <v>28.102497781057</v>
      </c>
      <c r="AC20" s="93">
        <v>32.4912809711237</v>
      </c>
      <c r="AD20" s="93">
        <v>68.731969811105699</v>
      </c>
      <c r="AE20" s="93">
        <v>60.431675145770903</v>
      </c>
      <c r="AF20" s="95">
        <v>74.661962529844899</v>
      </c>
      <c r="AG20" s="103">
        <v>75.5</v>
      </c>
      <c r="AH20" s="96">
        <f t="shared" si="178"/>
        <v>5.2000000000000046E-2</v>
      </c>
      <c r="AI20" s="96">
        <f t="shared" si="179"/>
        <v>9.1263861371753907E-2</v>
      </c>
      <c r="AJ20" s="97">
        <f t="shared" si="180"/>
        <v>-9.0788305048399298E-3</v>
      </c>
      <c r="AK20" s="35">
        <f t="shared" si="181"/>
        <v>3.9260000000000037</v>
      </c>
      <c r="AL20" s="35">
        <f t="shared" si="182"/>
        <v>6.8904215335674204</v>
      </c>
      <c r="AM20" s="36">
        <f t="shared" si="183"/>
        <v>-0.6854517031154147</v>
      </c>
      <c r="AN20" s="35">
        <f t="shared" si="184"/>
        <v>146.923</v>
      </c>
      <c r="AO20" s="35">
        <f t="shared" si="185"/>
        <v>150.05932414481637</v>
      </c>
      <c r="AP20" s="36">
        <f t="shared" si="186"/>
        <v>155.5275599301153</v>
      </c>
      <c r="AQ20" s="35">
        <f t="shared" si="187"/>
        <v>55.877485831434569</v>
      </c>
      <c r="AR20" s="35">
        <f t="shared" si="188"/>
        <v>40.312592914673736</v>
      </c>
      <c r="AS20" s="35">
        <f t="shared" si="189"/>
        <v>34.688439564781937</v>
      </c>
      <c r="AT20" s="36">
        <f t="shared" si="190"/>
        <v>31.968410868795001</v>
      </c>
      <c r="AU20" s="35">
        <f t="shared" si="191"/>
        <v>53.334370419038201</v>
      </c>
      <c r="AV20" s="35">
        <f t="shared" si="192"/>
        <v>49.722692810190466</v>
      </c>
      <c r="AW20" s="35">
        <f t="shared" si="193"/>
        <v>56.405382423867799</v>
      </c>
      <c r="AX20" s="36">
        <f t="shared" si="194"/>
        <v>67.941869162240494</v>
      </c>
      <c r="AY20" s="35">
        <f t="shared" si="195"/>
        <v>21.189046266652632</v>
      </c>
      <c r="AZ20" s="35">
        <f t="shared" si="196"/>
        <v>8.3441820458787355</v>
      </c>
      <c r="BA20" s="35">
        <f t="shared" si="197"/>
        <v>-3.0710120048295977</v>
      </c>
      <c r="BB20" s="36">
        <f t="shared" si="198"/>
        <v>-18.219176352050027</v>
      </c>
      <c r="BC20" s="52">
        <v>-8.5</v>
      </c>
      <c r="BD20" s="48">
        <v>155.5</v>
      </c>
      <c r="BE20" s="52">
        <v>-5.5</v>
      </c>
      <c r="BF20" s="48">
        <v>148</v>
      </c>
      <c r="BG20" s="52">
        <v>300</v>
      </c>
      <c r="BH20" s="112">
        <f t="shared" si="2"/>
        <v>0.25</v>
      </c>
      <c r="BI20" s="112">
        <v>0.3</v>
      </c>
      <c r="BJ20" s="111">
        <f t="shared" ref="BJ20:BJ22" si="199">(((1/BH20)-1)*BI20-(1-BI20))/((1/BH20)-1)</f>
        <v>6.6666666666666652E-2</v>
      </c>
      <c r="BK20" s="52" t="s">
        <v>101</v>
      </c>
      <c r="BL20" s="112">
        <f>ABS((BF20-BD20)/11.5)</f>
        <v>0.65217391304347827</v>
      </c>
      <c r="BM20" s="112">
        <f>_xlfn.NORM.S.DIST(BL20, TRUE)</f>
        <v>0.7428555066419541</v>
      </c>
      <c r="BN20" s="111">
        <f>(((1/0.523)-1)*BM20-(1-BM20))/((1/0.523)-1)</f>
        <v>0.46091301182799604</v>
      </c>
      <c r="BP20" s="112"/>
      <c r="BQ20" s="112"/>
      <c r="BR20" s="111"/>
      <c r="BT20" s="112"/>
      <c r="BU20" s="112"/>
      <c r="BV20" s="111"/>
      <c r="BW20" s="118">
        <v>0</v>
      </c>
      <c r="BX20" s="118">
        <v>1</v>
      </c>
      <c r="BZ20" s="119"/>
      <c r="CA20" s="112">
        <f>IF(BW20=0,-BJ20,BJ20*(1/$BH20))</f>
        <v>-6.6666666666666652E-2</v>
      </c>
      <c r="CB20" s="112">
        <f>IF(BX20=0,-BN20,BN20*1.91)</f>
        <v>0.88034385259147241</v>
      </c>
      <c r="CC20" s="112"/>
      <c r="CD20" s="112"/>
      <c r="CE20" s="116">
        <v>0</v>
      </c>
      <c r="CF20" s="117">
        <v>0</v>
      </c>
      <c r="CG20" s="52">
        <v>82</v>
      </c>
      <c r="CH20" s="48">
        <v>72</v>
      </c>
    </row>
    <row r="21" spans="1:86" x14ac:dyDescent="0.3">
      <c r="A21" s="18" t="s">
        <v>118</v>
      </c>
      <c r="B21" s="22" t="s">
        <v>191</v>
      </c>
      <c r="C21" s="8">
        <v>1.052</v>
      </c>
      <c r="D21" s="5">
        <v>0.88600000000000001</v>
      </c>
      <c r="E21" s="92">
        <v>0.96500364988433396</v>
      </c>
      <c r="F21" s="93">
        <v>41.249112022767299</v>
      </c>
      <c r="G21" s="93">
        <v>43.201524799193002</v>
      </c>
      <c r="H21" s="93">
        <v>46.682084441509502</v>
      </c>
      <c r="I21" s="93">
        <v>47.065664851235802</v>
      </c>
      <c r="J21" s="93">
        <v>48.087352927592001</v>
      </c>
      <c r="K21" s="93">
        <v>51.382863903873002</v>
      </c>
      <c r="L21" s="92">
        <v>1.0386399788229299</v>
      </c>
      <c r="M21" s="93">
        <v>40.809468950158703</v>
      </c>
      <c r="N21" s="93">
        <v>39.602695676931198</v>
      </c>
      <c r="O21" s="93">
        <v>35.559542096679401</v>
      </c>
      <c r="P21" s="93">
        <v>57.727699857093199</v>
      </c>
      <c r="Q21" s="93">
        <v>66.911964336029001</v>
      </c>
      <c r="R21" s="95">
        <v>54.111277357574501</v>
      </c>
      <c r="S21" s="92">
        <v>0.93731048634310998</v>
      </c>
      <c r="T21" s="93">
        <v>38.674928902943201</v>
      </c>
      <c r="U21" s="93">
        <v>41.784949478728002</v>
      </c>
      <c r="V21" s="93">
        <v>40.475703471308201</v>
      </c>
      <c r="W21" s="93">
        <v>44.3006465726192</v>
      </c>
      <c r="X21" s="93">
        <v>54.554162862339197</v>
      </c>
      <c r="Y21" s="93">
        <v>48.041997366807202</v>
      </c>
      <c r="Z21" s="92">
        <v>1.06595406786406</v>
      </c>
      <c r="AA21" s="93">
        <v>44.792768717063801</v>
      </c>
      <c r="AB21" s="93">
        <v>47.107678263887699</v>
      </c>
      <c r="AC21" s="93">
        <v>47.040734219584699</v>
      </c>
      <c r="AD21" s="93">
        <v>57.228771728850496</v>
      </c>
      <c r="AE21" s="93">
        <v>60.162009304272999</v>
      </c>
      <c r="AF21" s="95">
        <v>61.8615436918356</v>
      </c>
      <c r="AG21" s="103">
        <v>75</v>
      </c>
      <c r="AH21" s="96">
        <f t="shared" si="178"/>
        <v>0.16600000000000004</v>
      </c>
      <c r="AI21" s="96">
        <f t="shared" si="179"/>
        <v>2.7693163541223975E-2</v>
      </c>
      <c r="AJ21" s="97">
        <f t="shared" si="180"/>
        <v>-2.7314089041130085E-2</v>
      </c>
      <c r="AK21" s="35">
        <f t="shared" si="181"/>
        <v>12.450000000000003</v>
      </c>
      <c r="AL21" s="35">
        <f t="shared" si="182"/>
        <v>2.0769872655917982</v>
      </c>
      <c r="AM21" s="36">
        <f t="shared" si="183"/>
        <v>-2.0485566780847564</v>
      </c>
      <c r="AN21" s="35">
        <f t="shared" si="184"/>
        <v>145.35000000000002</v>
      </c>
      <c r="AO21" s="35">
        <f t="shared" si="185"/>
        <v>142.67356021705831</v>
      </c>
      <c r="AP21" s="36">
        <f t="shared" si="186"/>
        <v>157.84455350152425</v>
      </c>
      <c r="AQ21" s="35">
        <f t="shared" si="187"/>
        <v>43.710907087823273</v>
      </c>
      <c r="AR21" s="35">
        <f t="shared" si="188"/>
        <v>38.65723557458977</v>
      </c>
      <c r="AS21" s="35">
        <f t="shared" si="189"/>
        <v>40.311860617659796</v>
      </c>
      <c r="AT21" s="36">
        <f t="shared" si="190"/>
        <v>46.313727066845395</v>
      </c>
      <c r="AU21" s="35">
        <f t="shared" si="191"/>
        <v>48.845293894233599</v>
      </c>
      <c r="AV21" s="35">
        <f t="shared" si="192"/>
        <v>59.583647183565567</v>
      </c>
      <c r="AW21" s="35">
        <f t="shared" si="193"/>
        <v>48.9656022672552</v>
      </c>
      <c r="AX21" s="36">
        <f t="shared" si="194"/>
        <v>59.750774908319698</v>
      </c>
      <c r="AY21" s="35">
        <f t="shared" si="195"/>
        <v>3.3990464701634764</v>
      </c>
      <c r="AZ21" s="35">
        <f t="shared" si="196"/>
        <v>-7.6564914922556255</v>
      </c>
      <c r="BA21" s="35">
        <f t="shared" si="197"/>
        <v>-0.1203083730216008</v>
      </c>
      <c r="BB21" s="36">
        <f t="shared" si="198"/>
        <v>-0.16712772475413118</v>
      </c>
      <c r="BC21" s="52">
        <v>-6.5</v>
      </c>
      <c r="BD21" s="48">
        <v>148.5</v>
      </c>
      <c r="BE21" s="52">
        <v>-1</v>
      </c>
      <c r="BF21" s="48">
        <v>138.5</v>
      </c>
      <c r="BG21" s="52">
        <v>205</v>
      </c>
      <c r="BH21" s="112">
        <f t="shared" si="2"/>
        <v>0.32786885245901637</v>
      </c>
      <c r="BI21" s="112">
        <v>0.48</v>
      </c>
      <c r="BJ21" s="111">
        <f t="shared" si="199"/>
        <v>0.22634146341463415</v>
      </c>
      <c r="BK21" s="52" t="s">
        <v>101</v>
      </c>
      <c r="BL21" s="112">
        <f>ABS((BF21-BD21)/11.5)</f>
        <v>0.86956521739130432</v>
      </c>
      <c r="BM21" s="112">
        <f>_xlfn.NORM.S.DIST(BL21, TRUE)</f>
        <v>0.80773097350168832</v>
      </c>
      <c r="BN21" s="111">
        <f>(((1/0.523)-1)*BM21-(1-BM21))/((1/0.523)-1)</f>
        <v>0.59692027987775331</v>
      </c>
      <c r="BO21" s="52">
        <v>205</v>
      </c>
      <c r="BP21" s="112">
        <f t="shared" si="112"/>
        <v>0.32786885245901637</v>
      </c>
      <c r="BQ21" s="112">
        <v>0.38</v>
      </c>
      <c r="BR21" s="111">
        <f t="shared" si="113"/>
        <v>7.7560975609756153E-2</v>
      </c>
      <c r="BS21" s="52" t="s">
        <v>101</v>
      </c>
      <c r="BT21" s="112">
        <f>ABS((BF21+7.5-BD21)/11.5)</f>
        <v>0.21739130434782608</v>
      </c>
      <c r="BU21" s="112">
        <f>_xlfn.NORM.S.DIST(BT21, TRUE)</f>
        <v>0.58604829635176869</v>
      </c>
      <c r="BV21" s="111">
        <f t="shared" si="114"/>
        <v>0.13217672191146473</v>
      </c>
      <c r="BW21" s="118">
        <v>0</v>
      </c>
      <c r="BX21" s="118">
        <v>0</v>
      </c>
      <c r="BY21" s="118">
        <v>0</v>
      </c>
      <c r="BZ21" s="119">
        <v>0</v>
      </c>
      <c r="CA21" s="112">
        <f>IF(BW21=0,-BJ21,BJ21*(1/$BH21))</f>
        <v>-0.22634146341463415</v>
      </c>
      <c r="CB21" s="112">
        <f>IF(BX21=0,-BN21,BN21*1.91)</f>
        <v>-0.59692027987775331</v>
      </c>
      <c r="CC21" s="112">
        <f>IF(BY21=0,BR21*-1,BR21*(1/$BP21))</f>
        <v>-7.7560975609756153E-2</v>
      </c>
      <c r="CD21" s="112">
        <f>IF(BZ21=0,-BV21,BV21*1.91)</f>
        <v>-0.13217672191146473</v>
      </c>
      <c r="CE21" s="116">
        <v>0</v>
      </c>
      <c r="CF21" s="117">
        <v>0</v>
      </c>
      <c r="CG21" s="52">
        <v>79</v>
      </c>
      <c r="CH21" s="48">
        <v>70</v>
      </c>
    </row>
    <row r="22" spans="1:86" ht="15" thickBot="1" x14ac:dyDescent="0.35">
      <c r="A22" s="23" t="s">
        <v>192</v>
      </c>
      <c r="B22" s="19" t="s">
        <v>119</v>
      </c>
      <c r="C22" s="10">
        <v>1.0289999999999999</v>
      </c>
      <c r="D22" s="11">
        <v>1.038</v>
      </c>
      <c r="E22" s="124">
        <v>0.97280051067752205</v>
      </c>
      <c r="F22" s="125">
        <v>45.249250481456201</v>
      </c>
      <c r="G22" s="125">
        <v>39.6512335395729</v>
      </c>
      <c r="H22" s="125">
        <v>41.114346281793402</v>
      </c>
      <c r="I22" s="125">
        <v>51.538445290457403</v>
      </c>
      <c r="J22" s="125">
        <v>41.489435638857699</v>
      </c>
      <c r="K22" s="125">
        <v>62.565434598043502</v>
      </c>
      <c r="L22" s="124">
        <v>1.0288531372472101</v>
      </c>
      <c r="M22" s="125">
        <v>48.281460270573596</v>
      </c>
      <c r="N22" s="125">
        <v>57.195417162137097</v>
      </c>
      <c r="O22" s="125">
        <v>31.2887988337969</v>
      </c>
      <c r="P22" s="125">
        <v>44.989757629379397</v>
      </c>
      <c r="Q22" s="125">
        <v>45.415611443547299</v>
      </c>
      <c r="R22" s="126">
        <v>55.088287165672597</v>
      </c>
      <c r="S22" s="124">
        <v>1.0011164185770201</v>
      </c>
      <c r="T22" s="125">
        <v>49.0268813850386</v>
      </c>
      <c r="U22" s="125">
        <v>49.920561190016102</v>
      </c>
      <c r="V22" s="125">
        <v>50.443854883844203</v>
      </c>
      <c r="W22" s="125">
        <v>43.917322322134503</v>
      </c>
      <c r="X22" s="125">
        <v>41.456407131141702</v>
      </c>
      <c r="Y22" s="125">
        <v>54.518614842961803</v>
      </c>
      <c r="Z22" s="124">
        <v>1.1476722676103801</v>
      </c>
      <c r="AA22" s="125">
        <v>68.016366041028405</v>
      </c>
      <c r="AB22" s="125">
        <v>61.421265107349299</v>
      </c>
      <c r="AC22" s="125">
        <v>72.660580033875306</v>
      </c>
      <c r="AD22" s="125">
        <v>56.762907655422502</v>
      </c>
      <c r="AE22" s="125">
        <v>46.508665014529697</v>
      </c>
      <c r="AF22" s="126">
        <v>58.286730487825999</v>
      </c>
      <c r="AG22" s="128">
        <v>69</v>
      </c>
      <c r="AH22" s="129">
        <f t="shared" si="178"/>
        <v>-9.000000000000119E-3</v>
      </c>
      <c r="AI22" s="129">
        <f t="shared" si="179"/>
        <v>-2.8315907899498005E-2</v>
      </c>
      <c r="AJ22" s="130">
        <f t="shared" si="180"/>
        <v>-0.11881913036317004</v>
      </c>
      <c r="AK22" s="41">
        <f t="shared" si="181"/>
        <v>-0.62100000000000821</v>
      </c>
      <c r="AL22" s="41">
        <f t="shared" si="182"/>
        <v>-1.9537976450653622</v>
      </c>
      <c r="AM22" s="42">
        <f t="shared" si="183"/>
        <v>-8.1985199950587333</v>
      </c>
      <c r="AN22" s="41">
        <f t="shared" si="184"/>
        <v>142.62300000000002</v>
      </c>
      <c r="AO22" s="41">
        <f t="shared" si="185"/>
        <v>136.2002681185634</v>
      </c>
      <c r="AP22" s="42">
        <f t="shared" si="186"/>
        <v>150.18025293517371</v>
      </c>
      <c r="AQ22" s="41">
        <f t="shared" si="187"/>
        <v>42.004943434274168</v>
      </c>
      <c r="AR22" s="41">
        <f t="shared" si="188"/>
        <v>45.588558755502532</v>
      </c>
      <c r="AS22" s="41">
        <f t="shared" si="189"/>
        <v>49.797099152966304</v>
      </c>
      <c r="AT22" s="42">
        <f t="shared" si="190"/>
        <v>67.366070394084332</v>
      </c>
      <c r="AU22" s="41">
        <f t="shared" si="191"/>
        <v>51.864438509119537</v>
      </c>
      <c r="AV22" s="41">
        <f t="shared" si="192"/>
        <v>48.497885412866431</v>
      </c>
      <c r="AW22" s="41">
        <f t="shared" si="193"/>
        <v>46.630781432079338</v>
      </c>
      <c r="AX22" s="42">
        <f t="shared" si="194"/>
        <v>53.852767719259397</v>
      </c>
      <c r="AY22" s="41">
        <f t="shared" si="195"/>
        <v>-7.7921557186921362</v>
      </c>
      <c r="AZ22" s="41">
        <f t="shared" si="196"/>
        <v>-21.7775116385818</v>
      </c>
      <c r="BA22" s="41">
        <f t="shared" si="197"/>
        <v>5.2336570770401991</v>
      </c>
      <c r="BB22" s="42">
        <f t="shared" si="198"/>
        <v>-5.354882306392966</v>
      </c>
      <c r="BC22" s="66">
        <v>4.5</v>
      </c>
      <c r="BD22" s="51">
        <v>142.5</v>
      </c>
      <c r="BE22" s="66">
        <v>3</v>
      </c>
      <c r="BF22" s="51">
        <v>142.5</v>
      </c>
      <c r="BG22" s="66">
        <v>175</v>
      </c>
      <c r="BH22" s="131">
        <f t="shared" si="2"/>
        <v>0.36363636363636365</v>
      </c>
      <c r="BI22" s="131">
        <v>0.38</v>
      </c>
      <c r="BJ22" s="132">
        <f t="shared" si="199"/>
        <v>2.5714285714285738E-2</v>
      </c>
      <c r="BK22" s="66"/>
      <c r="BL22" s="131"/>
      <c r="BM22" s="131"/>
      <c r="BN22" s="132"/>
      <c r="BO22" s="66">
        <v>-186</v>
      </c>
      <c r="BP22" s="131">
        <f t="shared" si="112"/>
        <v>0.65034965034965031</v>
      </c>
      <c r="BQ22" s="131">
        <v>0.67</v>
      </c>
      <c r="BR22" s="132">
        <f t="shared" si="113"/>
        <v>5.6200000000000284E-2</v>
      </c>
      <c r="BS22" s="66" t="s">
        <v>152</v>
      </c>
      <c r="BT22" s="131">
        <f>ABS((BF22+7.5-BD22)/11.5)</f>
        <v>0.65217391304347827</v>
      </c>
      <c r="BU22" s="131">
        <f>_xlfn.NORM.S.DIST(BT22, TRUE)</f>
        <v>0.7428555066419541</v>
      </c>
      <c r="BV22" s="132">
        <f t="shared" si="114"/>
        <v>0.46091301182799604</v>
      </c>
      <c r="BW22" s="133">
        <v>0</v>
      </c>
      <c r="BX22" s="133"/>
      <c r="BY22" s="133">
        <v>1</v>
      </c>
      <c r="BZ22" s="134">
        <v>1</v>
      </c>
      <c r="CA22" s="131">
        <f>IF(BW22=0,-BJ22,BJ22*(1/$BH22))</f>
        <v>-2.5714285714285738E-2</v>
      </c>
      <c r="CB22" s="131"/>
      <c r="CC22" s="131">
        <f>IF(BY22=0,BR22*-1,BR22*(1/$BP22))</f>
        <v>8.6415053763441302E-2</v>
      </c>
      <c r="CD22" s="131">
        <f>IF(BZ22=0,-BV22,BV22*1.91)</f>
        <v>0.88034385259147241</v>
      </c>
      <c r="CE22" s="158">
        <v>1</v>
      </c>
      <c r="CF22" s="159">
        <v>1</v>
      </c>
      <c r="CG22" s="66">
        <v>70</v>
      </c>
      <c r="CH22" s="51">
        <v>73</v>
      </c>
    </row>
    <row r="23" spans="1:86" x14ac:dyDescent="0.3">
      <c r="A23" s="18" t="s">
        <v>67</v>
      </c>
      <c r="B23" s="22" t="s">
        <v>68</v>
      </c>
      <c r="C23" s="8">
        <v>1.2609999999999999</v>
      </c>
      <c r="D23" s="5">
        <v>0.77500000000000002</v>
      </c>
      <c r="E23" s="92">
        <v>1.20525567169365</v>
      </c>
      <c r="F23" s="93">
        <v>62.9630095217506</v>
      </c>
      <c r="G23" s="93">
        <v>64.999832650580402</v>
      </c>
      <c r="H23" s="93">
        <v>70.659432082534906</v>
      </c>
      <c r="I23" s="93">
        <v>84.773869398982995</v>
      </c>
      <c r="J23" s="93">
        <v>75.362813565910002</v>
      </c>
      <c r="K23" s="93">
        <v>91.341735855160195</v>
      </c>
      <c r="L23" s="92">
        <v>1.2135231914078599</v>
      </c>
      <c r="M23" s="93">
        <v>61.010930092776697</v>
      </c>
      <c r="N23" s="93">
        <v>70.099687405822806</v>
      </c>
      <c r="O23" s="93">
        <v>47.132054699901097</v>
      </c>
      <c r="P23" s="93">
        <v>81.318961912674098</v>
      </c>
      <c r="Q23" s="93">
        <v>78.335817780692807</v>
      </c>
      <c r="R23" s="95">
        <v>79.430281588500705</v>
      </c>
      <c r="S23" s="92">
        <v>0.83419344969656095</v>
      </c>
      <c r="T23" s="93">
        <v>28.2626725410307</v>
      </c>
      <c r="U23" s="93">
        <v>55.962417029610698</v>
      </c>
      <c r="V23" s="93">
        <v>28.298981998120901</v>
      </c>
      <c r="W23" s="93">
        <v>35.234105930315998</v>
      </c>
      <c r="X23" s="93">
        <v>77.622734131616099</v>
      </c>
      <c r="Y23" s="93">
        <v>35.889254036615803</v>
      </c>
      <c r="Z23" s="92">
        <v>0.96454823107395604</v>
      </c>
      <c r="AA23" s="93">
        <v>26.501668043193099</v>
      </c>
      <c r="AB23" s="93">
        <v>40.871172746427497</v>
      </c>
      <c r="AC23" s="93">
        <v>12.083620906776099</v>
      </c>
      <c r="AD23" s="93">
        <v>34.317502924612398</v>
      </c>
      <c r="AE23" s="93">
        <v>60.3947823884195</v>
      </c>
      <c r="AF23" s="95">
        <v>33.618056978889101</v>
      </c>
      <c r="AG23" s="103">
        <v>72</v>
      </c>
      <c r="AH23" s="96">
        <f>C23-D23</f>
        <v>0.48599999999999988</v>
      </c>
      <c r="AI23" s="96">
        <f>E23-S23</f>
        <v>0.37106222199708905</v>
      </c>
      <c r="AJ23" s="97">
        <f>L23-Z23</f>
        <v>0.24897496033390387</v>
      </c>
      <c r="AK23" s="35">
        <f>AH23*$AG23</f>
        <v>34.99199999999999</v>
      </c>
      <c r="AL23" s="35">
        <f>AI23*$AG23</f>
        <v>26.716479983790411</v>
      </c>
      <c r="AM23" s="36">
        <f>AJ23*$AG23</f>
        <v>17.92619714404108</v>
      </c>
      <c r="AN23" s="35">
        <f>(C23+D23)*$AG23</f>
        <v>146.59200000000001</v>
      </c>
      <c r="AO23" s="35">
        <f>(E23+S23)*$AG23</f>
        <v>146.84033674009521</v>
      </c>
      <c r="AP23" s="36">
        <f>(L23+Z23)*$AG23</f>
        <v>156.82114241869073</v>
      </c>
      <c r="AQ23" s="35">
        <f>AVERAGE(F23:H23)</f>
        <v>66.207424751621957</v>
      </c>
      <c r="AR23" s="37">
        <f>AVERAGE(M23:O23)</f>
        <v>59.414224066166867</v>
      </c>
      <c r="AS23" s="35">
        <f>AVERAGE(T23:V23)</f>
        <v>37.508023856254106</v>
      </c>
      <c r="AT23" s="36">
        <f>AVERAGE(AA23:AC23)</f>
        <v>26.485487232132233</v>
      </c>
      <c r="AU23" s="35">
        <f>AVERAGE(I23:K23)</f>
        <v>83.826139606684407</v>
      </c>
      <c r="AV23" s="37">
        <f>AVERAGE(P23:R23)</f>
        <v>79.695020427289194</v>
      </c>
      <c r="AW23" s="35">
        <f>AVERAGE(W23:Y23)</f>
        <v>49.582031366182633</v>
      </c>
      <c r="AX23" s="36">
        <f>AVERAGE(AD23:AF23)</f>
        <v>42.776780763973669</v>
      </c>
      <c r="AY23" s="35">
        <f>AVERAGE(F23:H23)-AVERAGE(T23:V23)</f>
        <v>28.699400895367852</v>
      </c>
      <c r="AZ23" s="35">
        <f>AVERAGE(M23:O23)-AVERAGE(AA23:AC23)</f>
        <v>32.928736834034638</v>
      </c>
      <c r="BA23" s="35">
        <f>AVERAGE(I23:K23)-AVERAGE(W23:Y23)</f>
        <v>34.244108240501774</v>
      </c>
      <c r="BB23" s="38">
        <f>AVERAGE(P23:R23)-AVERAGE(AD23:AF23)</f>
        <v>36.918239663315525</v>
      </c>
      <c r="BC23" s="52">
        <v>-32</v>
      </c>
      <c r="BD23" s="48">
        <v>147.5</v>
      </c>
      <c r="BE23" s="52">
        <v>-28.5</v>
      </c>
      <c r="BF23" s="48">
        <v>152</v>
      </c>
      <c r="BH23" s="112"/>
      <c r="BI23" s="112"/>
      <c r="BJ23" s="111"/>
      <c r="BK23" s="52" t="s">
        <v>152</v>
      </c>
      <c r="BL23" s="112">
        <f>ABS((BF23-BD23)/11.5)</f>
        <v>0.39130434782608697</v>
      </c>
      <c r="BM23" s="112">
        <f>_xlfn.NORM.S.DIST(BL23, TRUE)</f>
        <v>0.65221385726097125</v>
      </c>
      <c r="BN23" s="111">
        <f>(((1/0.523)-1)*BM23-(1-BM23))/((1/0.523)-1)</f>
        <v>0.27088858964564194</v>
      </c>
      <c r="BP23" s="112"/>
      <c r="BQ23" s="112"/>
      <c r="BR23" s="111"/>
      <c r="BS23" s="52" t="s">
        <v>152</v>
      </c>
      <c r="BT23" s="112">
        <f>ABS((BF23+7.5-BD23)/11.5)</f>
        <v>1.0434782608695652</v>
      </c>
      <c r="BU23" s="112">
        <f>_xlfn.NORM.S.DIST(BT23, TRUE)</f>
        <v>0.85163657797925951</v>
      </c>
      <c r="BV23" s="111">
        <f t="shared" si="114"/>
        <v>0.68896557228356292</v>
      </c>
      <c r="BX23" s="118">
        <v>0</v>
      </c>
      <c r="BZ23" s="119">
        <v>0</v>
      </c>
      <c r="CA23" s="112"/>
      <c r="CB23" s="112">
        <f>IF(BX23=0,-BN23,BN23*1.91)</f>
        <v>-0.27088858964564194</v>
      </c>
      <c r="CC23" s="112"/>
      <c r="CD23" s="113">
        <f>IF(BZ23=0,-BV23,BV23*1.91)</f>
        <v>-0.68896557228356292</v>
      </c>
      <c r="CE23" s="116">
        <v>1</v>
      </c>
      <c r="CF23" s="117">
        <v>1</v>
      </c>
      <c r="CG23" s="52">
        <v>83</v>
      </c>
      <c r="CH23" s="48">
        <v>63</v>
      </c>
    </row>
    <row r="24" spans="1:86" x14ac:dyDescent="0.3">
      <c r="A24" s="18" t="s">
        <v>65</v>
      </c>
      <c r="B24" s="22" t="s">
        <v>66</v>
      </c>
      <c r="C24" s="8">
        <v>1.125</v>
      </c>
      <c r="D24" s="5">
        <v>0.72699999999999998</v>
      </c>
      <c r="E24" s="92">
        <v>1.0928830674210399</v>
      </c>
      <c r="F24" s="93">
        <v>56.067245477223601</v>
      </c>
      <c r="G24" s="93">
        <v>49.130013470076896</v>
      </c>
      <c r="H24" s="93">
        <v>64.095267114766898</v>
      </c>
      <c r="I24" s="93">
        <v>71.590303925031094</v>
      </c>
      <c r="J24" s="93">
        <v>65.728120484361298</v>
      </c>
      <c r="K24" s="93">
        <v>74.781985592206894</v>
      </c>
      <c r="L24" s="92">
        <v>1.21678021910042</v>
      </c>
      <c r="M24" s="93">
        <v>57.1207623351698</v>
      </c>
      <c r="N24" s="93">
        <v>54.704341118836801</v>
      </c>
      <c r="O24" s="93">
        <v>55.8600801157841</v>
      </c>
      <c r="P24" s="93">
        <v>84.760478218502598</v>
      </c>
      <c r="Q24" s="93">
        <v>84.276084132966105</v>
      </c>
      <c r="R24" s="95">
        <v>85.730780151767704</v>
      </c>
      <c r="S24" s="92">
        <v>0.79524298589300402</v>
      </c>
      <c r="T24" s="93">
        <v>16.597444636558102</v>
      </c>
      <c r="U24" s="93">
        <v>61.729280294694803</v>
      </c>
      <c r="V24" s="93">
        <v>16.6792786828637</v>
      </c>
      <c r="W24" s="93">
        <v>34.576888132175299</v>
      </c>
      <c r="X24" s="93">
        <v>72.001409611959005</v>
      </c>
      <c r="Y24" s="93">
        <v>32.331364017448898</v>
      </c>
      <c r="Z24" s="92">
        <v>0.92525715307533496</v>
      </c>
      <c r="AA24" s="93">
        <v>28.623834516569499</v>
      </c>
      <c r="AB24" s="93">
        <v>33.158328592439197</v>
      </c>
      <c r="AC24" s="93">
        <v>19.5285569514222</v>
      </c>
      <c r="AD24" s="93">
        <v>52.9439014838917</v>
      </c>
      <c r="AE24" s="93">
        <v>63.8749839570036</v>
      </c>
      <c r="AF24" s="95">
        <v>39.277792341774699</v>
      </c>
      <c r="AG24" s="103">
        <v>63</v>
      </c>
      <c r="AH24" s="96">
        <f>C24-D24</f>
        <v>0.39800000000000002</v>
      </c>
      <c r="AI24" s="96">
        <f>E24-S24</f>
        <v>0.29764008152803589</v>
      </c>
      <c r="AJ24" s="97">
        <f>L24-Z24</f>
        <v>0.29152306602508504</v>
      </c>
      <c r="AK24" s="35">
        <f>AH24*$AG24</f>
        <v>25.074000000000002</v>
      </c>
      <c r="AL24" s="35">
        <f>AI24*$AG24</f>
        <v>18.75132513626626</v>
      </c>
      <c r="AM24" s="36">
        <f>AJ24*$AG24</f>
        <v>18.365953159580357</v>
      </c>
      <c r="AN24" s="35">
        <f>(C24+D24)*$AG24</f>
        <v>116.67599999999999</v>
      </c>
      <c r="AO24" s="35">
        <f>(E24+S24)*$AG24</f>
        <v>118.95194135878478</v>
      </c>
      <c r="AP24" s="36">
        <f>(L24+Z24)*$AG24</f>
        <v>134.94835444707255</v>
      </c>
      <c r="AQ24" s="35">
        <f>AVERAGE(F24:H24)</f>
        <v>56.430842020689134</v>
      </c>
      <c r="AR24" s="35">
        <f>AVERAGE(M24:O24)</f>
        <v>55.895061189930232</v>
      </c>
      <c r="AS24" s="35">
        <f>AVERAGE(T24:V24)</f>
        <v>31.668667871372197</v>
      </c>
      <c r="AT24" s="36">
        <f>AVERAGE(AA24:AC24)</f>
        <v>27.103573353476964</v>
      </c>
      <c r="AU24" s="35">
        <f>AVERAGE(I24:K24)</f>
        <v>70.700136667199757</v>
      </c>
      <c r="AV24" s="35">
        <f>AVERAGE(P24:R24)</f>
        <v>84.922447501078807</v>
      </c>
      <c r="AW24" s="35">
        <f>AVERAGE(W24:Y24)</f>
        <v>46.303220587194403</v>
      </c>
      <c r="AX24" s="36">
        <f>AVERAGE(AD24:AF24)</f>
        <v>52.032225927556659</v>
      </c>
      <c r="AY24" s="35">
        <f>AVERAGE(F24:H24)-AVERAGE(T24:V24)</f>
        <v>24.762174149316937</v>
      </c>
      <c r="AZ24" s="35">
        <f>AVERAGE(M24:O24)-AVERAGE(AA24:AC24)</f>
        <v>28.791487836453268</v>
      </c>
      <c r="BA24" s="35">
        <f>AVERAGE(I24:K24)-AVERAGE(W24:Y24)</f>
        <v>24.396916080005354</v>
      </c>
      <c r="BB24" s="36">
        <f>AVERAGE(P24:R24)-AVERAGE(AD24:AF24)</f>
        <v>32.890221573522147</v>
      </c>
      <c r="BC24" s="52">
        <v>-28.5</v>
      </c>
      <c r="BD24" s="48">
        <v>127</v>
      </c>
      <c r="BE24" s="52">
        <v>-25</v>
      </c>
      <c r="BF24" s="48">
        <v>123.5</v>
      </c>
      <c r="BH24" s="112"/>
      <c r="BI24" s="112"/>
      <c r="BJ24" s="111"/>
      <c r="BK24" s="52" t="s">
        <v>101</v>
      </c>
      <c r="BL24" s="112">
        <f>ABS((BF24-BD24)/11.5)</f>
        <v>0.30434782608695654</v>
      </c>
      <c r="BM24" s="112">
        <f>_xlfn.NORM.S.DIST(BL24, TRUE)</f>
        <v>0.61956854389314231</v>
      </c>
      <c r="BN24" s="111">
        <f>(((1/0.523)-1)*BM24-(1-BM24))/((1/0.523)-1)</f>
        <v>0.20244977755375745</v>
      </c>
      <c r="BP24" s="112"/>
      <c r="BQ24" s="112"/>
      <c r="BR24" s="111"/>
      <c r="BS24" s="52" t="s">
        <v>152</v>
      </c>
      <c r="BT24" s="112">
        <f>ABS((BF24+7.5-BD24)/11.5)</f>
        <v>0.34782608695652173</v>
      </c>
      <c r="BU24" s="112">
        <f>_xlfn.NORM.S.DIST(BT24, TRUE)</f>
        <v>0.63601460151935163</v>
      </c>
      <c r="BV24" s="111">
        <f t="shared" si="114"/>
        <v>0.23692788578480425</v>
      </c>
      <c r="BX24" s="118">
        <v>1</v>
      </c>
      <c r="BZ24" s="119">
        <v>0</v>
      </c>
      <c r="CA24" s="112"/>
      <c r="CB24" s="112">
        <f>IF(BX24=0,-BN24,BN24*1.91)</f>
        <v>0.38667907512767674</v>
      </c>
      <c r="CC24" s="112"/>
      <c r="CD24" s="112">
        <f>IF(BZ24=0,-BV24,BV24*1.91)</f>
        <v>-0.23692788578480425</v>
      </c>
      <c r="CE24" s="116">
        <v>0</v>
      </c>
      <c r="CF24" s="117">
        <v>0</v>
      </c>
      <c r="CG24" s="52">
        <v>78</v>
      </c>
      <c r="CH24" s="48">
        <v>40</v>
      </c>
    </row>
    <row r="25" spans="1:86" x14ac:dyDescent="0.3">
      <c r="A25" s="18" t="s">
        <v>69</v>
      </c>
      <c r="B25" s="22" t="s">
        <v>70</v>
      </c>
      <c r="C25" s="8">
        <v>1.147</v>
      </c>
      <c r="D25" s="5">
        <v>0.88700000000000001</v>
      </c>
      <c r="E25" s="92">
        <v>1.0688765815161201</v>
      </c>
      <c r="F25" s="93">
        <v>58.640080512572403</v>
      </c>
      <c r="G25" s="93">
        <v>75.365445890105505</v>
      </c>
      <c r="H25" s="93">
        <v>47.149019041802703</v>
      </c>
      <c r="I25" s="93">
        <v>66.248847049599107</v>
      </c>
      <c r="J25" s="93">
        <v>67.495732384320107</v>
      </c>
      <c r="K25" s="93">
        <v>72.088111356144594</v>
      </c>
      <c r="L25" s="92">
        <v>1.1653646943496101</v>
      </c>
      <c r="M25" s="93">
        <v>55.7244446493129</v>
      </c>
      <c r="N25" s="93">
        <v>55.015416867840202</v>
      </c>
      <c r="O25" s="93">
        <v>45.701370986537697</v>
      </c>
      <c r="P25" s="93">
        <v>72.459731953156194</v>
      </c>
      <c r="Q25" s="93">
        <v>50.932083217072901</v>
      </c>
      <c r="R25" s="95">
        <v>72.363766174045395</v>
      </c>
      <c r="S25" s="92">
        <v>0.92587667154243503</v>
      </c>
      <c r="T25" s="93">
        <v>28.3947392270486</v>
      </c>
      <c r="U25" s="93">
        <v>44.061700354979102</v>
      </c>
      <c r="V25" s="93">
        <v>26.8381382546869</v>
      </c>
      <c r="W25" s="93">
        <v>52.985800217574599</v>
      </c>
      <c r="X25" s="93">
        <v>72.1675358654186</v>
      </c>
      <c r="Y25" s="93">
        <v>55.2100337183562</v>
      </c>
      <c r="Z25" s="92">
        <v>0.93832751585326002</v>
      </c>
      <c r="AA25" s="93">
        <v>23.002802076868399</v>
      </c>
      <c r="AB25" s="93">
        <v>43.545290871727502</v>
      </c>
      <c r="AC25" s="93">
        <v>5.7129526851765098</v>
      </c>
      <c r="AD25" s="93">
        <v>38.967791457888303</v>
      </c>
      <c r="AE25" s="93">
        <v>50.261604870510197</v>
      </c>
      <c r="AF25" s="95">
        <v>38.072465961490202</v>
      </c>
      <c r="AG25" s="103">
        <v>62</v>
      </c>
      <c r="AH25" s="96">
        <f>C25-D25</f>
        <v>0.26</v>
      </c>
      <c r="AI25" s="96">
        <f>E25-S25</f>
        <v>0.14299990997368506</v>
      </c>
      <c r="AJ25" s="97">
        <f>L25-Z25</f>
        <v>0.22703717849635008</v>
      </c>
      <c r="AK25" s="35">
        <f>AH25*$AG25</f>
        <v>16.12</v>
      </c>
      <c r="AL25" s="35">
        <f>AI25*$AG25</f>
        <v>8.8659944183684729</v>
      </c>
      <c r="AM25" s="36">
        <f>AJ25*$AG25</f>
        <v>14.076305066773704</v>
      </c>
      <c r="AN25" s="35">
        <f>(C25+D25)*$AG25</f>
        <v>126.10799999999999</v>
      </c>
      <c r="AO25" s="35">
        <f>(E25+S25)*$AG25</f>
        <v>123.67470168963042</v>
      </c>
      <c r="AP25" s="36">
        <f>(L25+Z25)*$AG25</f>
        <v>130.42891703257794</v>
      </c>
      <c r="AQ25" s="35">
        <f>AVERAGE(F25:H25)</f>
        <v>60.384848481493542</v>
      </c>
      <c r="AR25" s="35">
        <f>AVERAGE(M25:O25)</f>
        <v>52.147077501230264</v>
      </c>
      <c r="AS25" s="35">
        <f>AVERAGE(T25:V25)</f>
        <v>33.098192612238201</v>
      </c>
      <c r="AT25" s="36">
        <f>AVERAGE(AA25:AC25)</f>
        <v>24.087015211257466</v>
      </c>
      <c r="AU25" s="35">
        <f>AVERAGE(I25:K25)</f>
        <v>68.610896930021269</v>
      </c>
      <c r="AV25" s="35">
        <f>AVERAGE(P25:R25)</f>
        <v>65.251860448091506</v>
      </c>
      <c r="AW25" s="35">
        <f>AVERAGE(W25:Y25)</f>
        <v>60.121123267116467</v>
      </c>
      <c r="AX25" s="36">
        <f>AVERAGE(AD25:AF25)</f>
        <v>42.43395409662957</v>
      </c>
      <c r="AY25" s="35">
        <f>AVERAGE(F25:H25)-AVERAGE(T25:V25)</f>
        <v>27.286655869255341</v>
      </c>
      <c r="AZ25" s="35">
        <f>AVERAGE(M25:O25)-AVERAGE(AA25:AC25)</f>
        <v>28.060062289972798</v>
      </c>
      <c r="BA25" s="35">
        <f>AVERAGE(I25:K25)-AVERAGE(W25:Y25)</f>
        <v>8.4897736629048026</v>
      </c>
      <c r="BB25" s="36">
        <f>AVERAGE(P25:R25)-AVERAGE(AD25:AF25)</f>
        <v>22.817906351461936</v>
      </c>
      <c r="BC25" s="52">
        <v>-18.5</v>
      </c>
      <c r="BD25" s="48">
        <v>135</v>
      </c>
      <c r="BE25" s="52">
        <v>-14</v>
      </c>
      <c r="BF25" s="48">
        <v>125.5</v>
      </c>
      <c r="BG25" s="52">
        <v>1300</v>
      </c>
      <c r="BH25" s="112">
        <f t="shared" ref="BH25:BH53" si="200">IF(BG25&gt;0,100/(100+BG25),(-1*BG25)/((-1*BG25)+100))</f>
        <v>7.1428571428571425E-2</v>
      </c>
      <c r="BI25" s="112">
        <v>0.08</v>
      </c>
      <c r="BJ25" s="111">
        <f t="shared" ref="BJ25:BJ53" si="201">(((1/BH25)-1)*BI25-(1-BI25))/((1/BH25)-1)</f>
        <v>9.2307692307692299E-3</v>
      </c>
      <c r="BK25" s="52" t="s">
        <v>101</v>
      </c>
      <c r="BL25" s="112">
        <f>ABS((BF25-BD25)/11.5)</f>
        <v>0.82608695652173914</v>
      </c>
      <c r="BM25" s="112">
        <f>_xlfn.NORM.S.DIST(BL25, TRUE)</f>
        <v>0.79562261689033298</v>
      </c>
      <c r="BN25" s="111">
        <f>(((1/0.523)-1)*BM25-(1-BM25))/((1/0.523)-1)</f>
        <v>0.57153588446610692</v>
      </c>
      <c r="BP25" s="112"/>
      <c r="BQ25" s="112"/>
      <c r="BR25" s="111"/>
      <c r="BS25" s="52" t="s">
        <v>101</v>
      </c>
      <c r="BT25" s="112">
        <f>ABS((BF25+7.5-BD25)/11.5)</f>
        <v>0.17391304347826086</v>
      </c>
      <c r="BU25" s="112">
        <f>_xlfn.NORM.S.DIST(BT25, TRUE)</f>
        <v>0.56903309918512157</v>
      </c>
      <c r="BV25" s="111">
        <f t="shared" si="114"/>
        <v>9.6505449025412041E-2</v>
      </c>
      <c r="BW25" s="118">
        <v>0</v>
      </c>
      <c r="BX25" s="118">
        <v>0</v>
      </c>
      <c r="BZ25" s="119">
        <v>0</v>
      </c>
      <c r="CA25" s="112">
        <f>IF(BW25=0,-BJ25,BJ25*(1/$BH25))</f>
        <v>-9.2307692307692299E-3</v>
      </c>
      <c r="CB25" s="112">
        <f>IF(BX25=0,-BN25,BN25*1.91)</f>
        <v>-0.57153588446610692</v>
      </c>
      <c r="CC25" s="112"/>
      <c r="CD25" s="112">
        <f>IF(BZ25=0,-BV25,BV25*1.91)</f>
        <v>-9.6505449025412041E-2</v>
      </c>
      <c r="CE25" s="116">
        <v>1</v>
      </c>
      <c r="CF25" s="117">
        <v>1</v>
      </c>
      <c r="CG25" s="52">
        <v>77</v>
      </c>
      <c r="CH25" s="48">
        <v>62</v>
      </c>
    </row>
    <row r="26" spans="1:86" x14ac:dyDescent="0.3">
      <c r="A26" s="18" t="s">
        <v>71</v>
      </c>
      <c r="B26" s="22" t="s">
        <v>72</v>
      </c>
      <c r="C26" s="8">
        <v>1.147</v>
      </c>
      <c r="D26" s="5">
        <v>0.83</v>
      </c>
      <c r="E26" s="92">
        <v>1.1212636528025199</v>
      </c>
      <c r="F26" s="93">
        <v>66.368150970697599</v>
      </c>
      <c r="G26" s="93">
        <v>58.006645788066301</v>
      </c>
      <c r="H26" s="93">
        <v>72.973008813435797</v>
      </c>
      <c r="I26" s="93">
        <v>74.768622859280896</v>
      </c>
      <c r="J26" s="93">
        <v>53.232278029669899</v>
      </c>
      <c r="K26" s="93">
        <v>82.392692518950298</v>
      </c>
      <c r="L26" s="92">
        <v>1.1110301184453699</v>
      </c>
      <c r="M26" s="93">
        <v>57.029638393276898</v>
      </c>
      <c r="N26" s="93">
        <v>44.828642661261703</v>
      </c>
      <c r="O26" s="93">
        <v>45.948966944417201</v>
      </c>
      <c r="P26" s="93">
        <v>60.380905849148697</v>
      </c>
      <c r="Q26" s="93">
        <v>34.367174938742501</v>
      </c>
      <c r="R26" s="95">
        <v>57.3603371849699</v>
      </c>
      <c r="S26" s="92">
        <v>0.84284290818820395</v>
      </c>
      <c r="T26" s="93">
        <v>16.884925332459201</v>
      </c>
      <c r="U26" s="93">
        <v>14.6803026325862</v>
      </c>
      <c r="V26" s="93">
        <v>21.1796104736842</v>
      </c>
      <c r="W26" s="93">
        <v>42.009595727007699</v>
      </c>
      <c r="X26" s="93">
        <v>36.840015766806403</v>
      </c>
      <c r="Y26" s="93">
        <v>37.494813153970398</v>
      </c>
      <c r="Z26" s="92">
        <v>0.89092195677442798</v>
      </c>
      <c r="AA26" s="93">
        <v>12.0581290623279</v>
      </c>
      <c r="AB26" s="93">
        <v>14.0203424082206</v>
      </c>
      <c r="AC26" s="93">
        <v>3.5934342566171198</v>
      </c>
      <c r="AD26" s="93">
        <v>49.718416142231</v>
      </c>
      <c r="AE26" s="93">
        <v>59.7172389415406</v>
      </c>
      <c r="AF26" s="95">
        <v>28.7817106728493</v>
      </c>
      <c r="AG26" s="103">
        <v>73</v>
      </c>
      <c r="AH26" s="96">
        <f t="shared" ref="AH26:AH38" si="202">C26-D26</f>
        <v>0.31700000000000006</v>
      </c>
      <c r="AI26" s="96">
        <f t="shared" ref="AI26:AI38" si="203">E26-S26</f>
        <v>0.27842074461431598</v>
      </c>
      <c r="AJ26" s="97">
        <f t="shared" ref="AJ26:AJ38" si="204">L26-Z26</f>
        <v>0.22010816167094194</v>
      </c>
      <c r="AK26" s="35">
        <f t="shared" ref="AK26:AK38" si="205">AH26*$AG26</f>
        <v>23.141000000000005</v>
      </c>
      <c r="AL26" s="35">
        <f t="shared" ref="AL26:AL38" si="206">AI26*$AG26</f>
        <v>20.324714356845067</v>
      </c>
      <c r="AM26" s="36">
        <f t="shared" ref="AM26:AM38" si="207">AJ26*$AG26</f>
        <v>16.067895801978761</v>
      </c>
      <c r="AN26" s="35">
        <f t="shared" ref="AN26:AN38" si="208">(C26+D26)*$AG26</f>
        <v>144.321</v>
      </c>
      <c r="AO26" s="35">
        <f t="shared" ref="AO26:AO38" si="209">(E26+S26)*$AG26</f>
        <v>143.37977895232282</v>
      </c>
      <c r="AP26" s="36">
        <f t="shared" ref="AP26:AP38" si="210">(L26+Z26)*$AG26</f>
        <v>146.14250149104524</v>
      </c>
      <c r="AQ26" s="35">
        <f t="shared" ref="AQ26:AQ38" si="211">AVERAGE(F26:H26)</f>
        <v>65.782601857399897</v>
      </c>
      <c r="AR26" s="35">
        <f t="shared" ref="AR26:AR38" si="212">AVERAGE(M26:O26)</f>
        <v>49.269082666318603</v>
      </c>
      <c r="AS26" s="35">
        <f t="shared" ref="AS26:AS38" si="213">AVERAGE(T26:V26)</f>
        <v>17.581612812909867</v>
      </c>
      <c r="AT26" s="36">
        <f t="shared" ref="AT26:AT38" si="214">AVERAGE(AA26:AC26)</f>
        <v>9.8906352423885391</v>
      </c>
      <c r="AU26" s="35">
        <f t="shared" ref="AU26:AU38" si="215">AVERAGE(I26:K26)</f>
        <v>70.131197802633707</v>
      </c>
      <c r="AV26" s="35">
        <f t="shared" ref="AV26:AV38" si="216">AVERAGE(P26:R26)</f>
        <v>50.702805990953699</v>
      </c>
      <c r="AW26" s="35">
        <f t="shared" ref="AW26:AW38" si="217">AVERAGE(W26:Y26)</f>
        <v>38.781474882594836</v>
      </c>
      <c r="AX26" s="36">
        <f t="shared" ref="AX26:AX38" si="218">AVERAGE(AD26:AF26)</f>
        <v>46.072455252206964</v>
      </c>
      <c r="AY26" s="35">
        <f t="shared" ref="AY26:AY38" si="219">AVERAGE(F26:H26)-AVERAGE(T26:V26)</f>
        <v>48.200989044490029</v>
      </c>
      <c r="AZ26" s="35">
        <f t="shared" ref="AZ26:AZ38" si="220">AVERAGE(M26:O26)-AVERAGE(AA26:AC26)</f>
        <v>39.378447423930062</v>
      </c>
      <c r="BA26" s="35">
        <f t="shared" ref="BA26:BA38" si="221">AVERAGE(I26:K26)-AVERAGE(W26:Y26)</f>
        <v>31.349722920038872</v>
      </c>
      <c r="BB26" s="36">
        <f t="shared" ref="BB26:BB38" si="222">AVERAGE(P26:R26)-AVERAGE(AD26:AF26)</f>
        <v>4.6303507387467349</v>
      </c>
      <c r="BC26" s="52">
        <v>-18.5</v>
      </c>
      <c r="BD26" s="48">
        <v>150.5</v>
      </c>
      <c r="BE26" s="52">
        <v>-23.5</v>
      </c>
      <c r="BF26" s="48">
        <v>142.5</v>
      </c>
      <c r="BG26" s="52">
        <v>-3000</v>
      </c>
      <c r="BH26" s="112">
        <f t="shared" si="200"/>
        <v>0.967741935483871</v>
      </c>
      <c r="BI26" s="112">
        <v>0.99</v>
      </c>
      <c r="BJ26" s="111">
        <f t="shared" si="201"/>
        <v>0.68999999999999873</v>
      </c>
      <c r="BK26" s="52" t="s">
        <v>101</v>
      </c>
      <c r="BL26" s="112">
        <f>ABS((BF26-BD26)/11.5)</f>
        <v>0.69565217391304346</v>
      </c>
      <c r="BM26" s="112">
        <f>_xlfn.NORM.S.DIST(BL26, TRUE)</f>
        <v>0.75667665821698793</v>
      </c>
      <c r="BN26" s="111">
        <f>(((1/0.523)-1)*BM26-(1-BM26))/((1/0.523)-1)</f>
        <v>0.48988817236265814</v>
      </c>
      <c r="BO26" s="52">
        <v>-3000</v>
      </c>
      <c r="BP26" s="112">
        <f t="shared" ref="BP26:BP51" si="223">IF(BO26&gt;0,100/(100+BO26),(-1*BO26)/((-1*BO26)+100))</f>
        <v>0.967741935483871</v>
      </c>
      <c r="BQ26" s="112">
        <v>0.999</v>
      </c>
      <c r="BR26" s="111">
        <f t="shared" ref="BR26:BR51" si="224">(((1/BP26)-1)*BQ26-(1-BQ26))/((1/BP26)-1)</f>
        <v>0.96899999999999975</v>
      </c>
      <c r="BT26" s="112"/>
      <c r="BU26" s="112"/>
      <c r="BV26" s="111"/>
      <c r="BW26" s="118">
        <v>1</v>
      </c>
      <c r="BX26" s="118">
        <v>1</v>
      </c>
      <c r="BY26" s="118">
        <v>1</v>
      </c>
      <c r="BZ26" s="119"/>
      <c r="CA26" s="112">
        <f>IF(BW26=0,-BJ26,BJ26*(1/$BH26))</f>
        <v>0.71299999999999863</v>
      </c>
      <c r="CB26" s="112">
        <f>IF(BX26=0,-BN26,BN26*1.91)</f>
        <v>0.93568640921267698</v>
      </c>
      <c r="CC26" s="112">
        <f>IF(BY26=0,BR26*-1,BR26*(1/$BP26))</f>
        <v>1.0012999999999996</v>
      </c>
      <c r="CD26" s="112"/>
      <c r="CE26" s="116">
        <v>1</v>
      </c>
      <c r="CF26" s="117">
        <v>1</v>
      </c>
      <c r="CG26" s="52">
        <v>83</v>
      </c>
      <c r="CH26" s="48">
        <v>53</v>
      </c>
    </row>
    <row r="27" spans="1:86" x14ac:dyDescent="0.3">
      <c r="A27" s="18" t="s">
        <v>73</v>
      </c>
      <c r="B27" s="22" t="s">
        <v>74</v>
      </c>
      <c r="C27" s="8">
        <v>1.161</v>
      </c>
      <c r="D27" s="5">
        <v>0.94499999999999995</v>
      </c>
      <c r="E27" s="92">
        <v>1.1218582337693299</v>
      </c>
      <c r="F27" s="93">
        <v>60.187082742529803</v>
      </c>
      <c r="G27" s="93">
        <v>59.562225726897303</v>
      </c>
      <c r="H27" s="93">
        <v>59.894742886990798</v>
      </c>
      <c r="I27" s="93">
        <v>74.982256058130403</v>
      </c>
      <c r="J27" s="93">
        <v>70.625099189995893</v>
      </c>
      <c r="K27" s="93">
        <v>84.168964753329405</v>
      </c>
      <c r="L27" s="92">
        <v>1.16359735477088</v>
      </c>
      <c r="M27" s="93">
        <v>53.930163712486902</v>
      </c>
      <c r="N27" s="93">
        <v>44.828400990097599</v>
      </c>
      <c r="O27" s="93">
        <v>52.6091770011598</v>
      </c>
      <c r="P27" s="93">
        <v>66.646535218115801</v>
      </c>
      <c r="Q27" s="93">
        <v>65.740232961756405</v>
      </c>
      <c r="R27" s="95">
        <v>65.178192676812003</v>
      </c>
      <c r="S27" s="92">
        <v>0.97911497968421302</v>
      </c>
      <c r="T27" s="93">
        <v>38.631904850157703</v>
      </c>
      <c r="U27" s="93">
        <v>30.5245095344929</v>
      </c>
      <c r="V27" s="93">
        <v>41.124376503855103</v>
      </c>
      <c r="W27" s="93">
        <v>53.431222913267099</v>
      </c>
      <c r="X27" s="93">
        <v>47.050848548922197</v>
      </c>
      <c r="Y27" s="93">
        <v>60.165945235423898</v>
      </c>
      <c r="Z27" s="92">
        <v>1.0054382791151899</v>
      </c>
      <c r="AA27" s="93">
        <v>33.621137801019302</v>
      </c>
      <c r="AB27" s="93">
        <v>40.7832399548331</v>
      </c>
      <c r="AC27" s="93">
        <v>29.682913690507899</v>
      </c>
      <c r="AD27" s="93">
        <v>41.677059511642298</v>
      </c>
      <c r="AE27" s="93">
        <v>51.0109738800166</v>
      </c>
      <c r="AF27" s="95">
        <v>30.688353603119399</v>
      </c>
      <c r="AG27" s="103">
        <v>68</v>
      </c>
      <c r="AH27" s="96">
        <f t="shared" si="202"/>
        <v>0.21600000000000008</v>
      </c>
      <c r="AI27" s="96">
        <f t="shared" si="203"/>
        <v>0.1427432540851169</v>
      </c>
      <c r="AJ27" s="97">
        <f t="shared" si="204"/>
        <v>0.1581590756556901</v>
      </c>
      <c r="AK27" s="35">
        <f t="shared" si="205"/>
        <v>14.688000000000006</v>
      </c>
      <c r="AL27" s="35">
        <f t="shared" si="206"/>
        <v>9.7065412777879487</v>
      </c>
      <c r="AM27" s="36">
        <f t="shared" si="207"/>
        <v>10.754817144586927</v>
      </c>
      <c r="AN27" s="35">
        <f t="shared" si="208"/>
        <v>143.208</v>
      </c>
      <c r="AO27" s="35">
        <f t="shared" si="209"/>
        <v>142.86617851484093</v>
      </c>
      <c r="AP27" s="36">
        <f t="shared" si="210"/>
        <v>147.49442310425275</v>
      </c>
      <c r="AQ27" s="35">
        <f t="shared" si="211"/>
        <v>59.881350452139294</v>
      </c>
      <c r="AR27" s="35">
        <f t="shared" si="212"/>
        <v>50.455913901248095</v>
      </c>
      <c r="AS27" s="35">
        <f t="shared" si="213"/>
        <v>36.7602636295019</v>
      </c>
      <c r="AT27" s="36">
        <f t="shared" si="214"/>
        <v>34.695763815453439</v>
      </c>
      <c r="AU27" s="35">
        <f t="shared" si="215"/>
        <v>76.592106667151896</v>
      </c>
      <c r="AV27" s="35">
        <f t="shared" si="216"/>
        <v>65.85498695222806</v>
      </c>
      <c r="AW27" s="35">
        <f t="shared" si="217"/>
        <v>53.5493388992044</v>
      </c>
      <c r="AX27" s="36">
        <f t="shared" si="218"/>
        <v>41.125462331592765</v>
      </c>
      <c r="AY27" s="35">
        <f t="shared" si="219"/>
        <v>23.121086822637395</v>
      </c>
      <c r="AZ27" s="35">
        <f t="shared" si="220"/>
        <v>15.760150085794656</v>
      </c>
      <c r="BA27" s="35">
        <f t="shared" si="221"/>
        <v>23.042767767947495</v>
      </c>
      <c r="BB27" s="36">
        <f t="shared" si="222"/>
        <v>24.729524620635296</v>
      </c>
      <c r="BC27" s="52">
        <v>-17.5</v>
      </c>
      <c r="BD27" s="48">
        <v>151.5</v>
      </c>
      <c r="BE27" s="52">
        <v>-11.5</v>
      </c>
      <c r="BF27" s="48">
        <v>148.5</v>
      </c>
      <c r="BG27" s="52">
        <v>1050</v>
      </c>
      <c r="BH27" s="112">
        <f t="shared" si="200"/>
        <v>8.6956521739130432E-2</v>
      </c>
      <c r="BI27" s="112">
        <v>0.12</v>
      </c>
      <c r="BJ27" s="111">
        <f t="shared" si="201"/>
        <v>3.619047619047619E-2</v>
      </c>
      <c r="BK27" s="52" t="s">
        <v>101</v>
      </c>
      <c r="BL27" s="112">
        <f>ABS((BF27-BD27)/11.5)</f>
        <v>0.2608695652173913</v>
      </c>
      <c r="BM27" s="112">
        <f>_xlfn.NORM.S.DIST(BL27, TRUE)</f>
        <v>0.6029034520929698</v>
      </c>
      <c r="BN27" s="111">
        <f>(((1/0.523)-1)*BM27-(1-BM27))/((1/0.523)-1)</f>
        <v>0.16751247818232662</v>
      </c>
      <c r="BP27" s="112"/>
      <c r="BQ27" s="112"/>
      <c r="BR27" s="111"/>
      <c r="BS27" s="52" t="s">
        <v>152</v>
      </c>
      <c r="BT27" s="112">
        <f>ABS((BF27+7.5-BD27)/11.5)</f>
        <v>0.39130434782608697</v>
      </c>
      <c r="BU27" s="112">
        <f>_xlfn.NORM.S.DIST(BT27, TRUE)</f>
        <v>0.65221385726097125</v>
      </c>
      <c r="BV27" s="111">
        <f t="shared" si="114"/>
        <v>0.27088858964564194</v>
      </c>
      <c r="BW27" s="118">
        <v>0</v>
      </c>
      <c r="BX27" s="118">
        <v>1</v>
      </c>
      <c r="BZ27" s="119">
        <v>0</v>
      </c>
      <c r="CA27" s="112">
        <f>IF(BW27=0,-BJ27,BJ27*(1/$BH27))</f>
        <v>-3.619047619047619E-2</v>
      </c>
      <c r="CB27" s="112">
        <f>IF(BX27=0,-BN27,BN27*1.91)</f>
        <v>0.31994883332824381</v>
      </c>
      <c r="CC27" s="112"/>
      <c r="CD27" s="112">
        <f>IF(BZ27=0,-BV27,BV27*1.91)</f>
        <v>-0.27088858964564194</v>
      </c>
      <c r="CE27" s="116">
        <v>0</v>
      </c>
      <c r="CF27" s="117">
        <v>0</v>
      </c>
      <c r="CG27" s="52">
        <v>85</v>
      </c>
      <c r="CH27" s="48">
        <v>66</v>
      </c>
    </row>
    <row r="28" spans="1:86" x14ac:dyDescent="0.3">
      <c r="A28" s="18" t="s">
        <v>75</v>
      </c>
      <c r="B28" s="22" t="s">
        <v>76</v>
      </c>
      <c r="C28" s="8">
        <v>1.1890000000000001</v>
      </c>
      <c r="D28" s="5">
        <v>0.92100000000000004</v>
      </c>
      <c r="E28" s="92">
        <v>1.1212568957801401</v>
      </c>
      <c r="F28" s="93">
        <v>49.0288107558018</v>
      </c>
      <c r="G28" s="93">
        <v>46.324482341064602</v>
      </c>
      <c r="H28" s="93">
        <v>51.968041502484098</v>
      </c>
      <c r="I28" s="93">
        <v>75.887610370132506</v>
      </c>
      <c r="J28" s="93">
        <v>73.3536663672581</v>
      </c>
      <c r="K28" s="93">
        <v>78.978249630426106</v>
      </c>
      <c r="L28" s="92">
        <v>1.20176275948384</v>
      </c>
      <c r="M28" s="93">
        <v>57.511557881487697</v>
      </c>
      <c r="N28" s="93">
        <v>37.9959455545902</v>
      </c>
      <c r="O28" s="93">
        <v>49.819726462194502</v>
      </c>
      <c r="P28" s="93">
        <v>84.739654752122107</v>
      </c>
      <c r="Q28" s="93">
        <v>52.626468616003997</v>
      </c>
      <c r="R28" s="95">
        <v>85.976700767614801</v>
      </c>
      <c r="S28" s="92">
        <v>0.92030662094009796</v>
      </c>
      <c r="T28" s="93">
        <v>26.382388412582401</v>
      </c>
      <c r="U28" s="93">
        <v>35.752249008109999</v>
      </c>
      <c r="V28" s="93">
        <v>26.495804301190201</v>
      </c>
      <c r="W28" s="93">
        <v>41.820508803308599</v>
      </c>
      <c r="X28" s="93">
        <v>60.902949267207298</v>
      </c>
      <c r="Y28" s="93">
        <v>43.018228023430702</v>
      </c>
      <c r="Z28" s="92">
        <v>1.05857644995264</v>
      </c>
      <c r="AA28" s="93">
        <v>42.274487195453297</v>
      </c>
      <c r="AB28" s="93">
        <v>52.414891162576801</v>
      </c>
      <c r="AC28" s="93">
        <v>33.592882177356202</v>
      </c>
      <c r="AD28" s="93">
        <v>62.327285697992998</v>
      </c>
      <c r="AE28" s="93">
        <v>70.096327154799098</v>
      </c>
      <c r="AF28" s="95">
        <v>56.105021304774297</v>
      </c>
      <c r="AG28" s="103">
        <v>65.5</v>
      </c>
      <c r="AH28" s="96">
        <f t="shared" si="202"/>
        <v>0.26800000000000002</v>
      </c>
      <c r="AI28" s="96">
        <f t="shared" si="203"/>
        <v>0.20095027484004213</v>
      </c>
      <c r="AJ28" s="97">
        <f t="shared" si="204"/>
        <v>0.14318630953120004</v>
      </c>
      <c r="AK28" s="35">
        <f t="shared" si="205"/>
        <v>17.554000000000002</v>
      </c>
      <c r="AL28" s="35">
        <f t="shared" si="206"/>
        <v>13.162243002022759</v>
      </c>
      <c r="AM28" s="36">
        <f t="shared" si="207"/>
        <v>9.3787032742936027</v>
      </c>
      <c r="AN28" s="35">
        <f t="shared" si="208"/>
        <v>138.20500000000001</v>
      </c>
      <c r="AO28" s="35">
        <f t="shared" si="209"/>
        <v>133.7224103451756</v>
      </c>
      <c r="AP28" s="36">
        <f t="shared" si="210"/>
        <v>148.05221821808942</v>
      </c>
      <c r="AQ28" s="35">
        <f t="shared" si="211"/>
        <v>49.107111533116836</v>
      </c>
      <c r="AR28" s="35">
        <f t="shared" si="212"/>
        <v>48.4424099660908</v>
      </c>
      <c r="AS28" s="35">
        <f t="shared" si="213"/>
        <v>29.543480573960867</v>
      </c>
      <c r="AT28" s="36">
        <f t="shared" si="214"/>
        <v>42.760753511795428</v>
      </c>
      <c r="AU28" s="35">
        <f t="shared" si="215"/>
        <v>76.073175455938895</v>
      </c>
      <c r="AV28" s="35">
        <f t="shared" si="216"/>
        <v>74.447608045246966</v>
      </c>
      <c r="AW28" s="35">
        <f t="shared" si="217"/>
        <v>48.580562031315537</v>
      </c>
      <c r="AX28" s="36">
        <f t="shared" si="218"/>
        <v>62.842878052522131</v>
      </c>
      <c r="AY28" s="35">
        <f t="shared" si="219"/>
        <v>19.563630959155969</v>
      </c>
      <c r="AZ28" s="35">
        <f t="shared" si="220"/>
        <v>5.6816564542953714</v>
      </c>
      <c r="BA28" s="35">
        <f t="shared" si="221"/>
        <v>27.492613424623357</v>
      </c>
      <c r="BB28" s="36">
        <f t="shared" si="222"/>
        <v>11.604729992724835</v>
      </c>
      <c r="BC28" s="52">
        <v>-14.5</v>
      </c>
      <c r="BD28" s="48">
        <v>142.5</v>
      </c>
      <c r="BE28" s="52">
        <v>-9.5</v>
      </c>
      <c r="BF28" s="48">
        <v>143</v>
      </c>
      <c r="BG28" s="52">
        <v>850</v>
      </c>
      <c r="BH28" s="112">
        <f t="shared" si="200"/>
        <v>0.10526315789473684</v>
      </c>
      <c r="BI28" s="112">
        <v>0.15</v>
      </c>
      <c r="BJ28" s="111">
        <f t="shared" si="201"/>
        <v>4.9999999999999989E-2</v>
      </c>
      <c r="BL28" s="112"/>
      <c r="BM28" s="112"/>
      <c r="BN28" s="111"/>
      <c r="BO28" s="52">
        <v>850</v>
      </c>
      <c r="BP28" s="112">
        <f t="shared" si="223"/>
        <v>0.10526315789473684</v>
      </c>
      <c r="BQ28" s="112">
        <v>0.13</v>
      </c>
      <c r="BR28" s="111">
        <f t="shared" si="224"/>
        <v>2.764705882352941E-2</v>
      </c>
      <c r="BS28" s="52" t="s">
        <v>152</v>
      </c>
      <c r="BT28" s="112">
        <f>ABS((BF28+7.5-BD28)/11.5)</f>
        <v>0.69565217391304346</v>
      </c>
      <c r="BU28" s="112">
        <f>_xlfn.NORM.S.DIST(BT28, TRUE)</f>
        <v>0.75667665821698793</v>
      </c>
      <c r="BV28" s="111">
        <f t="shared" si="114"/>
        <v>0.48988817236265814</v>
      </c>
      <c r="BW28" s="118">
        <v>0</v>
      </c>
      <c r="BY28" s="118">
        <v>0</v>
      </c>
      <c r="BZ28" s="119">
        <v>1</v>
      </c>
      <c r="CA28" s="112">
        <f>IF(BW28=0,-BJ28,BJ28*(1/$BH28))</f>
        <v>-4.9999999999999989E-2</v>
      </c>
      <c r="CB28" s="112"/>
      <c r="CC28" s="112">
        <f>IF(BY28=0,BR28*-1,BR28*(1/$BP28))</f>
        <v>-2.764705882352941E-2</v>
      </c>
      <c r="CD28" s="112">
        <f>IF(BZ28=0,-BV28,BV28*1.91)</f>
        <v>0.93568640921267698</v>
      </c>
      <c r="CE28" s="116">
        <v>1</v>
      </c>
      <c r="CF28" s="117">
        <v>1</v>
      </c>
      <c r="CG28" s="52">
        <v>82</v>
      </c>
      <c r="CH28" s="48">
        <v>72</v>
      </c>
    </row>
    <row r="29" spans="1:86" x14ac:dyDescent="0.3">
      <c r="A29" s="18" t="s">
        <v>78</v>
      </c>
      <c r="B29" s="22" t="s">
        <v>77</v>
      </c>
      <c r="C29" s="8">
        <v>1.125</v>
      </c>
      <c r="D29" s="5">
        <v>1.121</v>
      </c>
      <c r="E29" s="92">
        <v>1.07056529737692</v>
      </c>
      <c r="F29" s="93">
        <v>49.749159091718198</v>
      </c>
      <c r="G29" s="93">
        <v>37.203117062324097</v>
      </c>
      <c r="H29" s="93">
        <v>57.306030125194901</v>
      </c>
      <c r="I29" s="93">
        <v>65.486655255847296</v>
      </c>
      <c r="J29" s="93">
        <v>48.056167161687398</v>
      </c>
      <c r="K29" s="93">
        <v>66.513814983505796</v>
      </c>
      <c r="L29" s="92">
        <v>1.2324419514173801</v>
      </c>
      <c r="M29" s="93">
        <v>50.6256359243622</v>
      </c>
      <c r="N29" s="93">
        <v>47.4998818277056</v>
      </c>
      <c r="O29" s="93">
        <v>49.508525216217102</v>
      </c>
      <c r="P29" s="93">
        <v>80.837198051946103</v>
      </c>
      <c r="Q29" s="93">
        <v>88.325044624004704</v>
      </c>
      <c r="R29" s="95">
        <v>81.676026087431794</v>
      </c>
      <c r="S29" s="92">
        <v>1.12898767575744</v>
      </c>
      <c r="T29" s="93">
        <v>50.812760512852499</v>
      </c>
      <c r="U29" s="93">
        <v>42.371246042825398</v>
      </c>
      <c r="V29" s="93">
        <v>55.429626753399397</v>
      </c>
      <c r="W29" s="93">
        <v>71.5159345873424</v>
      </c>
      <c r="X29" s="93">
        <v>82.086132840488403</v>
      </c>
      <c r="Y29" s="93">
        <v>70.113398231617495</v>
      </c>
      <c r="Z29" s="92">
        <v>1.1608676121375101</v>
      </c>
      <c r="AA29" s="93">
        <v>51.325164219947297</v>
      </c>
      <c r="AB29" s="93">
        <v>54.297437612229999</v>
      </c>
      <c r="AC29" s="93">
        <v>48.372144843571398</v>
      </c>
      <c r="AD29" s="93">
        <v>73.799578139531903</v>
      </c>
      <c r="AE29" s="93">
        <v>79.422363736255207</v>
      </c>
      <c r="AF29" s="95">
        <v>80.067158355832007</v>
      </c>
      <c r="AG29" s="103">
        <v>63.5</v>
      </c>
      <c r="AH29" s="96">
        <f t="shared" si="202"/>
        <v>4.0000000000000036E-3</v>
      </c>
      <c r="AI29" s="96">
        <f t="shared" si="203"/>
        <v>-5.8422378380520001E-2</v>
      </c>
      <c r="AJ29" s="97">
        <f t="shared" si="204"/>
        <v>7.1574339279870003E-2</v>
      </c>
      <c r="AK29" s="35">
        <f t="shared" si="205"/>
        <v>0.25400000000000023</v>
      </c>
      <c r="AL29" s="35">
        <f t="shared" si="206"/>
        <v>-3.7098210271630201</v>
      </c>
      <c r="AM29" s="36">
        <f t="shared" si="207"/>
        <v>4.5449705442717452</v>
      </c>
      <c r="AN29" s="35">
        <f t="shared" si="208"/>
        <v>142.62100000000001</v>
      </c>
      <c r="AO29" s="35">
        <f t="shared" si="209"/>
        <v>139.67161379403186</v>
      </c>
      <c r="AP29" s="36">
        <f t="shared" si="210"/>
        <v>151.97515728573552</v>
      </c>
      <c r="AQ29" s="35">
        <f t="shared" si="211"/>
        <v>48.086102093079063</v>
      </c>
      <c r="AR29" s="35">
        <f t="shared" si="212"/>
        <v>49.211347656094965</v>
      </c>
      <c r="AS29" s="35">
        <f t="shared" si="213"/>
        <v>49.537877769692436</v>
      </c>
      <c r="AT29" s="36">
        <f t="shared" si="214"/>
        <v>51.331582225249569</v>
      </c>
      <c r="AU29" s="35">
        <f t="shared" si="215"/>
        <v>60.018879133680166</v>
      </c>
      <c r="AV29" s="35">
        <f t="shared" si="216"/>
        <v>83.612756254460862</v>
      </c>
      <c r="AW29" s="35">
        <f t="shared" si="217"/>
        <v>74.571821886482766</v>
      </c>
      <c r="AX29" s="36">
        <f t="shared" si="218"/>
        <v>77.763033410539705</v>
      </c>
      <c r="AY29" s="35">
        <f t="shared" si="219"/>
        <v>-1.4517756766133729</v>
      </c>
      <c r="AZ29" s="35">
        <f t="shared" si="220"/>
        <v>-2.1202345691546043</v>
      </c>
      <c r="BA29" s="35">
        <f t="shared" si="221"/>
        <v>-14.552942752802601</v>
      </c>
      <c r="BB29" s="36">
        <f t="shared" si="222"/>
        <v>5.8497228439211568</v>
      </c>
      <c r="BC29" s="52">
        <v>-8.5</v>
      </c>
      <c r="BD29" s="48">
        <v>153.5</v>
      </c>
      <c r="BE29" s="52">
        <v>-3.5</v>
      </c>
      <c r="BF29" s="48">
        <v>150</v>
      </c>
      <c r="BG29" s="52">
        <v>290</v>
      </c>
      <c r="BH29" s="112">
        <f t="shared" si="200"/>
        <v>0.25641025641025639</v>
      </c>
      <c r="BI29" s="112">
        <v>0.37</v>
      </c>
      <c r="BJ29" s="111">
        <f t="shared" si="201"/>
        <v>0.15275862068965521</v>
      </c>
      <c r="BK29" s="52" t="s">
        <v>101</v>
      </c>
      <c r="BL29" s="112">
        <f>ABS((BF29-BD29)/11.5)</f>
        <v>0.30434782608695654</v>
      </c>
      <c r="BM29" s="112">
        <f>_xlfn.NORM.S.DIST(BL29, TRUE)</f>
        <v>0.61956854389314231</v>
      </c>
      <c r="BN29" s="111">
        <f>(((1/0.523)-1)*BM29-(1-BM29))/((1/0.523)-1)</f>
        <v>0.20244977755375745</v>
      </c>
      <c r="BO29" s="52">
        <v>290</v>
      </c>
      <c r="BP29" s="112">
        <f t="shared" si="223"/>
        <v>0.25641025641025639</v>
      </c>
      <c r="BQ29" s="112">
        <v>0.3</v>
      </c>
      <c r="BR29" s="111">
        <f t="shared" si="224"/>
        <v>5.8620689655172462E-2</v>
      </c>
      <c r="BS29" s="52" t="s">
        <v>152</v>
      </c>
      <c r="BT29" s="112">
        <f>ABS((BF29+7.5-BD29)/11.5)</f>
        <v>0.34782608695652173</v>
      </c>
      <c r="BU29" s="112">
        <f>_xlfn.NORM.S.DIST(BT29, TRUE)</f>
        <v>0.63601460151935163</v>
      </c>
      <c r="BV29" s="111">
        <f t="shared" si="114"/>
        <v>0.23692788578480425</v>
      </c>
      <c r="BW29" s="118">
        <v>0</v>
      </c>
      <c r="BX29" s="118">
        <v>1</v>
      </c>
      <c r="BY29" s="118">
        <v>0</v>
      </c>
      <c r="BZ29" s="119">
        <v>0</v>
      </c>
      <c r="CA29" s="112">
        <f>IF(BW29=0,-BJ29,BJ29*(1/$BH29))</f>
        <v>-0.15275862068965521</v>
      </c>
      <c r="CB29" s="112">
        <f>IF(BX29=0,-BN29,BN29*1.91)</f>
        <v>0.38667907512767674</v>
      </c>
      <c r="CC29" s="112">
        <f>IF(BY29=0,BR29*-1,BR29*(1/$BP29))</f>
        <v>-5.8620689655172462E-2</v>
      </c>
      <c r="CD29" s="112">
        <f>IF(BZ29=0,-BV29,BV29*1.91)</f>
        <v>-0.23692788578480425</v>
      </c>
      <c r="CE29" s="116">
        <v>0</v>
      </c>
      <c r="CF29" s="117">
        <v>0</v>
      </c>
      <c r="CG29" s="52">
        <v>75</v>
      </c>
      <c r="CH29" s="48">
        <v>63</v>
      </c>
    </row>
    <row r="30" spans="1:86" x14ac:dyDescent="0.3">
      <c r="A30" s="18" t="s">
        <v>79</v>
      </c>
      <c r="B30" s="22" t="s">
        <v>80</v>
      </c>
      <c r="C30" s="8">
        <v>0.998</v>
      </c>
      <c r="D30" s="5">
        <v>0.96899999999999997</v>
      </c>
      <c r="E30" s="92">
        <v>0.96444645870729795</v>
      </c>
      <c r="F30" s="93">
        <v>41.517819202479401</v>
      </c>
      <c r="G30" s="93">
        <v>42.459117791438402</v>
      </c>
      <c r="H30" s="93">
        <v>43.774035272785397</v>
      </c>
      <c r="I30" s="93">
        <v>50.592645970575603</v>
      </c>
      <c r="J30" s="93">
        <v>42.603787482936099</v>
      </c>
      <c r="K30" s="93">
        <v>57.785747381887603</v>
      </c>
      <c r="L30" s="92">
        <v>1.08348496475058</v>
      </c>
      <c r="M30" s="93">
        <v>48.803528608722502</v>
      </c>
      <c r="N30" s="93">
        <v>37.5443577371448</v>
      </c>
      <c r="O30" s="93">
        <v>46.855260520565601</v>
      </c>
      <c r="P30" s="93">
        <v>61.410126396954901</v>
      </c>
      <c r="Q30" s="93">
        <v>52.783134103024203</v>
      </c>
      <c r="R30" s="95">
        <v>63.319986605384301</v>
      </c>
      <c r="S30" s="92">
        <v>1.0123521993356199</v>
      </c>
      <c r="T30" s="93">
        <v>36.099908530035002</v>
      </c>
      <c r="U30" s="93">
        <v>50.073602051241402</v>
      </c>
      <c r="V30" s="93">
        <v>35.013352922161197</v>
      </c>
      <c r="W30" s="93">
        <v>59.625670919523301</v>
      </c>
      <c r="X30" s="93">
        <v>76.505423733822894</v>
      </c>
      <c r="Y30" s="93">
        <v>66.208142835969298</v>
      </c>
      <c r="Z30" s="92">
        <v>1.0887928333412</v>
      </c>
      <c r="AA30" s="93">
        <v>32.134953711510697</v>
      </c>
      <c r="AB30" s="93">
        <v>45.691251088666299</v>
      </c>
      <c r="AC30" s="93">
        <v>14.008835966860101</v>
      </c>
      <c r="AD30" s="93">
        <v>69.095757065739704</v>
      </c>
      <c r="AE30" s="93">
        <v>77.957110490564901</v>
      </c>
      <c r="AF30" s="95">
        <v>67.112233992517602</v>
      </c>
      <c r="AG30" s="103">
        <v>67.5</v>
      </c>
      <c r="AH30" s="96">
        <f t="shared" si="202"/>
        <v>2.9000000000000026E-2</v>
      </c>
      <c r="AI30" s="96">
        <f t="shared" si="203"/>
        <v>-4.790574062832198E-2</v>
      </c>
      <c r="AJ30" s="97">
        <f t="shared" si="204"/>
        <v>-5.3078685906200462E-3</v>
      </c>
      <c r="AK30" s="35">
        <f t="shared" si="205"/>
        <v>1.9575000000000018</v>
      </c>
      <c r="AL30" s="35">
        <f t="shared" si="206"/>
        <v>-3.2336374924117335</v>
      </c>
      <c r="AM30" s="36">
        <f t="shared" si="207"/>
        <v>-0.35828112986685312</v>
      </c>
      <c r="AN30" s="35">
        <f t="shared" si="208"/>
        <v>132.77250000000001</v>
      </c>
      <c r="AO30" s="35">
        <f t="shared" si="209"/>
        <v>133.43390941789696</v>
      </c>
      <c r="AP30" s="36">
        <f t="shared" si="210"/>
        <v>146.62875137119516</v>
      </c>
      <c r="AQ30" s="35">
        <f t="shared" si="211"/>
        <v>42.583657422234403</v>
      </c>
      <c r="AR30" s="35">
        <f t="shared" si="212"/>
        <v>44.401048955477627</v>
      </c>
      <c r="AS30" s="35">
        <f t="shared" si="213"/>
        <v>40.395621167812529</v>
      </c>
      <c r="AT30" s="36">
        <f t="shared" si="214"/>
        <v>30.611680255679033</v>
      </c>
      <c r="AU30" s="35">
        <f t="shared" si="215"/>
        <v>50.327393611799771</v>
      </c>
      <c r="AV30" s="35">
        <f t="shared" si="216"/>
        <v>59.171082368454471</v>
      </c>
      <c r="AW30" s="35">
        <f t="shared" si="217"/>
        <v>67.446412496438498</v>
      </c>
      <c r="AX30" s="36">
        <f t="shared" si="218"/>
        <v>71.388367182940726</v>
      </c>
      <c r="AY30" s="35">
        <f t="shared" si="219"/>
        <v>2.1880362544218741</v>
      </c>
      <c r="AZ30" s="35">
        <f t="shared" si="220"/>
        <v>13.789368699798594</v>
      </c>
      <c r="BA30" s="35">
        <f t="shared" si="221"/>
        <v>-17.119018884638727</v>
      </c>
      <c r="BB30" s="36">
        <f t="shared" si="222"/>
        <v>-12.217284814486256</v>
      </c>
      <c r="BC30" s="52">
        <v>-7.5</v>
      </c>
      <c r="BD30" s="48">
        <v>139.5</v>
      </c>
      <c r="BE30" s="52">
        <v>-4.5</v>
      </c>
      <c r="BF30" s="48">
        <v>137</v>
      </c>
      <c r="BG30" s="52">
        <v>260</v>
      </c>
      <c r="BH30" s="112">
        <f t="shared" si="200"/>
        <v>0.27777777777777779</v>
      </c>
      <c r="BI30" s="112">
        <v>0.34</v>
      </c>
      <c r="BJ30" s="111">
        <f t="shared" si="201"/>
        <v>8.615384615384615E-2</v>
      </c>
      <c r="BK30" s="52" t="s">
        <v>101</v>
      </c>
      <c r="BL30" s="112">
        <f>ABS((BF30-BD30)/11.5)</f>
        <v>0.21739130434782608</v>
      </c>
      <c r="BM30" s="112">
        <f>_xlfn.NORM.S.DIST(BL30, TRUE)</f>
        <v>0.58604829635176869</v>
      </c>
      <c r="BN30" s="111">
        <f>(((1/0.523)-1)*BM30-(1-BM30))/((1/0.523)-1)</f>
        <v>0.13217672191146473</v>
      </c>
      <c r="BP30" s="112"/>
      <c r="BQ30" s="112"/>
      <c r="BR30" s="111"/>
      <c r="BS30" s="52" t="s">
        <v>152</v>
      </c>
      <c r="BT30" s="112">
        <f>ABS((BF30+7.5-BD30)/11.5)</f>
        <v>0.43478260869565216</v>
      </c>
      <c r="BU30" s="112">
        <f>_xlfn.NORM.S.DIST(BT30, TRUE)</f>
        <v>0.66813988517719891</v>
      </c>
      <c r="BV30" s="111">
        <f t="shared" si="114"/>
        <v>0.30427648884108788</v>
      </c>
      <c r="BW30" s="118">
        <v>0</v>
      </c>
      <c r="BX30" s="118">
        <v>0</v>
      </c>
      <c r="BZ30" s="119">
        <v>1</v>
      </c>
      <c r="CA30" s="112">
        <f>IF(BW30=0,-BJ30,BJ30*(1/$BH30))</f>
        <v>-8.615384615384615E-2</v>
      </c>
      <c r="CB30" s="112">
        <f>IF(BX30=0,-BN30,BN30*1.91)</f>
        <v>-0.13217672191146473</v>
      </c>
      <c r="CC30" s="112"/>
      <c r="CD30" s="112">
        <f>IF(BZ30=0,-BV30,BV30*1.91)</f>
        <v>0.58116809368647782</v>
      </c>
      <c r="CE30" s="116">
        <v>0</v>
      </c>
      <c r="CF30" s="117">
        <v>0</v>
      </c>
      <c r="CG30" s="52">
        <v>80</v>
      </c>
      <c r="CH30" s="48">
        <v>71</v>
      </c>
    </row>
    <row r="31" spans="1:86" x14ac:dyDescent="0.3">
      <c r="A31" s="18" t="s">
        <v>81</v>
      </c>
      <c r="B31" s="22" t="s">
        <v>82</v>
      </c>
      <c r="C31" s="8">
        <v>1.0640000000000001</v>
      </c>
      <c r="D31" s="5">
        <v>0.97499999999999998</v>
      </c>
      <c r="E31" s="92">
        <v>1.03223589710284</v>
      </c>
      <c r="F31" s="93">
        <v>46.183066423961797</v>
      </c>
      <c r="G31" s="93">
        <v>46.894889851729197</v>
      </c>
      <c r="H31" s="93">
        <v>50.638124735477597</v>
      </c>
      <c r="I31" s="93">
        <v>69.934270234449698</v>
      </c>
      <c r="J31" s="93">
        <v>55.123402905528899</v>
      </c>
      <c r="K31" s="93">
        <v>75.423927651599001</v>
      </c>
      <c r="L31" s="92">
        <v>1.0755452766107001</v>
      </c>
      <c r="M31" s="93">
        <v>36.136565940009604</v>
      </c>
      <c r="N31" s="93">
        <v>44.649972986304903</v>
      </c>
      <c r="O31" s="93">
        <v>27.1355910029441</v>
      </c>
      <c r="P31" s="93">
        <v>67.855944944430306</v>
      </c>
      <c r="Q31" s="93">
        <v>61.911821994764203</v>
      </c>
      <c r="R31" s="95">
        <v>77.125610121677695</v>
      </c>
      <c r="S31" s="92">
        <v>0.99448333503864295</v>
      </c>
      <c r="T31" s="93">
        <v>31.215416744921701</v>
      </c>
      <c r="U31" s="93">
        <v>52.940788474889501</v>
      </c>
      <c r="V31" s="93">
        <v>30.978257539021101</v>
      </c>
      <c r="W31" s="93">
        <v>56.7931110866624</v>
      </c>
      <c r="X31" s="93">
        <v>84.898575837333297</v>
      </c>
      <c r="Y31" s="93">
        <v>57.751793646518998</v>
      </c>
      <c r="Z31" s="92">
        <v>1.0681307570560701</v>
      </c>
      <c r="AA31" s="93">
        <v>38.708649213311404</v>
      </c>
      <c r="AB31" s="93">
        <v>37.301810811368398</v>
      </c>
      <c r="AC31" s="93">
        <v>43.375257194629398</v>
      </c>
      <c r="AD31" s="93">
        <v>65.819548609615396</v>
      </c>
      <c r="AE31" s="93">
        <v>84.659445984702103</v>
      </c>
      <c r="AF31" s="95">
        <v>52.2621170754242</v>
      </c>
      <c r="AG31" s="103">
        <v>64.5</v>
      </c>
      <c r="AH31" s="96">
        <f t="shared" si="202"/>
        <v>8.9000000000000079E-2</v>
      </c>
      <c r="AI31" s="96">
        <f t="shared" si="203"/>
        <v>3.7752562064197082E-2</v>
      </c>
      <c r="AJ31" s="97">
        <f t="shared" si="204"/>
        <v>7.4145195546300169E-3</v>
      </c>
      <c r="AK31" s="35">
        <f t="shared" si="205"/>
        <v>5.7405000000000053</v>
      </c>
      <c r="AL31" s="35">
        <f t="shared" si="206"/>
        <v>2.4350402531407118</v>
      </c>
      <c r="AM31" s="36">
        <f t="shared" si="207"/>
        <v>0.47823651127363609</v>
      </c>
      <c r="AN31" s="35">
        <f t="shared" si="208"/>
        <v>131.5155</v>
      </c>
      <c r="AO31" s="35">
        <f t="shared" si="209"/>
        <v>130.72339047312565</v>
      </c>
      <c r="AP31" s="36">
        <f t="shared" si="210"/>
        <v>138.26710417150667</v>
      </c>
      <c r="AQ31" s="35">
        <f t="shared" si="211"/>
        <v>47.905360337056202</v>
      </c>
      <c r="AR31" s="35">
        <f t="shared" si="212"/>
        <v>35.974043309752865</v>
      </c>
      <c r="AS31" s="35">
        <f t="shared" si="213"/>
        <v>38.3781542529441</v>
      </c>
      <c r="AT31" s="36">
        <f t="shared" si="214"/>
        <v>39.795239073103069</v>
      </c>
      <c r="AU31" s="35">
        <f t="shared" si="215"/>
        <v>66.827200263859197</v>
      </c>
      <c r="AV31" s="35">
        <f t="shared" si="216"/>
        <v>68.964459020290732</v>
      </c>
      <c r="AW31" s="35">
        <f t="shared" si="217"/>
        <v>66.481160190171565</v>
      </c>
      <c r="AX31" s="36">
        <f t="shared" si="218"/>
        <v>67.580370556580576</v>
      </c>
      <c r="AY31" s="35">
        <f t="shared" si="219"/>
        <v>9.5272060841121018</v>
      </c>
      <c r="AZ31" s="35">
        <f t="shared" si="220"/>
        <v>-3.8211957633502038</v>
      </c>
      <c r="BA31" s="35">
        <f t="shared" si="221"/>
        <v>0.34604007368763234</v>
      </c>
      <c r="BB31" s="36">
        <f t="shared" si="222"/>
        <v>1.3840884637101567</v>
      </c>
      <c r="BC31" s="52">
        <v>-7.5</v>
      </c>
      <c r="BD31" s="48">
        <v>136.5</v>
      </c>
      <c r="BE31" s="52">
        <v>-6</v>
      </c>
      <c r="BF31" s="48">
        <v>131</v>
      </c>
      <c r="BH31" s="112"/>
      <c r="BI31" s="112"/>
      <c r="BJ31" s="111"/>
      <c r="BK31" s="52" t="s">
        <v>101</v>
      </c>
      <c r="BL31" s="112">
        <f>ABS((BF31-BD31)/11.5)</f>
        <v>0.47826086956521741</v>
      </c>
      <c r="BM31" s="112">
        <f>_xlfn.NORM.S.DIST(BL31, TRUE)</f>
        <v>0.68376772820263199</v>
      </c>
      <c r="BN31" s="111">
        <f>(((1/0.523)-1)*BM31-(1-BM31))/((1/0.523)-1)</f>
        <v>0.33703926247931232</v>
      </c>
      <c r="BO31" s="52">
        <v>-295</v>
      </c>
      <c r="BP31" s="112">
        <f t="shared" si="223"/>
        <v>0.74683544303797467</v>
      </c>
      <c r="BQ31" s="112">
        <v>0.77</v>
      </c>
      <c r="BR31" s="111">
        <f t="shared" si="224"/>
        <v>9.150000000000004E-2</v>
      </c>
      <c r="BS31" s="52" t="s">
        <v>152</v>
      </c>
      <c r="BT31" s="112">
        <f>ABS((BF31+7.5-BD31)/11.5)</f>
        <v>0.17391304347826086</v>
      </c>
      <c r="BU31" s="112">
        <f>_xlfn.NORM.S.DIST(BT31, TRUE)</f>
        <v>0.56903309918512157</v>
      </c>
      <c r="BV31" s="111">
        <f t="shared" si="114"/>
        <v>9.6505449025412041E-2</v>
      </c>
      <c r="BX31" s="118">
        <v>1</v>
      </c>
      <c r="BY31" s="118">
        <v>0</v>
      </c>
      <c r="BZ31" s="119">
        <v>0</v>
      </c>
      <c r="CA31" s="112"/>
      <c r="CB31" s="112">
        <f>IF(BX31=0,-BN31,BN31*1.91)</f>
        <v>0.64374499133548646</v>
      </c>
      <c r="CC31" s="112">
        <f>IF(BY31=0,BR31*-1,BR31*(1/$BP31))</f>
        <v>-9.150000000000004E-2</v>
      </c>
      <c r="CD31" s="112">
        <f>IF(BZ31=0,-BV31,BV31*1.91)</f>
        <v>-9.6505449025412041E-2</v>
      </c>
      <c r="CE31" s="116">
        <v>1</v>
      </c>
      <c r="CF31" s="117">
        <v>0</v>
      </c>
      <c r="CG31" s="52">
        <v>67</v>
      </c>
      <c r="CH31" s="48">
        <v>69</v>
      </c>
    </row>
    <row r="32" spans="1:86" x14ac:dyDescent="0.3">
      <c r="A32" s="18" t="s">
        <v>33</v>
      </c>
      <c r="B32" s="22" t="s">
        <v>83</v>
      </c>
      <c r="C32" s="8">
        <v>0.98099999999999998</v>
      </c>
      <c r="D32" s="5">
        <v>0.98</v>
      </c>
      <c r="E32" s="92">
        <v>1.0093540663006599</v>
      </c>
      <c r="F32" s="93">
        <v>49.8050440327549</v>
      </c>
      <c r="G32" s="93">
        <v>53.834647048876498</v>
      </c>
      <c r="H32" s="93">
        <v>43.714435071226902</v>
      </c>
      <c r="I32" s="93">
        <v>63.611689850428199</v>
      </c>
      <c r="J32" s="93">
        <v>66.303804896697798</v>
      </c>
      <c r="K32" s="93">
        <v>69.957330995228702</v>
      </c>
      <c r="L32" s="92">
        <v>1.0103511327521399</v>
      </c>
      <c r="M32" s="93">
        <v>34.023489387113997</v>
      </c>
      <c r="N32" s="93">
        <v>22.832078521657799</v>
      </c>
      <c r="O32" s="93">
        <v>32.773533357222398</v>
      </c>
      <c r="P32" s="93">
        <v>58.083401015485499</v>
      </c>
      <c r="Q32" s="93">
        <v>36.594529378038501</v>
      </c>
      <c r="R32" s="95">
        <v>59.824897598830702</v>
      </c>
      <c r="S32" s="92">
        <v>0.97328406128671996</v>
      </c>
      <c r="T32" s="93">
        <v>34.573977807294</v>
      </c>
      <c r="U32" s="93">
        <v>31.750803061481498</v>
      </c>
      <c r="V32" s="93">
        <v>33.457650058346502</v>
      </c>
      <c r="W32" s="93">
        <v>51.516325608288298</v>
      </c>
      <c r="X32" s="93">
        <v>60.646166774206002</v>
      </c>
      <c r="Y32" s="93">
        <v>52.595236831385897</v>
      </c>
      <c r="Z32" s="92">
        <v>1.06492171890969</v>
      </c>
      <c r="AA32" s="93">
        <v>40.211934973035902</v>
      </c>
      <c r="AB32" s="93">
        <v>48.380375317333602</v>
      </c>
      <c r="AC32" s="93">
        <v>38.918684142853301</v>
      </c>
      <c r="AD32" s="93">
        <v>62.353058230796897</v>
      </c>
      <c r="AE32" s="93">
        <v>70.419439933522099</v>
      </c>
      <c r="AF32" s="95">
        <v>41.5378251484616</v>
      </c>
      <c r="AG32" s="103">
        <v>72</v>
      </c>
      <c r="AH32" s="96">
        <f t="shared" si="202"/>
        <v>1.0000000000000009E-3</v>
      </c>
      <c r="AI32" s="96">
        <f t="shared" si="203"/>
        <v>3.6070005013939976E-2</v>
      </c>
      <c r="AJ32" s="97">
        <f t="shared" si="204"/>
        <v>-5.4570586157550061E-2</v>
      </c>
      <c r="AK32" s="35">
        <f t="shared" si="205"/>
        <v>7.2000000000000064E-2</v>
      </c>
      <c r="AL32" s="35">
        <f t="shared" si="206"/>
        <v>2.5970403610036783</v>
      </c>
      <c r="AM32" s="36">
        <f t="shared" si="207"/>
        <v>-3.9290822033436044</v>
      </c>
      <c r="AN32" s="35">
        <f t="shared" si="208"/>
        <v>141.19199999999998</v>
      </c>
      <c r="AO32" s="35">
        <f t="shared" si="209"/>
        <v>142.74994518629134</v>
      </c>
      <c r="AP32" s="36">
        <f t="shared" si="210"/>
        <v>149.41964531965175</v>
      </c>
      <c r="AQ32" s="35">
        <f t="shared" si="211"/>
        <v>49.118042050952766</v>
      </c>
      <c r="AR32" s="35">
        <f t="shared" si="212"/>
        <v>29.876367088664733</v>
      </c>
      <c r="AS32" s="35">
        <f t="shared" si="213"/>
        <v>33.260810309040664</v>
      </c>
      <c r="AT32" s="36">
        <f t="shared" si="214"/>
        <v>42.503664811074266</v>
      </c>
      <c r="AU32" s="35">
        <f t="shared" si="215"/>
        <v>66.624275247451564</v>
      </c>
      <c r="AV32" s="35">
        <f t="shared" si="216"/>
        <v>51.500942664118234</v>
      </c>
      <c r="AW32" s="35">
        <f t="shared" si="217"/>
        <v>54.919243071293401</v>
      </c>
      <c r="AX32" s="36">
        <f t="shared" si="218"/>
        <v>58.103441104260192</v>
      </c>
      <c r="AY32" s="35">
        <f t="shared" si="219"/>
        <v>15.857231741912102</v>
      </c>
      <c r="AZ32" s="35">
        <f t="shared" si="220"/>
        <v>-12.627297722409534</v>
      </c>
      <c r="BA32" s="35">
        <f t="shared" si="221"/>
        <v>11.705032176158163</v>
      </c>
      <c r="BB32" s="36">
        <f t="shared" si="222"/>
        <v>-6.6024984401419573</v>
      </c>
      <c r="BC32" s="52">
        <v>-2.5</v>
      </c>
      <c r="BD32" s="48">
        <v>144.5</v>
      </c>
      <c r="BE32" s="52">
        <v>4</v>
      </c>
      <c r="BF32" s="48">
        <v>142</v>
      </c>
      <c r="BG32" s="52">
        <v>120</v>
      </c>
      <c r="BH32" s="112">
        <f t="shared" si="200"/>
        <v>0.45454545454545453</v>
      </c>
      <c r="BI32" s="112">
        <v>0.64</v>
      </c>
      <c r="BJ32" s="111">
        <f t="shared" si="201"/>
        <v>0.34000000000000008</v>
      </c>
      <c r="BK32" s="52" t="s">
        <v>101</v>
      </c>
      <c r="BL32" s="112">
        <f>ABS((BF32-BD32)/11.5)</f>
        <v>0.21739130434782608</v>
      </c>
      <c r="BM32" s="112">
        <f>_xlfn.NORM.S.DIST(BL32, TRUE)</f>
        <v>0.58604829635176869</v>
      </c>
      <c r="BN32" s="111">
        <f>(((1/0.523)-1)*BM32-(1-BM32))/((1/0.523)-1)</f>
        <v>0.13217672191146473</v>
      </c>
      <c r="BP32" s="112"/>
      <c r="BQ32" s="112"/>
      <c r="BR32" s="111"/>
      <c r="BS32" s="52" t="s">
        <v>152</v>
      </c>
      <c r="BT32" s="112">
        <f>ABS((BF32+7.5-BD32)/11.5)</f>
        <v>0.43478260869565216</v>
      </c>
      <c r="BU32" s="112">
        <f>_xlfn.NORM.S.DIST(BT32, TRUE)</f>
        <v>0.66813988517719891</v>
      </c>
      <c r="BV32" s="111">
        <f t="shared" si="114"/>
        <v>0.30427648884108788</v>
      </c>
      <c r="BW32" s="118">
        <v>0</v>
      </c>
      <c r="BX32" s="118">
        <v>1</v>
      </c>
      <c r="BZ32" s="119">
        <v>0</v>
      </c>
      <c r="CA32" s="112">
        <f>IF(BW32=0,-BJ32,BJ32*(1/$BH32))</f>
        <v>-0.34000000000000008</v>
      </c>
      <c r="CB32" s="112">
        <f>IF(BX32=0,-BN32,BN32*1.91)</f>
        <v>0.25245753885089761</v>
      </c>
      <c r="CC32" s="112"/>
      <c r="CD32" s="112">
        <f>IF(BZ32=0,-BV32,BV32*1.91)</f>
        <v>-0.30427648884108788</v>
      </c>
      <c r="CE32" s="116">
        <v>0</v>
      </c>
      <c r="CF32" s="117">
        <v>0</v>
      </c>
      <c r="CG32" s="52">
        <v>68</v>
      </c>
      <c r="CH32" s="48">
        <v>65</v>
      </c>
    </row>
    <row r="33" spans="1:86" x14ac:dyDescent="0.3">
      <c r="A33" s="18" t="s">
        <v>84</v>
      </c>
      <c r="B33" s="22" t="s">
        <v>85</v>
      </c>
      <c r="C33" s="8">
        <v>1.004</v>
      </c>
      <c r="D33" s="5">
        <v>1.0289999999999999</v>
      </c>
      <c r="E33" s="92">
        <v>1.03207709349764</v>
      </c>
      <c r="F33" s="93">
        <v>41.8255084171387</v>
      </c>
      <c r="G33" s="93">
        <v>44.648123334209103</v>
      </c>
      <c r="H33" s="93">
        <v>33.938315526335899</v>
      </c>
      <c r="I33" s="93">
        <v>67.997793866020501</v>
      </c>
      <c r="J33" s="93">
        <v>67.443981254257096</v>
      </c>
      <c r="K33" s="93">
        <v>73.933080776085504</v>
      </c>
      <c r="L33" s="92">
        <v>1.06937037061272</v>
      </c>
      <c r="M33" s="93">
        <v>32.427506909046997</v>
      </c>
      <c r="N33" s="93">
        <v>41.600524671767801</v>
      </c>
      <c r="O33" s="93">
        <v>12.588124361401899</v>
      </c>
      <c r="P33" s="93">
        <v>68.540883233101795</v>
      </c>
      <c r="Q33" s="93">
        <v>77.584771173243197</v>
      </c>
      <c r="R33" s="95">
        <v>70.720625296760304</v>
      </c>
      <c r="S33" s="92">
        <v>1.05636965987148</v>
      </c>
      <c r="T33" s="93">
        <v>44.281783245912301</v>
      </c>
      <c r="U33" s="93">
        <v>52.226538856174201</v>
      </c>
      <c r="V33" s="93">
        <v>37.707360449617703</v>
      </c>
      <c r="W33" s="93">
        <v>67.427105844875101</v>
      </c>
      <c r="X33" s="93">
        <v>73.192834277339102</v>
      </c>
      <c r="Y33" s="93">
        <v>66.395922089174107</v>
      </c>
      <c r="Z33" s="92">
        <v>1.1877254990675801</v>
      </c>
      <c r="AA33" s="93">
        <v>51.330217432346501</v>
      </c>
      <c r="AB33" s="93">
        <v>56.695557447238599</v>
      </c>
      <c r="AC33" s="93">
        <v>49.271478909953601</v>
      </c>
      <c r="AD33" s="93">
        <v>72.614112073045604</v>
      </c>
      <c r="AE33" s="93">
        <v>82.302557354635098</v>
      </c>
      <c r="AF33" s="95">
        <v>54.721527793168903</v>
      </c>
      <c r="AG33" s="103">
        <v>69</v>
      </c>
      <c r="AH33" s="96">
        <f t="shared" si="202"/>
        <v>-2.4999999999999911E-2</v>
      </c>
      <c r="AI33" s="96">
        <f t="shared" si="203"/>
        <v>-2.429256637384003E-2</v>
      </c>
      <c r="AJ33" s="97">
        <f t="shared" si="204"/>
        <v>-0.11835512845486007</v>
      </c>
      <c r="AK33" s="35">
        <f t="shared" si="205"/>
        <v>-1.7249999999999939</v>
      </c>
      <c r="AL33" s="35">
        <f t="shared" si="206"/>
        <v>-1.6761870797949621</v>
      </c>
      <c r="AM33" s="36">
        <f t="shared" si="207"/>
        <v>-8.1665038633853442</v>
      </c>
      <c r="AN33" s="35">
        <f t="shared" si="208"/>
        <v>140.27699999999999</v>
      </c>
      <c r="AO33" s="35">
        <f t="shared" si="209"/>
        <v>144.10282598246928</v>
      </c>
      <c r="AP33" s="36">
        <f t="shared" si="210"/>
        <v>155.7396150079407</v>
      </c>
      <c r="AQ33" s="35">
        <f t="shared" si="211"/>
        <v>40.137315759227896</v>
      </c>
      <c r="AR33" s="35">
        <f t="shared" si="212"/>
        <v>28.872051980738899</v>
      </c>
      <c r="AS33" s="35">
        <f t="shared" si="213"/>
        <v>44.738560850568071</v>
      </c>
      <c r="AT33" s="36">
        <f t="shared" si="214"/>
        <v>52.432417929846231</v>
      </c>
      <c r="AU33" s="35">
        <f t="shared" si="215"/>
        <v>69.791618632121029</v>
      </c>
      <c r="AV33" s="35">
        <f t="shared" si="216"/>
        <v>72.282093234368446</v>
      </c>
      <c r="AW33" s="35">
        <f t="shared" si="217"/>
        <v>69.005287403796103</v>
      </c>
      <c r="AX33" s="36">
        <f t="shared" si="218"/>
        <v>69.879399073616526</v>
      </c>
      <c r="AY33" s="35">
        <f t="shared" si="219"/>
        <v>-4.601245091340175</v>
      </c>
      <c r="AZ33" s="35">
        <f t="shared" si="220"/>
        <v>-23.560365949107332</v>
      </c>
      <c r="BA33" s="35">
        <f t="shared" si="221"/>
        <v>0.78633122832492575</v>
      </c>
      <c r="BB33" s="36">
        <f t="shared" si="222"/>
        <v>2.4026941607519205</v>
      </c>
      <c r="BC33" s="52">
        <v>-2.5</v>
      </c>
      <c r="BD33" s="48">
        <v>145.5</v>
      </c>
      <c r="BE33" s="52">
        <v>7.5</v>
      </c>
      <c r="BF33" s="48">
        <v>147</v>
      </c>
      <c r="BG33" s="52">
        <v>125</v>
      </c>
      <c r="BH33" s="112">
        <f t="shared" si="200"/>
        <v>0.44444444444444442</v>
      </c>
      <c r="BI33" s="112">
        <v>0.77</v>
      </c>
      <c r="BJ33" s="111">
        <f t="shared" si="201"/>
        <v>0.58600000000000008</v>
      </c>
      <c r="BK33" s="52" t="s">
        <v>152</v>
      </c>
      <c r="BL33" s="112">
        <f>ABS((BF33-BD33)/11.5)</f>
        <v>0.13043478260869565</v>
      </c>
      <c r="BM33" s="112">
        <f>_xlfn.NORM.S.DIST(BL33, TRUE)</f>
        <v>0.55188877544977744</v>
      </c>
      <c r="BN33" s="111">
        <f>(((1/0.523)-1)*BM33-(1-BM33))/((1/0.523)-1)</f>
        <v>6.0563470544606757E-2</v>
      </c>
      <c r="BO33" s="52">
        <v>125</v>
      </c>
      <c r="BP33" s="112">
        <f t="shared" si="223"/>
        <v>0.44444444444444442</v>
      </c>
      <c r="BQ33" s="112">
        <v>0.69</v>
      </c>
      <c r="BR33" s="111">
        <f t="shared" si="224"/>
        <v>0.44199999999999989</v>
      </c>
      <c r="BS33" s="52" t="s">
        <v>152</v>
      </c>
      <c r="BT33" s="112">
        <f>ABS((BF33+7.5-BD33)/11.5)</f>
        <v>0.78260869565217395</v>
      </c>
      <c r="BU33" s="112">
        <f>_xlfn.NORM.S.DIST(BT33, TRUE)</f>
        <v>0.78307153322147927</v>
      </c>
      <c r="BV33" s="111">
        <f t="shared" si="114"/>
        <v>0.54522334008695861</v>
      </c>
      <c r="BW33" s="118">
        <v>0</v>
      </c>
      <c r="BX33" s="118">
        <v>1</v>
      </c>
      <c r="BY33" s="118">
        <v>0</v>
      </c>
      <c r="BZ33" s="119">
        <v>1</v>
      </c>
      <c r="CA33" s="112">
        <f>IF(BW33=0,-BJ33,BJ33*(1/$BH33))</f>
        <v>-0.58600000000000008</v>
      </c>
      <c r="CB33" s="112">
        <f>IF(BX33=0,-BN33,BN33*1.91)</f>
        <v>0.11567622874019889</v>
      </c>
      <c r="CC33" s="112">
        <f>IF(BY33=0,BR33*-1,BR33*(1/$BP33))</f>
        <v>-0.44199999999999989</v>
      </c>
      <c r="CD33" s="112">
        <f>IF(BZ33=0,-BV33,BV33*1.91)</f>
        <v>1.041376579566091</v>
      </c>
      <c r="CE33" s="116">
        <v>0</v>
      </c>
      <c r="CF33" s="117">
        <v>0</v>
      </c>
      <c r="CG33" s="52">
        <v>80</v>
      </c>
      <c r="CH33" s="48">
        <v>71</v>
      </c>
    </row>
    <row r="34" spans="1:86" x14ac:dyDescent="0.3">
      <c r="A34" s="18" t="s">
        <v>86</v>
      </c>
      <c r="B34" s="22" t="s">
        <v>87</v>
      </c>
      <c r="C34" s="8">
        <v>1.0629999999999999</v>
      </c>
      <c r="D34" s="5">
        <v>1.0489999999999999</v>
      </c>
      <c r="E34" s="92">
        <v>1.06804218778274</v>
      </c>
      <c r="F34" s="93">
        <v>45.397491229662499</v>
      </c>
      <c r="G34" s="93">
        <v>58.073572705004899</v>
      </c>
      <c r="H34" s="93">
        <v>38.907944300914103</v>
      </c>
      <c r="I34" s="93">
        <v>70.515803950746005</v>
      </c>
      <c r="J34" s="93">
        <v>77.328692083304503</v>
      </c>
      <c r="K34" s="93">
        <v>67.133222625666903</v>
      </c>
      <c r="L34" s="92">
        <v>1.1665761883499901</v>
      </c>
      <c r="M34" s="93">
        <v>40.607111595063202</v>
      </c>
      <c r="N34" s="93">
        <v>40.348564934769598</v>
      </c>
      <c r="O34" s="93">
        <v>36.008177954590899</v>
      </c>
      <c r="P34" s="93">
        <v>75.158741221599499</v>
      </c>
      <c r="Q34" s="93">
        <v>67.239541667764499</v>
      </c>
      <c r="R34" s="95">
        <v>64.937673426362807</v>
      </c>
      <c r="S34" s="92">
        <v>1.08139382745873</v>
      </c>
      <c r="T34" s="93">
        <v>47.810819924024102</v>
      </c>
      <c r="U34" s="93">
        <v>50.819607314274698</v>
      </c>
      <c r="V34" s="93">
        <v>42.928306174899703</v>
      </c>
      <c r="W34" s="93">
        <v>68.467622286889494</v>
      </c>
      <c r="X34" s="93">
        <v>68.475129848188402</v>
      </c>
      <c r="Y34" s="93">
        <v>77.597518766740194</v>
      </c>
      <c r="Z34" s="92">
        <v>1.10206370847503</v>
      </c>
      <c r="AA34" s="93">
        <v>43.269810338106304</v>
      </c>
      <c r="AB34" s="93">
        <v>57.045734907385999</v>
      </c>
      <c r="AC34" s="93">
        <v>31.839495851994599</v>
      </c>
      <c r="AD34" s="93">
        <v>56.545325593372702</v>
      </c>
      <c r="AE34" s="93">
        <v>65.720592337368004</v>
      </c>
      <c r="AF34" s="95">
        <v>51.433359426234802</v>
      </c>
      <c r="AG34" s="103">
        <v>62</v>
      </c>
      <c r="AH34" s="96">
        <f t="shared" si="202"/>
        <v>1.4000000000000012E-2</v>
      </c>
      <c r="AI34" s="96">
        <f t="shared" si="203"/>
        <v>-1.3351639675990068E-2</v>
      </c>
      <c r="AJ34" s="97">
        <f t="shared" si="204"/>
        <v>6.4512479874960116E-2</v>
      </c>
      <c r="AK34" s="35">
        <f t="shared" si="205"/>
        <v>0.86800000000000077</v>
      </c>
      <c r="AL34" s="35">
        <f t="shared" si="206"/>
        <v>-0.82780165991138421</v>
      </c>
      <c r="AM34" s="36">
        <f t="shared" si="207"/>
        <v>3.9997737522475272</v>
      </c>
      <c r="AN34" s="35">
        <f t="shared" si="208"/>
        <v>130.94400000000002</v>
      </c>
      <c r="AO34" s="35">
        <f t="shared" si="209"/>
        <v>133.26503294497115</v>
      </c>
      <c r="AP34" s="36">
        <f t="shared" si="210"/>
        <v>140.65567360315123</v>
      </c>
      <c r="AQ34" s="35">
        <f t="shared" si="211"/>
        <v>47.459669411860496</v>
      </c>
      <c r="AR34" s="35">
        <f t="shared" si="212"/>
        <v>38.987951494807902</v>
      </c>
      <c r="AS34" s="35">
        <f t="shared" si="213"/>
        <v>47.186244471066175</v>
      </c>
      <c r="AT34" s="36">
        <f t="shared" si="214"/>
        <v>44.051680365828965</v>
      </c>
      <c r="AU34" s="35">
        <f t="shared" si="215"/>
        <v>71.659239553239146</v>
      </c>
      <c r="AV34" s="35">
        <f t="shared" si="216"/>
        <v>69.111985438575601</v>
      </c>
      <c r="AW34" s="35">
        <f t="shared" si="217"/>
        <v>71.513423633939368</v>
      </c>
      <c r="AX34" s="36">
        <f t="shared" si="218"/>
        <v>57.899759118991831</v>
      </c>
      <c r="AY34" s="35">
        <f t="shared" si="219"/>
        <v>0.273424940794321</v>
      </c>
      <c r="AZ34" s="35">
        <f t="shared" si="220"/>
        <v>-5.0637288710210626</v>
      </c>
      <c r="BA34" s="35">
        <f t="shared" si="221"/>
        <v>0.14581591929977833</v>
      </c>
      <c r="BB34" s="36">
        <f t="shared" si="222"/>
        <v>11.21222631958377</v>
      </c>
      <c r="BC34" s="52">
        <v>-6</v>
      </c>
      <c r="BD34" s="48">
        <v>133.5</v>
      </c>
      <c r="BE34" s="52">
        <v>0</v>
      </c>
      <c r="BF34" s="48">
        <v>139.5</v>
      </c>
      <c r="BG34" s="52">
        <v>205</v>
      </c>
      <c r="BH34" s="112">
        <f t="shared" si="200"/>
        <v>0.32786885245901637</v>
      </c>
      <c r="BI34" s="112">
        <v>0.5</v>
      </c>
      <c r="BJ34" s="111">
        <f t="shared" si="201"/>
        <v>0.25609756097560976</v>
      </c>
      <c r="BK34" s="52" t="s">
        <v>152</v>
      </c>
      <c r="BL34" s="112">
        <f>ABS((BF34-BD34)/11.5)</f>
        <v>0.52173913043478259</v>
      </c>
      <c r="BM34" s="112">
        <f>_xlfn.NORM.S.DIST(BL34, TRUE)</f>
        <v>0.69907401211472564</v>
      </c>
      <c r="BN34" s="111">
        <f>(((1/0.523)-1)*BM34-(1-BM34))/((1/0.523)-1)</f>
        <v>0.36912790799732836</v>
      </c>
      <c r="BO34" s="52">
        <v>205</v>
      </c>
      <c r="BP34" s="112">
        <f t="shared" si="223"/>
        <v>0.32786885245901637</v>
      </c>
      <c r="BQ34" s="112">
        <v>0.44</v>
      </c>
      <c r="BR34" s="111">
        <f t="shared" si="224"/>
        <v>0.16682926829268294</v>
      </c>
      <c r="BS34" s="52" t="s">
        <v>152</v>
      </c>
      <c r="BT34" s="112">
        <f>ABS((BF34+7.5-BD34)/11.5)</f>
        <v>1.173913043478261</v>
      </c>
      <c r="BU34" s="112">
        <f>_xlfn.NORM.S.DIST(BT34, TRUE)</f>
        <v>0.87978507130145267</v>
      </c>
      <c r="BV34" s="111">
        <f t="shared" si="114"/>
        <v>0.74797708868229063</v>
      </c>
      <c r="BW34" s="118">
        <v>1</v>
      </c>
      <c r="BX34" s="118">
        <v>0</v>
      </c>
      <c r="BY34" s="118">
        <v>1</v>
      </c>
      <c r="BZ34" s="119">
        <v>0</v>
      </c>
      <c r="CA34" s="112">
        <f>IF(BW34=0,-BJ34,BJ34*(1/$BH34))</f>
        <v>0.78109756097560989</v>
      </c>
      <c r="CB34" s="112">
        <f>IF(BX34=0,-BN34,BN34*1.91)</f>
        <v>-0.36912790799732836</v>
      </c>
      <c r="CC34" s="112">
        <f>IF(BY34=0,BR34*-1,BR34*(1/$BP34))</f>
        <v>0.50882926829268305</v>
      </c>
      <c r="CD34" s="112">
        <f>IF(BZ34=0,-BV34,BV34*1.91)</f>
        <v>-0.74797708868229063</v>
      </c>
      <c r="CE34" s="116">
        <v>1</v>
      </c>
      <c r="CF34" s="117">
        <v>1</v>
      </c>
      <c r="CG34" s="52">
        <v>57</v>
      </c>
      <c r="CH34" s="48">
        <v>67</v>
      </c>
    </row>
    <row r="35" spans="1:86" x14ac:dyDescent="0.3">
      <c r="A35" s="18" t="s">
        <v>88</v>
      </c>
      <c r="B35" s="22" t="s">
        <v>89</v>
      </c>
      <c r="C35" s="8">
        <v>0.95899999999999996</v>
      </c>
      <c r="D35" s="5">
        <v>0.93</v>
      </c>
      <c r="E35" s="92">
        <v>0.968651590759116</v>
      </c>
      <c r="F35" s="93">
        <v>43.590518673186097</v>
      </c>
      <c r="G35" s="93">
        <v>53.316193457528499</v>
      </c>
      <c r="H35" s="93">
        <v>38.7620633329431</v>
      </c>
      <c r="I35" s="93">
        <v>55.867039644265802</v>
      </c>
      <c r="J35" s="93">
        <v>46.7739118630302</v>
      </c>
      <c r="K35" s="93">
        <v>59.898503475810401</v>
      </c>
      <c r="L35" s="92">
        <v>1.13008188372277</v>
      </c>
      <c r="M35" s="93">
        <v>40.792535350187798</v>
      </c>
      <c r="N35" s="93">
        <v>37.5221268715948</v>
      </c>
      <c r="O35" s="93">
        <v>45.479315175973902</v>
      </c>
      <c r="P35" s="93">
        <v>75.382250669864405</v>
      </c>
      <c r="Q35" s="93">
        <v>71.427526272803505</v>
      </c>
      <c r="R35" s="95">
        <v>77.036229188958501</v>
      </c>
      <c r="S35" s="92">
        <v>0.94542829416813701</v>
      </c>
      <c r="T35" s="93">
        <v>38.491190781834</v>
      </c>
      <c r="U35" s="93">
        <v>47.106382775812797</v>
      </c>
      <c r="V35" s="93">
        <v>30.1976665778324</v>
      </c>
      <c r="W35" s="93">
        <v>47.2192292916247</v>
      </c>
      <c r="X35" s="93">
        <v>39.342529315131699</v>
      </c>
      <c r="Y35" s="93">
        <v>54.120552220308198</v>
      </c>
      <c r="Z35" s="92">
        <v>0.96532326796353196</v>
      </c>
      <c r="AA35" s="93">
        <v>30.153166500515301</v>
      </c>
      <c r="AB35" s="93">
        <v>35.521946314252197</v>
      </c>
      <c r="AC35" s="93">
        <v>22.011309461900201</v>
      </c>
      <c r="AD35" s="93">
        <v>46.725164607261704</v>
      </c>
      <c r="AE35" s="93">
        <v>42.836470996242902</v>
      </c>
      <c r="AF35" s="95">
        <v>42.084928355605797</v>
      </c>
      <c r="AG35" s="103">
        <v>72.5</v>
      </c>
      <c r="AH35" s="96">
        <f t="shared" si="202"/>
        <v>2.8999999999999915E-2</v>
      </c>
      <c r="AI35" s="96">
        <f t="shared" si="203"/>
        <v>2.3223296590978992E-2</v>
      </c>
      <c r="AJ35" s="97">
        <f t="shared" si="204"/>
        <v>0.164758615759238</v>
      </c>
      <c r="AK35" s="35">
        <f t="shared" si="205"/>
        <v>2.1024999999999938</v>
      </c>
      <c r="AL35" s="35">
        <f t="shared" si="206"/>
        <v>1.683689002845977</v>
      </c>
      <c r="AM35" s="36">
        <f t="shared" si="207"/>
        <v>11.944999642544754</v>
      </c>
      <c r="AN35" s="35">
        <f t="shared" si="208"/>
        <v>136.95250000000001</v>
      </c>
      <c r="AO35" s="35">
        <f t="shared" si="209"/>
        <v>138.77079165722583</v>
      </c>
      <c r="AP35" s="36">
        <f t="shared" si="210"/>
        <v>151.91687349725692</v>
      </c>
      <c r="AQ35" s="35">
        <f t="shared" si="211"/>
        <v>45.22292515455257</v>
      </c>
      <c r="AR35" s="35">
        <f t="shared" si="212"/>
        <v>41.2646591325855</v>
      </c>
      <c r="AS35" s="35">
        <f t="shared" si="213"/>
        <v>38.598413378493063</v>
      </c>
      <c r="AT35" s="36">
        <f t="shared" si="214"/>
        <v>29.2288074255559</v>
      </c>
      <c r="AU35" s="35">
        <f t="shared" si="215"/>
        <v>54.179818327702129</v>
      </c>
      <c r="AV35" s="35">
        <f t="shared" si="216"/>
        <v>74.615335377208794</v>
      </c>
      <c r="AW35" s="35">
        <f t="shared" si="217"/>
        <v>46.894103609021535</v>
      </c>
      <c r="AX35" s="36">
        <f t="shared" si="218"/>
        <v>43.882187986370134</v>
      </c>
      <c r="AY35" s="35">
        <f t="shared" si="219"/>
        <v>6.6245117760595065</v>
      </c>
      <c r="AZ35" s="35">
        <f t="shared" si="220"/>
        <v>12.0358517070296</v>
      </c>
      <c r="BA35" s="35">
        <f t="shared" si="221"/>
        <v>7.2857147186805946</v>
      </c>
      <c r="BB35" s="36">
        <f t="shared" si="222"/>
        <v>30.73314739083866</v>
      </c>
      <c r="BC35" s="52">
        <v>-4.5</v>
      </c>
      <c r="BD35" s="48">
        <v>146.5</v>
      </c>
      <c r="BE35" s="52">
        <v>1</v>
      </c>
      <c r="BF35" s="48">
        <v>138.5</v>
      </c>
      <c r="BG35" s="52">
        <v>170</v>
      </c>
      <c r="BH35" s="112">
        <f t="shared" si="200"/>
        <v>0.37037037037037035</v>
      </c>
      <c r="BI35" s="112">
        <v>0.52</v>
      </c>
      <c r="BJ35" s="111">
        <f t="shared" si="201"/>
        <v>0.23764705882352946</v>
      </c>
      <c r="BK35" s="52" t="s">
        <v>101</v>
      </c>
      <c r="BL35" s="112">
        <f>ABS((BF35-BD35)/11.5)</f>
        <v>0.69565217391304346</v>
      </c>
      <c r="BM35" s="112">
        <f>_xlfn.NORM.S.DIST(BL35, TRUE)</f>
        <v>0.75667665821698793</v>
      </c>
      <c r="BN35" s="111">
        <f>(((1/0.523)-1)*BM35-(1-BM35))/((1/0.523)-1)</f>
        <v>0.48988817236265814</v>
      </c>
      <c r="BO35" s="52">
        <v>170</v>
      </c>
      <c r="BP35" s="112">
        <f t="shared" si="223"/>
        <v>0.37037037037037035</v>
      </c>
      <c r="BQ35" s="112">
        <v>0.48</v>
      </c>
      <c r="BR35" s="111">
        <f t="shared" si="224"/>
        <v>0.17411764705882354</v>
      </c>
      <c r="BT35" s="112"/>
      <c r="BU35" s="112"/>
      <c r="BV35" s="111"/>
      <c r="BW35" s="118">
        <v>1</v>
      </c>
      <c r="BX35" s="118">
        <v>0</v>
      </c>
      <c r="BY35" s="118">
        <v>1</v>
      </c>
      <c r="BZ35" s="119"/>
      <c r="CA35" s="112">
        <f>IF(BW35=0,-BJ35,BJ35*(1/$BH35))</f>
        <v>0.64164705882352957</v>
      </c>
      <c r="CB35" s="112">
        <f>IF(BX35=0,-BN35,BN35*1.91)</f>
        <v>-0.48988817236265814</v>
      </c>
      <c r="CC35" s="112">
        <f>IF(BY35=0,BR35*-1,BR35*(1/$BP35))</f>
        <v>0.47011764705882358</v>
      </c>
      <c r="CD35" s="112"/>
      <c r="CE35" s="116">
        <v>1</v>
      </c>
      <c r="CF35" s="117">
        <v>1</v>
      </c>
      <c r="CG35" s="52">
        <v>72</v>
      </c>
      <c r="CH35" s="48">
        <v>79</v>
      </c>
    </row>
    <row r="36" spans="1:86" x14ac:dyDescent="0.3">
      <c r="A36" s="18" t="s">
        <v>90</v>
      </c>
      <c r="B36" s="22" t="s">
        <v>91</v>
      </c>
      <c r="C36" s="8">
        <v>1.0329999999999999</v>
      </c>
      <c r="D36" s="5">
        <v>1.0109999999999999</v>
      </c>
      <c r="E36" s="92">
        <v>1.0298571770920699</v>
      </c>
      <c r="F36" s="93">
        <v>49.373251845919597</v>
      </c>
      <c r="G36" s="93">
        <v>57.330463861487303</v>
      </c>
      <c r="H36" s="93">
        <v>50.814100442658003</v>
      </c>
      <c r="I36" s="93">
        <v>59.4597039803039</v>
      </c>
      <c r="J36" s="93">
        <v>51.4703849568129</v>
      </c>
      <c r="K36" s="93">
        <v>68.481488355515395</v>
      </c>
      <c r="L36" s="92">
        <v>1.1383918407767299</v>
      </c>
      <c r="M36" s="93">
        <v>44.575567733366597</v>
      </c>
      <c r="N36" s="93">
        <v>57.439648730549003</v>
      </c>
      <c r="O36" s="93">
        <v>36.938466689683302</v>
      </c>
      <c r="P36" s="93">
        <v>64.900901290068006</v>
      </c>
      <c r="Q36" s="93">
        <v>66.701401459061998</v>
      </c>
      <c r="R36" s="95">
        <v>69.316969044950895</v>
      </c>
      <c r="S36" s="92">
        <v>1.0041433013702701</v>
      </c>
      <c r="T36" s="93">
        <v>34.624409179521699</v>
      </c>
      <c r="U36" s="93">
        <v>34.816244945173999</v>
      </c>
      <c r="V36" s="93">
        <v>33.235482247487802</v>
      </c>
      <c r="W36" s="93">
        <v>62.475676332930398</v>
      </c>
      <c r="X36" s="93">
        <v>65.731099787927903</v>
      </c>
      <c r="Y36" s="93">
        <v>63.339635350425098</v>
      </c>
      <c r="Z36" s="92">
        <v>1.1402599819185499</v>
      </c>
      <c r="AA36" s="93">
        <v>43.661445421683602</v>
      </c>
      <c r="AB36" s="93">
        <v>51.254284455892297</v>
      </c>
      <c r="AC36" s="93">
        <v>33.006606940791897</v>
      </c>
      <c r="AD36" s="93">
        <v>73.100962937395394</v>
      </c>
      <c r="AE36" s="93">
        <v>76.915214989665799</v>
      </c>
      <c r="AF36" s="95">
        <v>67.643264631360097</v>
      </c>
      <c r="AG36" s="103">
        <v>65</v>
      </c>
      <c r="AH36" s="96">
        <f t="shared" si="202"/>
        <v>2.200000000000002E-2</v>
      </c>
      <c r="AI36" s="96">
        <f t="shared" si="203"/>
        <v>2.5713875721799839E-2</v>
      </c>
      <c r="AJ36" s="97">
        <f t="shared" si="204"/>
        <v>-1.86814114181999E-3</v>
      </c>
      <c r="AK36" s="35">
        <f t="shared" si="205"/>
        <v>1.4300000000000013</v>
      </c>
      <c r="AL36" s="35">
        <f t="shared" si="206"/>
        <v>1.6714019219169896</v>
      </c>
      <c r="AM36" s="36">
        <f t="shared" si="207"/>
        <v>-0.12142917421829935</v>
      </c>
      <c r="AN36" s="35">
        <f t="shared" si="208"/>
        <v>132.85999999999999</v>
      </c>
      <c r="AO36" s="35">
        <f t="shared" si="209"/>
        <v>132.21003110005208</v>
      </c>
      <c r="AP36" s="36">
        <f t="shared" si="210"/>
        <v>148.11236847519319</v>
      </c>
      <c r="AQ36" s="35">
        <f t="shared" si="211"/>
        <v>52.505938716688298</v>
      </c>
      <c r="AR36" s="35">
        <f t="shared" si="212"/>
        <v>46.31789438453297</v>
      </c>
      <c r="AS36" s="35">
        <f t="shared" si="213"/>
        <v>34.225378790727831</v>
      </c>
      <c r="AT36" s="36">
        <f t="shared" si="214"/>
        <v>42.640778939455934</v>
      </c>
      <c r="AU36" s="35">
        <f t="shared" si="215"/>
        <v>59.80385909754407</v>
      </c>
      <c r="AV36" s="35">
        <f t="shared" si="216"/>
        <v>66.973090598026957</v>
      </c>
      <c r="AW36" s="35">
        <f t="shared" si="217"/>
        <v>63.848803823761138</v>
      </c>
      <c r="AX36" s="36">
        <f t="shared" si="218"/>
        <v>72.553147519473768</v>
      </c>
      <c r="AY36" s="35">
        <f t="shared" si="219"/>
        <v>18.280559925960468</v>
      </c>
      <c r="AZ36" s="35">
        <f t="shared" si="220"/>
        <v>3.6771154450770354</v>
      </c>
      <c r="BA36" s="35">
        <f t="shared" si="221"/>
        <v>-4.0449447262170679</v>
      </c>
      <c r="BB36" s="36">
        <f t="shared" si="222"/>
        <v>-5.5800569214468112</v>
      </c>
      <c r="BC36" s="52">
        <v>-5.5</v>
      </c>
      <c r="BD36" s="48">
        <v>144.5</v>
      </c>
      <c r="BE36" s="52">
        <v>-2</v>
      </c>
      <c r="BF36" s="48">
        <v>142</v>
      </c>
      <c r="BG36" s="52">
        <v>195</v>
      </c>
      <c r="BH36" s="112">
        <f t="shared" si="200"/>
        <v>0.33898305084745761</v>
      </c>
      <c r="BI36" s="112">
        <v>0.44</v>
      </c>
      <c r="BJ36" s="111">
        <f t="shared" si="201"/>
        <v>0.15282051282051282</v>
      </c>
      <c r="BK36" s="52" t="s">
        <v>101</v>
      </c>
      <c r="BL36" s="112">
        <f>ABS((BF36-BD36)/11.5)</f>
        <v>0.21739130434782608</v>
      </c>
      <c r="BM36" s="112">
        <f>_xlfn.NORM.S.DIST(BL36, TRUE)</f>
        <v>0.58604829635176869</v>
      </c>
      <c r="BN36" s="111">
        <f>(((1/0.523)-1)*BM36-(1-BM36))/((1/0.523)-1)</f>
        <v>0.13217672191146473</v>
      </c>
      <c r="BO36" s="52">
        <v>195</v>
      </c>
      <c r="BP36" s="112">
        <f t="shared" si="223"/>
        <v>0.33898305084745761</v>
      </c>
      <c r="BQ36" s="112">
        <v>0.36</v>
      </c>
      <c r="BR36" s="111">
        <f t="shared" si="224"/>
        <v>3.1794871794871823E-2</v>
      </c>
      <c r="BS36" s="52" t="s">
        <v>152</v>
      </c>
      <c r="BT36" s="112">
        <f>ABS((BF36+7.5-BD36)/11.5)</f>
        <v>0.43478260869565216</v>
      </c>
      <c r="BU36" s="112">
        <f>_xlfn.NORM.S.DIST(BT36, TRUE)</f>
        <v>0.66813988517719891</v>
      </c>
      <c r="BV36" s="111">
        <f t="shared" si="114"/>
        <v>0.30427648884108788</v>
      </c>
      <c r="BW36" s="118">
        <v>0</v>
      </c>
      <c r="BX36" s="118">
        <v>1</v>
      </c>
      <c r="BY36" s="118">
        <v>0</v>
      </c>
      <c r="BZ36" s="119">
        <v>0</v>
      </c>
      <c r="CA36" s="112">
        <f>IF(BW36=0,-BJ36,BJ36*(1/$BH36))</f>
        <v>-0.15282051282051282</v>
      </c>
      <c r="CB36" s="112">
        <f>IF(BX36=0,-BN36,BN36*1.91)</f>
        <v>0.25245753885089761</v>
      </c>
      <c r="CC36" s="112">
        <f>IF(BY36=0,BR36*-1,BR36*(1/$BP36))</f>
        <v>-3.1794871794871823E-2</v>
      </c>
      <c r="CD36" s="112">
        <f>IF(BZ36=0,-BV36,BV36*1.91)</f>
        <v>-0.30427648884108788</v>
      </c>
      <c r="CE36" s="116">
        <v>0</v>
      </c>
      <c r="CF36" s="117">
        <v>0</v>
      </c>
      <c r="CG36" s="52">
        <v>72</v>
      </c>
      <c r="CH36" s="48">
        <v>47</v>
      </c>
    </row>
    <row r="37" spans="1:86" x14ac:dyDescent="0.3">
      <c r="A37" s="18" t="s">
        <v>92</v>
      </c>
      <c r="B37" s="22" t="s">
        <v>93</v>
      </c>
      <c r="C37" s="8">
        <v>1.0649999999999999</v>
      </c>
      <c r="D37" s="5">
        <v>1.0129999999999999</v>
      </c>
      <c r="E37" s="92">
        <v>1.06711102596226</v>
      </c>
      <c r="F37" s="93">
        <v>46.765763604509097</v>
      </c>
      <c r="G37" s="93">
        <v>53.327998153823401</v>
      </c>
      <c r="H37" s="93">
        <v>42.360486756933703</v>
      </c>
      <c r="I37" s="93">
        <v>64.714514844319794</v>
      </c>
      <c r="J37" s="93">
        <v>60.493500241695102</v>
      </c>
      <c r="K37" s="93">
        <v>69.916389600562098</v>
      </c>
      <c r="L37" s="92">
        <v>1.0314726051326499</v>
      </c>
      <c r="M37" s="93">
        <v>39.882305484007397</v>
      </c>
      <c r="N37" s="93">
        <v>42.4892383332595</v>
      </c>
      <c r="O37" s="93">
        <v>33.316884625567297</v>
      </c>
      <c r="P37" s="93">
        <v>48.2542530679858</v>
      </c>
      <c r="Q37" s="93">
        <v>51.383741093763497</v>
      </c>
      <c r="R37" s="95">
        <v>50.150034207963401</v>
      </c>
      <c r="S37" s="92">
        <v>0.969664483505562</v>
      </c>
      <c r="T37" s="93">
        <v>37.458416339218203</v>
      </c>
      <c r="U37" s="93">
        <v>35.363336580428502</v>
      </c>
      <c r="V37" s="93">
        <v>42.733360873852</v>
      </c>
      <c r="W37" s="93">
        <v>53.741711072275798</v>
      </c>
      <c r="X37" s="93">
        <v>52.348548883348997</v>
      </c>
      <c r="Y37" s="93">
        <v>54.548492540515603</v>
      </c>
      <c r="Z37" s="92">
        <v>1.09770948971155</v>
      </c>
      <c r="AA37" s="93">
        <v>43.698412334699498</v>
      </c>
      <c r="AB37" s="93">
        <v>42.973925380222802</v>
      </c>
      <c r="AC37" s="93">
        <v>43.014987203542603</v>
      </c>
      <c r="AD37" s="93">
        <v>70.437761023177501</v>
      </c>
      <c r="AE37" s="93">
        <v>68.939545919568005</v>
      </c>
      <c r="AF37" s="95">
        <v>71.8840372749506</v>
      </c>
      <c r="AG37" s="103">
        <v>71.5</v>
      </c>
      <c r="AH37" s="96">
        <f t="shared" si="202"/>
        <v>5.2000000000000046E-2</v>
      </c>
      <c r="AI37" s="96">
        <f t="shared" si="203"/>
        <v>9.7446542456698038E-2</v>
      </c>
      <c r="AJ37" s="97">
        <f t="shared" si="204"/>
        <v>-6.623688457890009E-2</v>
      </c>
      <c r="AK37" s="35">
        <f t="shared" si="205"/>
        <v>3.7180000000000035</v>
      </c>
      <c r="AL37" s="35">
        <f t="shared" si="206"/>
        <v>6.9674277856539097</v>
      </c>
      <c r="AM37" s="36">
        <f t="shared" si="207"/>
        <v>-4.7359372473913561</v>
      </c>
      <c r="AN37" s="35">
        <f t="shared" si="208"/>
        <v>148.577</v>
      </c>
      <c r="AO37" s="35">
        <f t="shared" si="209"/>
        <v>145.62944892694929</v>
      </c>
      <c r="AP37" s="36">
        <f t="shared" si="210"/>
        <v>152.2365197813603</v>
      </c>
      <c r="AQ37" s="35">
        <f t="shared" si="211"/>
        <v>47.484749505088736</v>
      </c>
      <c r="AR37" s="35">
        <f t="shared" si="212"/>
        <v>38.562809480944729</v>
      </c>
      <c r="AS37" s="35">
        <f t="shared" si="213"/>
        <v>38.518371264499571</v>
      </c>
      <c r="AT37" s="36">
        <f t="shared" si="214"/>
        <v>43.229108306154963</v>
      </c>
      <c r="AU37" s="35">
        <f t="shared" si="215"/>
        <v>65.041468228859003</v>
      </c>
      <c r="AV37" s="35">
        <f t="shared" si="216"/>
        <v>49.92934278990424</v>
      </c>
      <c r="AW37" s="35">
        <f t="shared" si="217"/>
        <v>53.546250832046802</v>
      </c>
      <c r="AX37" s="36">
        <f t="shared" si="218"/>
        <v>70.420448072565378</v>
      </c>
      <c r="AY37" s="35">
        <f t="shared" si="219"/>
        <v>8.9663782405891652</v>
      </c>
      <c r="AZ37" s="35">
        <f t="shared" si="220"/>
        <v>-4.6662988252102338</v>
      </c>
      <c r="BA37" s="35">
        <f t="shared" si="221"/>
        <v>11.495217396812201</v>
      </c>
      <c r="BB37" s="36">
        <f t="shared" si="222"/>
        <v>-20.491105282661138</v>
      </c>
      <c r="BC37" s="52">
        <v>-2.5</v>
      </c>
      <c r="BD37" s="48">
        <v>145.5</v>
      </c>
      <c r="BE37" s="52">
        <v>-10</v>
      </c>
      <c r="BF37" s="48">
        <v>143</v>
      </c>
      <c r="BG37" s="52">
        <v>-145</v>
      </c>
      <c r="BH37" s="112">
        <f t="shared" si="200"/>
        <v>0.59183673469387754</v>
      </c>
      <c r="BI37" s="112">
        <v>0.83</v>
      </c>
      <c r="BJ37" s="111">
        <f t="shared" si="201"/>
        <v>0.58349999999999991</v>
      </c>
      <c r="BK37" s="52" t="s">
        <v>101</v>
      </c>
      <c r="BL37" s="112">
        <f>ABS((BF37-BD37)/11.5)</f>
        <v>0.21739130434782608</v>
      </c>
      <c r="BM37" s="112">
        <f>_xlfn.NORM.S.DIST(BL37, TRUE)</f>
        <v>0.58604829635176869</v>
      </c>
      <c r="BN37" s="111">
        <f>(((1/0.523)-1)*BM37-(1-BM37))/((1/0.523)-1)</f>
        <v>0.13217672191146473</v>
      </c>
      <c r="BO37" s="52">
        <v>-145</v>
      </c>
      <c r="BP37" s="112">
        <f t="shared" si="223"/>
        <v>0.59183673469387754</v>
      </c>
      <c r="BQ37" s="112">
        <v>0.88</v>
      </c>
      <c r="BR37" s="111">
        <f t="shared" si="224"/>
        <v>0.70599999999999996</v>
      </c>
      <c r="BS37" s="52" t="s">
        <v>152</v>
      </c>
      <c r="BT37" s="112">
        <f>ABS((BF37+7.5-BD37)/11.5)</f>
        <v>0.43478260869565216</v>
      </c>
      <c r="BU37" s="112">
        <f>_xlfn.NORM.S.DIST(BT37, TRUE)</f>
        <v>0.66813988517719891</v>
      </c>
      <c r="BV37" s="111">
        <f t="shared" si="114"/>
        <v>0.30427648884108788</v>
      </c>
      <c r="BW37" s="118">
        <v>0</v>
      </c>
      <c r="BX37" s="118">
        <v>0</v>
      </c>
      <c r="BY37" s="118">
        <v>0</v>
      </c>
      <c r="BZ37" s="119">
        <v>1</v>
      </c>
      <c r="CA37" s="112">
        <f>IF(BW37=0,-BJ37,BJ37*(1/$BH37))</f>
        <v>-0.58349999999999991</v>
      </c>
      <c r="CB37" s="112">
        <f>IF(BX37=0,-BN37,BN37*1.91)</f>
        <v>-0.13217672191146473</v>
      </c>
      <c r="CC37" s="112">
        <f>IF(BY37=0,BR37*-1,BR37*(1/$BP37))</f>
        <v>-0.70599999999999996</v>
      </c>
      <c r="CD37" s="112">
        <f>IF(BZ37=0,-BV37,BV37*1.91)</f>
        <v>0.58116809368647782</v>
      </c>
      <c r="CE37" s="116">
        <v>0</v>
      </c>
      <c r="CF37" s="117">
        <v>0</v>
      </c>
      <c r="CG37" s="52">
        <v>75</v>
      </c>
      <c r="CH37" s="48">
        <v>89</v>
      </c>
    </row>
    <row r="38" spans="1:86" ht="15" thickBot="1" x14ac:dyDescent="0.35">
      <c r="A38" s="23" t="s">
        <v>94</v>
      </c>
      <c r="B38" s="19" t="s">
        <v>95</v>
      </c>
      <c r="C38" s="10">
        <v>1.0589999999999999</v>
      </c>
      <c r="D38" s="11">
        <v>0.93300000000000005</v>
      </c>
      <c r="E38" s="124">
        <v>1.08726019569509</v>
      </c>
      <c r="F38" s="125">
        <v>45.266637876303697</v>
      </c>
      <c r="G38" s="125">
        <v>58.597648705352199</v>
      </c>
      <c r="H38" s="125">
        <v>41.658075943396597</v>
      </c>
      <c r="I38" s="125">
        <v>68.715532790795294</v>
      </c>
      <c r="J38" s="125">
        <v>71.995547691708495</v>
      </c>
      <c r="K38" s="125">
        <v>70.768557309638098</v>
      </c>
      <c r="L38" s="124">
        <v>1.1603784428257899</v>
      </c>
      <c r="M38" s="125">
        <v>42.250861393082602</v>
      </c>
      <c r="N38" s="125">
        <v>51.820924047508399</v>
      </c>
      <c r="O38" s="125">
        <v>30.313325145685301</v>
      </c>
      <c r="P38" s="125">
        <v>79.207553767491802</v>
      </c>
      <c r="Q38" s="125">
        <v>87.883956635476494</v>
      </c>
      <c r="R38" s="126">
        <v>55.472150908265903</v>
      </c>
      <c r="S38" s="124">
        <v>0.94189533933078995</v>
      </c>
      <c r="T38" s="125">
        <v>38.3956493336471</v>
      </c>
      <c r="U38" s="125">
        <v>42.439946984309699</v>
      </c>
      <c r="V38" s="125">
        <v>35.033020904104497</v>
      </c>
      <c r="W38" s="125">
        <v>47.383495284650699</v>
      </c>
      <c r="X38" s="125">
        <v>35.0640210969732</v>
      </c>
      <c r="Y38" s="125">
        <v>50.559162380748504</v>
      </c>
      <c r="Z38" s="124">
        <v>1.02224435483584</v>
      </c>
      <c r="AA38" s="125">
        <v>26.366365723002399</v>
      </c>
      <c r="AB38" s="125">
        <v>36.325539055925901</v>
      </c>
      <c r="AC38" s="125">
        <v>21.1086397052105</v>
      </c>
      <c r="AD38" s="125">
        <v>48.255334659312503</v>
      </c>
      <c r="AE38" s="125">
        <v>35.002775322936699</v>
      </c>
      <c r="AF38" s="126">
        <v>68.742815303074906</v>
      </c>
      <c r="AG38" s="128">
        <v>72</v>
      </c>
      <c r="AH38" s="129">
        <f t="shared" si="202"/>
        <v>0.12599999999999989</v>
      </c>
      <c r="AI38" s="129">
        <f t="shared" si="203"/>
        <v>0.14536485636430008</v>
      </c>
      <c r="AJ38" s="130">
        <f t="shared" si="204"/>
        <v>0.13813408798994997</v>
      </c>
      <c r="AK38" s="41">
        <f t="shared" si="205"/>
        <v>9.0719999999999921</v>
      </c>
      <c r="AL38" s="41">
        <f t="shared" si="206"/>
        <v>10.466269658229606</v>
      </c>
      <c r="AM38" s="42">
        <f t="shared" si="207"/>
        <v>9.945654335276398</v>
      </c>
      <c r="AN38" s="41">
        <f t="shared" si="208"/>
        <v>143.42400000000001</v>
      </c>
      <c r="AO38" s="41">
        <f t="shared" si="209"/>
        <v>146.09919852186334</v>
      </c>
      <c r="AP38" s="42">
        <f t="shared" si="210"/>
        <v>157.14884143163735</v>
      </c>
      <c r="AQ38" s="41">
        <f t="shared" si="211"/>
        <v>48.5074541750175</v>
      </c>
      <c r="AR38" s="41">
        <f t="shared" si="212"/>
        <v>41.461703528758768</v>
      </c>
      <c r="AS38" s="41">
        <f t="shared" si="213"/>
        <v>38.622872407353761</v>
      </c>
      <c r="AT38" s="42">
        <f t="shared" si="214"/>
        <v>27.93351482804627</v>
      </c>
      <c r="AU38" s="41">
        <f t="shared" si="215"/>
        <v>70.493212597380634</v>
      </c>
      <c r="AV38" s="41">
        <f t="shared" si="216"/>
        <v>74.187887103744742</v>
      </c>
      <c r="AW38" s="41">
        <f t="shared" si="217"/>
        <v>44.335559587457475</v>
      </c>
      <c r="AX38" s="42">
        <f t="shared" si="218"/>
        <v>50.666975095108036</v>
      </c>
      <c r="AY38" s="41">
        <f t="shared" si="219"/>
        <v>9.8845817676637395</v>
      </c>
      <c r="AZ38" s="41">
        <f t="shared" si="220"/>
        <v>13.528188700712498</v>
      </c>
      <c r="BA38" s="41">
        <f t="shared" si="221"/>
        <v>26.157653009923159</v>
      </c>
      <c r="BB38" s="42">
        <f t="shared" si="222"/>
        <v>23.520912008636707</v>
      </c>
      <c r="BC38" s="66">
        <v>-6.5</v>
      </c>
      <c r="BD38" s="51">
        <v>150.5</v>
      </c>
      <c r="BE38" s="66">
        <v>-9</v>
      </c>
      <c r="BF38" s="51">
        <v>147</v>
      </c>
      <c r="BG38" s="66">
        <v>-270</v>
      </c>
      <c r="BH38" s="131">
        <f t="shared" si="200"/>
        <v>0.72972972972972971</v>
      </c>
      <c r="BI38" s="131">
        <v>0.8</v>
      </c>
      <c r="BJ38" s="132">
        <f t="shared" si="201"/>
        <v>0.26000000000000029</v>
      </c>
      <c r="BK38" s="66" t="s">
        <v>101</v>
      </c>
      <c r="BL38" s="131">
        <f>ABS((BF38-BD38)/11.5)</f>
        <v>0.30434782608695654</v>
      </c>
      <c r="BM38" s="131">
        <f>_xlfn.NORM.S.DIST(BL38, TRUE)</f>
        <v>0.61956854389314231</v>
      </c>
      <c r="BN38" s="132">
        <f>(((1/0.523)-1)*BM38-(1-BM38))/((1/0.523)-1)</f>
        <v>0.20244977755375745</v>
      </c>
      <c r="BO38" s="66">
        <v>-270</v>
      </c>
      <c r="BP38" s="131">
        <f t="shared" si="223"/>
        <v>0.72972972972972971</v>
      </c>
      <c r="BQ38" s="131">
        <v>0.86</v>
      </c>
      <c r="BR38" s="132">
        <f t="shared" si="224"/>
        <v>0.48200000000000004</v>
      </c>
      <c r="BS38" s="66" t="s">
        <v>152</v>
      </c>
      <c r="BT38" s="131">
        <f>ABS((BF38+7.5-BD38)/11.5)</f>
        <v>0.34782608695652173</v>
      </c>
      <c r="BU38" s="131">
        <f>_xlfn.NORM.S.DIST(BT38, TRUE)</f>
        <v>0.63601460151935163</v>
      </c>
      <c r="BV38" s="132">
        <f t="shared" si="114"/>
        <v>0.23692788578480425</v>
      </c>
      <c r="BW38" s="133">
        <v>1</v>
      </c>
      <c r="BX38" s="133">
        <v>0</v>
      </c>
      <c r="BY38" s="133">
        <v>1</v>
      </c>
      <c r="BZ38" s="134">
        <v>1</v>
      </c>
      <c r="CA38" s="131">
        <f>IF(BW38=0,-BJ38,BJ38*(1/$BH38))</f>
        <v>0.35629629629629672</v>
      </c>
      <c r="CB38" s="131">
        <f>IF(BX38=0,-BN38,BN38*1.91)</f>
        <v>-0.20244977755375745</v>
      </c>
      <c r="CC38" s="131">
        <f>IF(BY38=0,BR38*-1,BR38*(1/$BP38))</f>
        <v>0.66051851851851862</v>
      </c>
      <c r="CD38" s="131">
        <f>IF(BZ38=0,-BV38,BV38*1.91)</f>
        <v>0.4525322618489761</v>
      </c>
      <c r="CE38" s="158">
        <v>1</v>
      </c>
      <c r="CF38" s="159">
        <v>1</v>
      </c>
      <c r="CG38" s="66">
        <v>89</v>
      </c>
      <c r="CH38" s="51">
        <v>68</v>
      </c>
    </row>
    <row r="39" spans="1:86" x14ac:dyDescent="0.3">
      <c r="A39" s="18" t="s">
        <v>8</v>
      </c>
      <c r="B39" s="22" t="s">
        <v>9</v>
      </c>
      <c r="C39" s="8">
        <v>1.1890000000000001</v>
      </c>
      <c r="D39" s="5">
        <v>0.80400000000000005</v>
      </c>
      <c r="E39" s="92">
        <v>1.17549564500392</v>
      </c>
      <c r="F39" s="93">
        <v>61.056706452757098</v>
      </c>
      <c r="G39" s="93">
        <v>57.724131428998099</v>
      </c>
      <c r="H39" s="93">
        <v>68.802022499864506</v>
      </c>
      <c r="I39" s="93">
        <v>82.450441331649898</v>
      </c>
      <c r="J39" s="93">
        <v>85.424577940764905</v>
      </c>
      <c r="K39" s="93">
        <v>88.186427464756505</v>
      </c>
      <c r="L39" s="92">
        <v>1.1911453232545799</v>
      </c>
      <c r="M39" s="93">
        <v>46.580188913060297</v>
      </c>
      <c r="N39" s="93">
        <v>40.304258608054198</v>
      </c>
      <c r="O39" s="93">
        <v>46.502918339862603</v>
      </c>
      <c r="P39" s="93">
        <v>77.308493588234001</v>
      </c>
      <c r="Q39" s="93">
        <v>82.996308728864307</v>
      </c>
      <c r="R39" s="95">
        <v>73.3213888072206</v>
      </c>
      <c r="S39" s="92">
        <v>0.85602464871898698</v>
      </c>
      <c r="T39" s="93">
        <v>27.287392882259802</v>
      </c>
      <c r="U39" s="93">
        <v>42.049181544119001</v>
      </c>
      <c r="V39" s="93">
        <v>22.364012487877901</v>
      </c>
      <c r="W39" s="93">
        <v>45.069037433492099</v>
      </c>
      <c r="X39" s="93">
        <v>57.529334545076999</v>
      </c>
      <c r="Y39" s="93">
        <v>38.616825837155197</v>
      </c>
      <c r="Z39" s="92">
        <v>0.914049689114383</v>
      </c>
      <c r="AA39" s="93">
        <v>25.8175292915783</v>
      </c>
      <c r="AB39" s="93">
        <v>17.360430891325201</v>
      </c>
      <c r="AC39" s="93">
        <v>32.378260556824799</v>
      </c>
      <c r="AD39" s="93">
        <v>52.601428743426801</v>
      </c>
      <c r="AE39" s="93">
        <v>51.444003643937101</v>
      </c>
      <c r="AF39" s="95">
        <v>51.558523965591199</v>
      </c>
      <c r="AG39" s="103">
        <v>69</v>
      </c>
      <c r="AH39" s="96">
        <f>C39-D39</f>
        <v>0.38500000000000001</v>
      </c>
      <c r="AI39" s="96">
        <f>E39-S39</f>
        <v>0.31947099628493303</v>
      </c>
      <c r="AJ39" s="97">
        <f>L39-Z39</f>
        <v>0.27709563414019689</v>
      </c>
      <c r="AK39" s="35">
        <f>AH39*$AG39</f>
        <v>26.565000000000001</v>
      </c>
      <c r="AL39" s="35">
        <f>AI39*$AG39</f>
        <v>22.043498743660379</v>
      </c>
      <c r="AM39" s="36">
        <f>AJ39*$AG39</f>
        <v>19.119598755673586</v>
      </c>
      <c r="AN39" s="35">
        <f>(C39+D39)*$AG39</f>
        <v>137.517</v>
      </c>
      <c r="AO39" s="35">
        <f>(E39+S39)*$AG39</f>
        <v>140.17490026688057</v>
      </c>
      <c r="AP39" s="36">
        <f>(L39+Z39)*$AG39</f>
        <v>145.25845585345843</v>
      </c>
      <c r="AQ39" s="35">
        <f>AVERAGE(F39:H39)</f>
        <v>62.527620127206568</v>
      </c>
      <c r="AR39" s="37">
        <f>AVERAGE(M39:O39)</f>
        <v>44.462455286992366</v>
      </c>
      <c r="AS39" s="35">
        <f>AVERAGE(T39:V39)</f>
        <v>30.566862304752235</v>
      </c>
      <c r="AT39" s="36">
        <f>AVERAGE(AA39:AC39)</f>
        <v>25.185406913242769</v>
      </c>
      <c r="AU39" s="35">
        <f>AVERAGE(I39:K39)</f>
        <v>85.353815579057098</v>
      </c>
      <c r="AV39" s="37">
        <f>AVERAGE(P39:R39)</f>
        <v>77.875397041439626</v>
      </c>
      <c r="AW39" s="35">
        <f>AVERAGE(W39:Y39)</f>
        <v>47.071732605241436</v>
      </c>
      <c r="AX39" s="36">
        <f>AVERAGE(AD39:AF39)</f>
        <v>51.867985450985032</v>
      </c>
      <c r="AY39" s="35">
        <f>AVERAGE(F39:H39)-AVERAGE(T39:V39)</f>
        <v>31.960757822454333</v>
      </c>
      <c r="AZ39" s="35">
        <f>AVERAGE(M39:O39)-AVERAGE(AA39:AC39)</f>
        <v>19.277048373749597</v>
      </c>
      <c r="BA39" s="35">
        <f>AVERAGE(I39:K39)-AVERAGE(W39:Y39)</f>
        <v>38.282082973815662</v>
      </c>
      <c r="BB39" s="38">
        <f>AVERAGE(P39:R39)-AVERAGE(AD39:AF39)</f>
        <v>26.007411590454595</v>
      </c>
      <c r="BC39" s="52">
        <v>-32.5</v>
      </c>
      <c r="BD39" s="48">
        <v>140.5</v>
      </c>
      <c r="BE39" s="52">
        <v>-22.5</v>
      </c>
      <c r="BF39" s="48">
        <v>136</v>
      </c>
      <c r="BH39" s="155"/>
      <c r="BI39" s="112"/>
      <c r="BJ39" s="111"/>
      <c r="BK39" s="52" t="s">
        <v>101</v>
      </c>
      <c r="BL39" s="112">
        <f>ABS((BF39-BD39)/11.5)</f>
        <v>0.39130434782608697</v>
      </c>
      <c r="BM39" s="112">
        <f>_xlfn.NORM.S.DIST(BL39, TRUE)</f>
        <v>0.65221385726097125</v>
      </c>
      <c r="BN39" s="111">
        <f>(((1/0.523)-1)*BM39-(1-BM39))/((1/0.523)-1)</f>
        <v>0.27088858964564194</v>
      </c>
      <c r="BP39" s="112"/>
      <c r="BQ39" s="112"/>
      <c r="BR39" s="111"/>
      <c r="BS39" s="52" t="s">
        <v>152</v>
      </c>
      <c r="BT39" s="112">
        <f>ABS((BF39+7.5-BD39)/11.5)</f>
        <v>0.2608695652173913</v>
      </c>
      <c r="BU39" s="112">
        <f>_xlfn.NORM.S.DIST(BT39, TRUE)</f>
        <v>0.6029034520929698</v>
      </c>
      <c r="BV39" s="111">
        <f t="shared" si="114"/>
        <v>0.16751247818232662</v>
      </c>
      <c r="BX39" s="118">
        <v>0</v>
      </c>
      <c r="BZ39" s="119">
        <v>1</v>
      </c>
      <c r="CA39" s="112"/>
      <c r="CB39" s="112">
        <f>IF(BX39=0,-BN39,BN39*1.91)</f>
        <v>-0.27088858964564194</v>
      </c>
      <c r="CC39" s="112"/>
      <c r="CD39" s="113">
        <f>IF(BZ39=0,-BV39,BV39*1.91)</f>
        <v>0.31994883332824381</v>
      </c>
      <c r="CE39" s="116">
        <v>0</v>
      </c>
      <c r="CF39" s="117">
        <v>0</v>
      </c>
      <c r="CG39" s="52">
        <v>93</v>
      </c>
      <c r="CH39" s="48">
        <v>49</v>
      </c>
    </row>
    <row r="40" spans="1:86" x14ac:dyDescent="0.3">
      <c r="A40" s="18" t="s">
        <v>16</v>
      </c>
      <c r="B40" s="22" t="s">
        <v>17</v>
      </c>
      <c r="C40" s="8">
        <v>1.218</v>
      </c>
      <c r="D40" s="5">
        <v>0.84299999999999997</v>
      </c>
      <c r="E40" s="92">
        <v>1.2066829453482899</v>
      </c>
      <c r="F40" s="93">
        <v>68.697975612737906</v>
      </c>
      <c r="G40" s="93">
        <v>78.936695883159601</v>
      </c>
      <c r="H40" s="93">
        <v>66.476692440251497</v>
      </c>
      <c r="I40" s="93">
        <v>85.379788617046003</v>
      </c>
      <c r="J40" s="93">
        <v>81.562678245807902</v>
      </c>
      <c r="K40" s="93">
        <v>91.648394719919906</v>
      </c>
      <c r="L40" s="92">
        <v>1.2361163910089701</v>
      </c>
      <c r="M40" s="93">
        <v>61.807354546166302</v>
      </c>
      <c r="N40" s="93">
        <v>70.378490000724298</v>
      </c>
      <c r="O40" s="93">
        <v>51.505324670530001</v>
      </c>
      <c r="P40" s="93">
        <v>80.384626090656695</v>
      </c>
      <c r="Q40" s="93">
        <v>75.887462731498104</v>
      </c>
      <c r="R40" s="95">
        <v>78.946429442502804</v>
      </c>
      <c r="S40" s="92">
        <v>0.882613131155632</v>
      </c>
      <c r="T40" s="93">
        <v>23.000615995175998</v>
      </c>
      <c r="U40" s="93">
        <v>47.119974911779003</v>
      </c>
      <c r="V40" s="93">
        <v>22.4450244398104</v>
      </c>
      <c r="W40" s="93">
        <v>42.736370980363802</v>
      </c>
      <c r="X40" s="93">
        <v>71.160560034552304</v>
      </c>
      <c r="Y40" s="93">
        <v>47.401925748110799</v>
      </c>
      <c r="Z40" s="92">
        <v>0.97704690709117303</v>
      </c>
      <c r="AA40" s="93">
        <v>26.548515221690401</v>
      </c>
      <c r="AB40" s="93">
        <v>7.7065243828020202</v>
      </c>
      <c r="AC40" s="93">
        <v>29.614768596949201</v>
      </c>
      <c r="AD40" s="93">
        <v>38.256282151613</v>
      </c>
      <c r="AE40" s="93">
        <v>23.9129607157249</v>
      </c>
      <c r="AF40" s="95">
        <v>42.598057756778303</v>
      </c>
      <c r="AG40" s="103">
        <v>71</v>
      </c>
      <c r="AH40" s="96">
        <f>C40-D40</f>
        <v>0.375</v>
      </c>
      <c r="AI40" s="96">
        <f>E40-S40</f>
        <v>0.3240698141926579</v>
      </c>
      <c r="AJ40" s="97">
        <f>L40-Z40</f>
        <v>0.25906948391779705</v>
      </c>
      <c r="AK40" s="35">
        <f>AH40*$AG40</f>
        <v>26.625</v>
      </c>
      <c r="AL40" s="35">
        <f>AI40*$AG40</f>
        <v>23.008956807678711</v>
      </c>
      <c r="AM40" s="36">
        <f>AJ40*$AG40</f>
        <v>18.39393335816359</v>
      </c>
      <c r="AN40" s="35">
        <f>(C40+D40)*$AG40</f>
        <v>146.33099999999999</v>
      </c>
      <c r="AO40" s="35">
        <f>(E40+S40)*$AG40</f>
        <v>148.34002143177847</v>
      </c>
      <c r="AP40" s="36">
        <f>(L40+Z40)*$AG40</f>
        <v>157.13459416511014</v>
      </c>
      <c r="AQ40" s="35">
        <f>AVERAGE(F40:H40)</f>
        <v>71.370454645383006</v>
      </c>
      <c r="AR40" s="35">
        <f>AVERAGE(M40:O40)</f>
        <v>61.2303897391402</v>
      </c>
      <c r="AS40" s="35">
        <f>AVERAGE(T40:V40)</f>
        <v>30.855205115588465</v>
      </c>
      <c r="AT40" s="36">
        <f>AVERAGE(AA40:AC40)</f>
        <v>21.28993606714721</v>
      </c>
      <c r="AU40" s="35">
        <f>AVERAGE(I40:K40)</f>
        <v>86.196953860924609</v>
      </c>
      <c r="AV40" s="35">
        <f>AVERAGE(P40:R40)</f>
        <v>78.406172754885858</v>
      </c>
      <c r="AW40" s="35">
        <f>AVERAGE(W40:Y40)</f>
        <v>53.766285587675632</v>
      </c>
      <c r="AX40" s="36">
        <f>AVERAGE(AD40:AF40)</f>
        <v>34.922433541372065</v>
      </c>
      <c r="AY40" s="35">
        <f>AVERAGE(F40:H40)-AVERAGE(T40:V40)</f>
        <v>40.515249529794545</v>
      </c>
      <c r="AZ40" s="35">
        <f>AVERAGE(M40:O40)-AVERAGE(AA40:AC40)</f>
        <v>39.940453671992991</v>
      </c>
      <c r="BA40" s="35">
        <f>AVERAGE(I40:K40)-AVERAGE(W40:Y40)</f>
        <v>32.430668273248976</v>
      </c>
      <c r="BB40" s="36">
        <f>AVERAGE(P40:R40)-AVERAGE(AD40:AF40)</f>
        <v>43.483739213513793</v>
      </c>
      <c r="BC40" s="52">
        <v>-28.5</v>
      </c>
      <c r="BD40" s="48">
        <v>154.5</v>
      </c>
      <c r="BE40" s="52">
        <v>-26</v>
      </c>
      <c r="BF40" s="48">
        <v>150.5</v>
      </c>
      <c r="BH40" s="112"/>
      <c r="BI40" s="112"/>
      <c r="BJ40" s="111"/>
      <c r="BK40" s="52" t="s">
        <v>101</v>
      </c>
      <c r="BL40" s="112">
        <f>ABS((BF40-BD40)/11.5)</f>
        <v>0.34782608695652173</v>
      </c>
      <c r="BM40" s="112">
        <f>_xlfn.NORM.S.DIST(BL40, TRUE)</f>
        <v>0.63601460151935163</v>
      </c>
      <c r="BN40" s="111">
        <f>(((1/0.523)-1)*BM40-(1-BM40))/((1/0.523)-1)</f>
        <v>0.23692788578480425</v>
      </c>
      <c r="BP40" s="112"/>
      <c r="BQ40" s="112"/>
      <c r="BR40" s="111"/>
      <c r="BS40" s="52" t="s">
        <v>152</v>
      </c>
      <c r="BT40" s="112">
        <f>ABS((BF40+7.5-BD40)/11.5)</f>
        <v>0.30434782608695654</v>
      </c>
      <c r="BU40" s="112">
        <f>_xlfn.NORM.S.DIST(BT40, TRUE)</f>
        <v>0.61956854389314231</v>
      </c>
      <c r="BV40" s="111">
        <f t="shared" si="114"/>
        <v>0.20244977755375745</v>
      </c>
      <c r="BX40" s="118">
        <v>0</v>
      </c>
      <c r="BZ40" s="119">
        <v>1</v>
      </c>
      <c r="CA40" s="112"/>
      <c r="CB40" s="112">
        <f>IF(BX40=0,-BN40,BN40*1.91)</f>
        <v>-0.23692788578480425</v>
      </c>
      <c r="CC40" s="112"/>
      <c r="CD40" s="112">
        <f>IF(BZ40=0,-BV40,BV40*1.91)</f>
        <v>0.38667907512767674</v>
      </c>
      <c r="CE40" s="116">
        <v>1</v>
      </c>
      <c r="CF40" s="117">
        <v>1</v>
      </c>
      <c r="CG40" s="52">
        <v>95</v>
      </c>
      <c r="CH40" s="48">
        <v>69</v>
      </c>
    </row>
    <row r="41" spans="1:86" x14ac:dyDescent="0.3">
      <c r="A41" s="18" t="s">
        <v>2</v>
      </c>
      <c r="B41" s="22" t="s">
        <v>3</v>
      </c>
      <c r="C41" s="8">
        <v>1.167</v>
      </c>
      <c r="D41" s="5">
        <v>0.872</v>
      </c>
      <c r="E41" s="92">
        <v>1.1708128366781001</v>
      </c>
      <c r="F41" s="93">
        <v>51.855089394926601</v>
      </c>
      <c r="G41" s="93">
        <v>46.857042448613697</v>
      </c>
      <c r="H41" s="93">
        <v>57.940865884492297</v>
      </c>
      <c r="I41" s="93">
        <v>81.484918335490093</v>
      </c>
      <c r="J41" s="93">
        <v>76.327122307409596</v>
      </c>
      <c r="K41" s="93">
        <v>89.182874799652097</v>
      </c>
      <c r="L41" s="92">
        <v>1.1643395592177099</v>
      </c>
      <c r="M41" s="93">
        <v>50.475831986211901</v>
      </c>
      <c r="N41" s="93">
        <v>59.815029990622797</v>
      </c>
      <c r="O41" s="93">
        <v>41.893090750169698</v>
      </c>
      <c r="P41" s="93">
        <v>71.107882837810095</v>
      </c>
      <c r="Q41" s="93">
        <v>61.452017971523198</v>
      </c>
      <c r="R41" s="95">
        <v>69.223390882691703</v>
      </c>
      <c r="S41" s="92">
        <v>0.89644314908173295</v>
      </c>
      <c r="T41" s="93">
        <v>24.825083350937</v>
      </c>
      <c r="U41" s="93">
        <v>37.716233039488401</v>
      </c>
      <c r="V41" s="93">
        <v>27.604350803251201</v>
      </c>
      <c r="W41" s="93">
        <v>38.364252980828198</v>
      </c>
      <c r="X41" s="93">
        <v>72.774869498593404</v>
      </c>
      <c r="Y41" s="93">
        <v>38.437996280352202</v>
      </c>
      <c r="Z41" s="92">
        <v>1.0020757519216299</v>
      </c>
      <c r="AA41" s="93">
        <v>37.578846730311</v>
      </c>
      <c r="AB41" s="93">
        <v>28.548137512789701</v>
      </c>
      <c r="AC41" s="93">
        <v>40.673807138526598</v>
      </c>
      <c r="AD41" s="93">
        <v>44.177243543444398</v>
      </c>
      <c r="AE41" s="93">
        <v>41.523252973706498</v>
      </c>
      <c r="AF41" s="95">
        <v>40.305614396581198</v>
      </c>
      <c r="AG41" s="103">
        <v>79.5</v>
      </c>
      <c r="AH41" s="96">
        <f t="shared" ref="AH41:AH55" si="225">C41-D41</f>
        <v>0.29500000000000004</v>
      </c>
      <c r="AI41" s="96">
        <f t="shared" ref="AI41:AI54" si="226">E41-S41</f>
        <v>0.27436968759636715</v>
      </c>
      <c r="AJ41" s="97">
        <f t="shared" ref="AJ41:AJ54" si="227">L41-Z41</f>
        <v>0.16226380729608003</v>
      </c>
      <c r="AK41" s="35">
        <f t="shared" ref="AK41:AK55" si="228">AH41*$AG41</f>
        <v>23.452500000000004</v>
      </c>
      <c r="AL41" s="35">
        <f t="shared" ref="AL41:AL54" si="229">AI41*$AG41</f>
        <v>21.812390163911189</v>
      </c>
      <c r="AM41" s="36">
        <f t="shared" ref="AM41:AM54" si="230">AJ41*$AG41</f>
        <v>12.899972680038363</v>
      </c>
      <c r="AN41" s="35">
        <f t="shared" ref="AN41:AN55" si="231">(C41+D41)*$AG41</f>
        <v>162.10050000000001</v>
      </c>
      <c r="AO41" s="35">
        <f t="shared" ref="AO41:AO55" si="232">(E41+S41)*$AG41</f>
        <v>164.34685086790674</v>
      </c>
      <c r="AP41" s="36">
        <f t="shared" ref="AP41:AP55" si="233">(L41+Z41)*$AG41</f>
        <v>172.23001723557752</v>
      </c>
      <c r="AQ41" s="35">
        <f t="shared" ref="AQ41:AQ54" si="234">AVERAGE(F41:H41)</f>
        <v>52.217665909344198</v>
      </c>
      <c r="AR41" s="35">
        <f t="shared" ref="AR41:AR54" si="235">AVERAGE(M41:O41)</f>
        <v>50.727984242334799</v>
      </c>
      <c r="AS41" s="35">
        <f t="shared" ref="AS41:AS54" si="236">AVERAGE(T41:V41)</f>
        <v>30.048555731225534</v>
      </c>
      <c r="AT41" s="36">
        <f t="shared" ref="AT41:AT54" si="237">AVERAGE(AA41:AC41)</f>
        <v>35.600263793875769</v>
      </c>
      <c r="AU41" s="35">
        <f t="shared" ref="AU41:AU54" si="238">AVERAGE(I41:K41)</f>
        <v>82.3316384808506</v>
      </c>
      <c r="AV41" s="35">
        <f t="shared" ref="AV41:AV54" si="239">AVERAGE(P41:R41)</f>
        <v>67.261097230674991</v>
      </c>
      <c r="AW41" s="35">
        <f t="shared" ref="AW41:AW54" si="240">AVERAGE(W41:Y41)</f>
        <v>49.859039586591273</v>
      </c>
      <c r="AX41" s="36">
        <f t="shared" ref="AX41:AX54" si="241">AVERAGE(AD41:AF41)</f>
        <v>42.002036971244031</v>
      </c>
      <c r="AY41" s="35">
        <f t="shared" ref="AY41:AY54" si="242">AVERAGE(F41:H41)-AVERAGE(T41:V41)</f>
        <v>22.169110178118665</v>
      </c>
      <c r="AZ41" s="35">
        <f t="shared" ref="AZ41:AZ54" si="243">AVERAGE(M41:O41)-AVERAGE(AA41:AC41)</f>
        <v>15.12772044845903</v>
      </c>
      <c r="BA41" s="35">
        <f t="shared" ref="BA41:BA54" si="244">AVERAGE(I41:K41)-AVERAGE(W41:Y41)</f>
        <v>32.472598894259328</v>
      </c>
      <c r="BB41" s="36">
        <f t="shared" ref="BB41:BB54" si="245">AVERAGE(P41:R41)-AVERAGE(AD41:AF41)</f>
        <v>25.25906025943096</v>
      </c>
      <c r="BC41" s="52">
        <v>-21.5</v>
      </c>
      <c r="BD41" s="48">
        <v>168.5</v>
      </c>
      <c r="BE41" s="52">
        <v>-12</v>
      </c>
      <c r="BF41" s="48">
        <v>163</v>
      </c>
      <c r="BG41" s="52">
        <v>1800</v>
      </c>
      <c r="BH41" s="112">
        <f t="shared" si="200"/>
        <v>5.2631578947368418E-2</v>
      </c>
      <c r="BI41" s="112">
        <v>0.12</v>
      </c>
      <c r="BJ41" s="111">
        <f t="shared" si="201"/>
        <v>7.1111111111111125E-2</v>
      </c>
      <c r="BK41" s="52" t="s">
        <v>101</v>
      </c>
      <c r="BL41" s="112">
        <f>ABS((BF41-BD41)/11.5)</f>
        <v>0.47826086956521741</v>
      </c>
      <c r="BM41" s="112">
        <f>_xlfn.NORM.S.DIST(BL41, TRUE)</f>
        <v>0.68376772820263199</v>
      </c>
      <c r="BN41" s="111">
        <f>(((1/0.523)-1)*BM41-(1-BM41))/((1/0.523)-1)</f>
        <v>0.33703926247931232</v>
      </c>
      <c r="BO41" s="52">
        <v>1800</v>
      </c>
      <c r="BP41" s="112">
        <f t="shared" si="223"/>
        <v>5.2631578947368418E-2</v>
      </c>
      <c r="BQ41" s="112">
        <v>0.08</v>
      </c>
      <c r="BR41" s="111">
        <f t="shared" si="224"/>
        <v>2.8888888888888884E-2</v>
      </c>
      <c r="BS41" s="52" t="s">
        <v>152</v>
      </c>
      <c r="BT41" s="112">
        <f>ABS((BF41+7.5-BD41)/11.5)</f>
        <v>0.17391304347826086</v>
      </c>
      <c r="BU41" s="112">
        <f>_xlfn.NORM.S.DIST(BT41, TRUE)</f>
        <v>0.56903309918512157</v>
      </c>
      <c r="BV41" s="111">
        <f t="shared" si="114"/>
        <v>9.6505449025412041E-2</v>
      </c>
      <c r="BW41" s="118">
        <v>0</v>
      </c>
      <c r="BX41" s="118">
        <v>0</v>
      </c>
      <c r="BY41" s="118">
        <v>0</v>
      </c>
      <c r="BZ41" s="119">
        <v>1</v>
      </c>
      <c r="CA41" s="112">
        <f>IF(BW41=0,-BJ41,BJ41*(1/$BH41))</f>
        <v>-7.1111111111111125E-2</v>
      </c>
      <c r="CB41" s="112">
        <f>IF(BX41=0,-BN41,BN41*1.91)</f>
        <v>-0.33703926247931232</v>
      </c>
      <c r="CC41" s="112">
        <f>IF(BY41=0,BR41*-1,BR41*(1/$BP41))</f>
        <v>-2.8888888888888884E-2</v>
      </c>
      <c r="CD41" s="112">
        <f>IF(BZ41=0,-BV41,BV41*1.91)</f>
        <v>0.184325407638537</v>
      </c>
      <c r="CE41" s="116">
        <v>1</v>
      </c>
      <c r="CF41" s="117">
        <v>1</v>
      </c>
      <c r="CG41" s="52">
        <v>90</v>
      </c>
      <c r="CH41" s="48">
        <v>81</v>
      </c>
    </row>
    <row r="42" spans="1:86" x14ac:dyDescent="0.3">
      <c r="A42" s="18" t="s">
        <v>28</v>
      </c>
      <c r="B42" s="22" t="s">
        <v>29</v>
      </c>
      <c r="C42" s="8">
        <v>1.048</v>
      </c>
      <c r="D42" s="5">
        <v>0.83799999999999997</v>
      </c>
      <c r="E42" s="92">
        <v>1.0113192694820801</v>
      </c>
      <c r="F42" s="93">
        <v>43.665495571117603</v>
      </c>
      <c r="G42" s="93">
        <v>37.9813952771405</v>
      </c>
      <c r="H42" s="93">
        <v>47.2408735629148</v>
      </c>
      <c r="I42" s="93">
        <v>62.546044541224298</v>
      </c>
      <c r="J42" s="93">
        <v>48.322639122029699</v>
      </c>
      <c r="K42" s="93">
        <v>66.595903999397095</v>
      </c>
      <c r="L42" s="92">
        <v>1.1119748214140399</v>
      </c>
      <c r="M42" s="93">
        <v>49.620908723618001</v>
      </c>
      <c r="N42" s="93">
        <v>51.286555181531803</v>
      </c>
      <c r="O42" s="93">
        <v>48.981011577384201</v>
      </c>
      <c r="P42" s="93">
        <v>69.000991215949497</v>
      </c>
      <c r="Q42" s="93">
        <v>55.970002654720602</v>
      </c>
      <c r="R42" s="95">
        <v>68.476218685239203</v>
      </c>
      <c r="S42" s="92">
        <v>0.90684206737381601</v>
      </c>
      <c r="T42" s="93">
        <v>27.021955752245699</v>
      </c>
      <c r="U42" s="93">
        <v>47.766056916383697</v>
      </c>
      <c r="V42" s="93">
        <v>28.623031809313598</v>
      </c>
      <c r="W42" s="93">
        <v>48.011812990742698</v>
      </c>
      <c r="X42" s="93">
        <v>54.999814481029198</v>
      </c>
      <c r="Y42" s="93">
        <v>52.287554376796798</v>
      </c>
      <c r="Z42" s="92">
        <v>0.96862476476607495</v>
      </c>
      <c r="AA42" s="93">
        <v>24.501301269881498</v>
      </c>
      <c r="AB42" s="93">
        <v>22.1665081174344</v>
      </c>
      <c r="AC42" s="93">
        <v>25.296293864878901</v>
      </c>
      <c r="AD42" s="93">
        <v>50.733629124868102</v>
      </c>
      <c r="AE42" s="93">
        <v>57.350572844238499</v>
      </c>
      <c r="AF42" s="95">
        <v>39.314737950905702</v>
      </c>
      <c r="AG42" s="103">
        <v>75.5</v>
      </c>
      <c r="AH42" s="96">
        <f t="shared" si="225"/>
        <v>0.21000000000000008</v>
      </c>
      <c r="AI42" s="96">
        <f t="shared" si="226"/>
        <v>0.10447720210826406</v>
      </c>
      <c r="AJ42" s="97">
        <f t="shared" si="227"/>
        <v>0.14335005664796496</v>
      </c>
      <c r="AK42" s="35">
        <f t="shared" si="228"/>
        <v>15.855000000000006</v>
      </c>
      <c r="AL42" s="35">
        <f t="shared" si="229"/>
        <v>7.8880287591739364</v>
      </c>
      <c r="AM42" s="36">
        <f t="shared" si="230"/>
        <v>10.822929276921355</v>
      </c>
      <c r="AN42" s="35">
        <f t="shared" si="231"/>
        <v>142.393</v>
      </c>
      <c r="AO42" s="35">
        <f t="shared" si="232"/>
        <v>144.82118093262017</v>
      </c>
      <c r="AP42" s="36">
        <f t="shared" si="233"/>
        <v>157.08526875659868</v>
      </c>
      <c r="AQ42" s="35">
        <f t="shared" si="234"/>
        <v>42.962588137057629</v>
      </c>
      <c r="AR42" s="35">
        <f t="shared" si="235"/>
        <v>49.962825160844666</v>
      </c>
      <c r="AS42" s="35">
        <f t="shared" si="236"/>
        <v>34.470348159314334</v>
      </c>
      <c r="AT42" s="36">
        <f t="shared" si="237"/>
        <v>23.988034417398268</v>
      </c>
      <c r="AU42" s="35">
        <f t="shared" si="238"/>
        <v>59.154862554217026</v>
      </c>
      <c r="AV42" s="35">
        <f t="shared" si="239"/>
        <v>64.482404185303096</v>
      </c>
      <c r="AW42" s="35">
        <f t="shared" si="240"/>
        <v>51.7663939495229</v>
      </c>
      <c r="AX42" s="36">
        <f t="shared" si="241"/>
        <v>49.132979973337434</v>
      </c>
      <c r="AY42" s="35">
        <f t="shared" si="242"/>
        <v>8.4922399777432958</v>
      </c>
      <c r="AZ42" s="35">
        <f t="shared" si="243"/>
        <v>25.974790743446398</v>
      </c>
      <c r="BA42" s="35">
        <f t="shared" si="244"/>
        <v>7.3884686046941255</v>
      </c>
      <c r="BB42" s="36">
        <f t="shared" si="245"/>
        <v>15.349424211965662</v>
      </c>
      <c r="BC42" s="52">
        <v>-17</v>
      </c>
      <c r="BD42" s="48">
        <v>152.5</v>
      </c>
      <c r="BE42" s="52">
        <v>-9.5</v>
      </c>
      <c r="BF42" s="48">
        <v>144</v>
      </c>
      <c r="BG42" s="52">
        <v>1100</v>
      </c>
      <c r="BH42" s="112">
        <f t="shared" si="200"/>
        <v>8.3333333333333329E-2</v>
      </c>
      <c r="BI42" s="112">
        <v>0.15</v>
      </c>
      <c r="BJ42" s="111">
        <f t="shared" si="201"/>
        <v>7.2727272727272724E-2</v>
      </c>
      <c r="BK42" s="52" t="s">
        <v>101</v>
      </c>
      <c r="BL42" s="112">
        <f>ABS((BF42-BD42)/11.5)</f>
        <v>0.73913043478260865</v>
      </c>
      <c r="BM42" s="112">
        <f>_xlfn.NORM.S.DIST(BL42, TRUE)</f>
        <v>0.77008610120160204</v>
      </c>
      <c r="BN42" s="111">
        <f>(((1/0.523)-1)*BM42-(1-BM42))/((1/0.523)-1)</f>
        <v>0.51800021216268766</v>
      </c>
      <c r="BO42" s="52">
        <v>1100</v>
      </c>
      <c r="BP42" s="112">
        <f t="shared" si="223"/>
        <v>8.3333333333333329E-2</v>
      </c>
      <c r="BQ42" s="112">
        <v>0.12</v>
      </c>
      <c r="BR42" s="111">
        <f t="shared" si="224"/>
        <v>3.9999999999999987E-2</v>
      </c>
      <c r="BS42" s="52" t="s">
        <v>101</v>
      </c>
      <c r="BT42" s="112">
        <f>ABS((BF42+7.5-BD42)/11.5)</f>
        <v>8.6956521739130432E-2</v>
      </c>
      <c r="BU42" s="112">
        <f>_xlfn.NORM.S.DIST(BT42, TRUE)</f>
        <v>0.53464696411579271</v>
      </c>
      <c r="BV42" s="111">
        <f t="shared" si="114"/>
        <v>2.4417115546735185E-2</v>
      </c>
      <c r="BW42" s="118">
        <v>0</v>
      </c>
      <c r="BX42" s="118">
        <v>1</v>
      </c>
      <c r="BY42" s="118">
        <v>0</v>
      </c>
      <c r="BZ42" s="119">
        <v>1</v>
      </c>
      <c r="CA42" s="112">
        <f>IF(BW42=0,-BJ42,BJ42*(1/$BH42))</f>
        <v>-7.2727272727272724E-2</v>
      </c>
      <c r="CB42" s="112">
        <f>IF(BX42=0,-BN42,BN42*1.91)</f>
        <v>0.98938040523073334</v>
      </c>
      <c r="CC42" s="112">
        <f>IF(BY42=0,BR42*-1,BR42*(1/$BP42))</f>
        <v>-3.9999999999999987E-2</v>
      </c>
      <c r="CD42" s="112">
        <f>IF(BZ42=0,-BV42,BV42*1.91)</f>
        <v>4.6636690694264203E-2</v>
      </c>
      <c r="CE42" s="116">
        <v>0</v>
      </c>
      <c r="CF42" s="117">
        <v>0</v>
      </c>
      <c r="CG42" s="52">
        <v>87</v>
      </c>
      <c r="CH42" s="48">
        <v>62</v>
      </c>
    </row>
    <row r="43" spans="1:86" x14ac:dyDescent="0.3">
      <c r="A43" s="18" t="s">
        <v>4</v>
      </c>
      <c r="B43" s="22" t="s">
        <v>5</v>
      </c>
      <c r="C43" s="8">
        <v>1.0580000000000001</v>
      </c>
      <c r="D43" s="5">
        <v>0.84399999999999997</v>
      </c>
      <c r="E43" s="92">
        <v>1.08519260216527</v>
      </c>
      <c r="F43" s="93">
        <v>59.604527888222698</v>
      </c>
      <c r="G43" s="93">
        <v>42.740686140927501</v>
      </c>
      <c r="H43" s="93">
        <v>61.222406076245399</v>
      </c>
      <c r="I43" s="93">
        <v>70.727016401923294</v>
      </c>
      <c r="J43" s="93">
        <v>50.554613775039101</v>
      </c>
      <c r="K43" s="93">
        <v>76.9745841363099</v>
      </c>
      <c r="L43" s="92">
        <v>1.0780654443156099</v>
      </c>
      <c r="M43" s="93">
        <v>43.010943377140798</v>
      </c>
      <c r="N43" s="93">
        <v>37.881990479012202</v>
      </c>
      <c r="O43" s="93">
        <v>36.153563455854098</v>
      </c>
      <c r="P43" s="93">
        <v>65.183406708199101</v>
      </c>
      <c r="Q43" s="93">
        <v>58.229947502549599</v>
      </c>
      <c r="R43" s="95">
        <v>63.804668415746598</v>
      </c>
      <c r="S43" s="92">
        <v>0.86288608303725101</v>
      </c>
      <c r="T43" s="93">
        <v>20.096351906822498</v>
      </c>
      <c r="U43" s="93">
        <v>38.491826824877201</v>
      </c>
      <c r="V43" s="93">
        <v>23.457261444984201</v>
      </c>
      <c r="W43" s="93">
        <v>35.504919912236197</v>
      </c>
      <c r="X43" s="93">
        <v>69.721347993187706</v>
      </c>
      <c r="Y43" s="93">
        <v>38.494047121863296</v>
      </c>
      <c r="Z43" s="92">
        <v>1.0317051948912199</v>
      </c>
      <c r="AA43" s="93">
        <v>28.187658180930502</v>
      </c>
      <c r="AB43" s="93">
        <v>49.1243576336296</v>
      </c>
      <c r="AC43" s="93">
        <v>10.761016466928099</v>
      </c>
      <c r="AD43" s="93">
        <v>59.369675264822803</v>
      </c>
      <c r="AE43" s="93">
        <v>79.084784286383496</v>
      </c>
      <c r="AF43" s="95">
        <v>36.117921683333897</v>
      </c>
      <c r="AG43" s="103">
        <v>70</v>
      </c>
      <c r="AH43" s="96">
        <f t="shared" si="225"/>
        <v>0.21400000000000008</v>
      </c>
      <c r="AI43" s="96">
        <f t="shared" si="226"/>
        <v>0.22230651912801902</v>
      </c>
      <c r="AJ43" s="97">
        <f t="shared" si="227"/>
        <v>4.6360249424389988E-2</v>
      </c>
      <c r="AK43" s="35">
        <f t="shared" si="228"/>
        <v>14.980000000000006</v>
      </c>
      <c r="AL43" s="35">
        <f t="shared" si="229"/>
        <v>15.561456338961332</v>
      </c>
      <c r="AM43" s="36">
        <f t="shared" si="230"/>
        <v>3.2452174597072991</v>
      </c>
      <c r="AN43" s="35">
        <f t="shared" si="231"/>
        <v>133.14000000000001</v>
      </c>
      <c r="AO43" s="35">
        <f t="shared" si="232"/>
        <v>136.36550796417649</v>
      </c>
      <c r="AP43" s="36">
        <f t="shared" si="233"/>
        <v>147.68394474447808</v>
      </c>
      <c r="AQ43" s="35">
        <f t="shared" si="234"/>
        <v>54.522540035131868</v>
      </c>
      <c r="AR43" s="35">
        <f t="shared" si="235"/>
        <v>39.015499104002366</v>
      </c>
      <c r="AS43" s="35">
        <f t="shared" si="236"/>
        <v>27.348480058894634</v>
      </c>
      <c r="AT43" s="36">
        <f t="shared" si="237"/>
        <v>29.357677427162731</v>
      </c>
      <c r="AU43" s="35">
        <f t="shared" si="238"/>
        <v>66.085404771090765</v>
      </c>
      <c r="AV43" s="35">
        <f t="shared" si="239"/>
        <v>62.406007542165099</v>
      </c>
      <c r="AW43" s="35">
        <f t="shared" si="240"/>
        <v>47.9067716757624</v>
      </c>
      <c r="AX43" s="36">
        <f t="shared" si="241"/>
        <v>58.190793744846729</v>
      </c>
      <c r="AY43" s="35">
        <f t="shared" si="242"/>
        <v>27.174059976237235</v>
      </c>
      <c r="AZ43" s="35">
        <f t="shared" si="243"/>
        <v>9.6578216768396352</v>
      </c>
      <c r="BA43" s="35">
        <f t="shared" si="244"/>
        <v>18.178633095328365</v>
      </c>
      <c r="BB43" s="36">
        <f t="shared" si="245"/>
        <v>4.2152137973183699</v>
      </c>
      <c r="BC43" s="52">
        <v>-14.5</v>
      </c>
      <c r="BD43" s="48">
        <v>143.5</v>
      </c>
      <c r="BE43" s="52">
        <v>-16.5</v>
      </c>
      <c r="BF43" s="48">
        <v>136</v>
      </c>
      <c r="BG43" s="52">
        <v>-1400</v>
      </c>
      <c r="BH43" s="112">
        <f t="shared" si="200"/>
        <v>0.93333333333333335</v>
      </c>
      <c r="BI43" s="112">
        <v>0.95499999999999996</v>
      </c>
      <c r="BJ43" s="111">
        <f t="shared" si="201"/>
        <v>0.32499999999999918</v>
      </c>
      <c r="BK43" s="52" t="s">
        <v>101</v>
      </c>
      <c r="BL43" s="112">
        <f>ABS((BF43-BD43)/11.5)</f>
        <v>0.65217391304347827</v>
      </c>
      <c r="BM43" s="112">
        <f>_xlfn.NORM.S.DIST(BL43, TRUE)</f>
        <v>0.7428555066419541</v>
      </c>
      <c r="BN43" s="111">
        <f>(((1/0.523)-1)*BM43-(1-BM43))/((1/0.523)-1)</f>
        <v>0.46091301182799604</v>
      </c>
      <c r="BO43" s="52">
        <v>-1400</v>
      </c>
      <c r="BP43" s="112">
        <f t="shared" si="223"/>
        <v>0.93333333333333335</v>
      </c>
      <c r="BQ43" s="112">
        <v>0.98</v>
      </c>
      <c r="BR43" s="111">
        <f t="shared" si="224"/>
        <v>0.69999999999999962</v>
      </c>
      <c r="BT43" s="112"/>
      <c r="BU43" s="112"/>
      <c r="BV43" s="111"/>
      <c r="BW43" s="118">
        <v>1</v>
      </c>
      <c r="BX43" s="118">
        <v>1</v>
      </c>
      <c r="BY43" s="118">
        <v>1</v>
      </c>
      <c r="BZ43" s="119"/>
      <c r="CA43" s="112">
        <f>IF(BW43=0,-BJ43,BJ43*(1/$BH43))</f>
        <v>0.34821428571428481</v>
      </c>
      <c r="CB43" s="112">
        <f>IF(BX43=0,-BN43,BN43*1.91)</f>
        <v>0.88034385259147241</v>
      </c>
      <c r="CC43" s="112">
        <f>IF(BY43=0,BR43*-1,BR43*(1/$BP43))</f>
        <v>0.74999999999999956</v>
      </c>
      <c r="CD43" s="112"/>
      <c r="CE43" s="116">
        <v>1</v>
      </c>
      <c r="CF43" s="117">
        <v>1</v>
      </c>
      <c r="CG43" s="52">
        <v>82</v>
      </c>
      <c r="CH43" s="48">
        <v>55</v>
      </c>
    </row>
    <row r="44" spans="1:86" x14ac:dyDescent="0.3">
      <c r="A44" s="18" t="s">
        <v>18</v>
      </c>
      <c r="B44" s="22" t="s">
        <v>19</v>
      </c>
      <c r="C44" s="8">
        <v>1.069</v>
      </c>
      <c r="D44" s="5">
        <v>0.88700000000000001</v>
      </c>
      <c r="E44" s="92">
        <v>1.0575453879023999</v>
      </c>
      <c r="F44" s="93">
        <v>51.176076455219203</v>
      </c>
      <c r="G44" s="93">
        <v>55.301137037362501</v>
      </c>
      <c r="H44" s="93">
        <v>49.619656441506201</v>
      </c>
      <c r="I44" s="93">
        <v>66.993319950564697</v>
      </c>
      <c r="J44" s="93">
        <v>65.4854132621671</v>
      </c>
      <c r="K44" s="93">
        <v>65.425349342105406</v>
      </c>
      <c r="L44" s="92">
        <v>1.11564381931912</v>
      </c>
      <c r="M44" s="93">
        <v>37.036210645950597</v>
      </c>
      <c r="N44" s="93">
        <v>26.764690219420402</v>
      </c>
      <c r="O44" s="93">
        <v>29.9857991669098</v>
      </c>
      <c r="P44" s="93">
        <v>79.706436603510198</v>
      </c>
      <c r="Q44" s="93">
        <v>74.270126013654405</v>
      </c>
      <c r="R44" s="95">
        <v>80.226663378096802</v>
      </c>
      <c r="S44" s="92">
        <v>0.92664415838218095</v>
      </c>
      <c r="T44" s="93">
        <v>34.996600403918897</v>
      </c>
      <c r="U44" s="93">
        <v>41.768312289422603</v>
      </c>
      <c r="V44" s="93">
        <v>40.505693767131604</v>
      </c>
      <c r="W44" s="93">
        <v>43.287113624692999</v>
      </c>
      <c r="X44" s="93">
        <v>55.486350201226401</v>
      </c>
      <c r="Y44" s="93">
        <v>46.141220437920403</v>
      </c>
      <c r="Z44" s="92">
        <v>1.0430268482426599</v>
      </c>
      <c r="AA44" s="93">
        <v>27.8105944493593</v>
      </c>
      <c r="AB44" s="93">
        <v>41.717614185245502</v>
      </c>
      <c r="AC44" s="93">
        <v>19.259122657470801</v>
      </c>
      <c r="AD44" s="93">
        <v>46.775407493186499</v>
      </c>
      <c r="AE44" s="93">
        <v>45.373540149597503</v>
      </c>
      <c r="AF44" s="95">
        <v>51.915808621687901</v>
      </c>
      <c r="AG44" s="103">
        <v>72.5</v>
      </c>
      <c r="AH44" s="96">
        <f t="shared" si="225"/>
        <v>0.18199999999999994</v>
      </c>
      <c r="AI44" s="96">
        <f t="shared" si="226"/>
        <v>0.13090122952021899</v>
      </c>
      <c r="AJ44" s="97">
        <f t="shared" si="227"/>
        <v>7.2616971076460146E-2</v>
      </c>
      <c r="AK44" s="35">
        <f t="shared" si="228"/>
        <v>13.194999999999995</v>
      </c>
      <c r="AL44" s="35">
        <f t="shared" si="229"/>
        <v>9.4903391402158768</v>
      </c>
      <c r="AM44" s="36">
        <f t="shared" si="230"/>
        <v>5.2647304030433606</v>
      </c>
      <c r="AN44" s="35">
        <f t="shared" si="231"/>
        <v>141.81</v>
      </c>
      <c r="AO44" s="35">
        <f t="shared" si="232"/>
        <v>143.85374210563211</v>
      </c>
      <c r="AP44" s="36">
        <f t="shared" si="233"/>
        <v>156.50362339822905</v>
      </c>
      <c r="AQ44" s="35">
        <f t="shared" si="234"/>
        <v>52.032289978029304</v>
      </c>
      <c r="AR44" s="35">
        <f t="shared" si="235"/>
        <v>31.262233344093602</v>
      </c>
      <c r="AS44" s="35">
        <f t="shared" si="236"/>
        <v>39.090202153491035</v>
      </c>
      <c r="AT44" s="36">
        <f t="shared" si="237"/>
        <v>29.595777097358532</v>
      </c>
      <c r="AU44" s="35">
        <f t="shared" si="238"/>
        <v>65.968027518279072</v>
      </c>
      <c r="AV44" s="35">
        <f t="shared" si="239"/>
        <v>78.067741998420459</v>
      </c>
      <c r="AW44" s="35">
        <f t="shared" si="240"/>
        <v>48.304894754613265</v>
      </c>
      <c r="AX44" s="36">
        <f t="shared" si="241"/>
        <v>48.021585421490634</v>
      </c>
      <c r="AY44" s="35">
        <f t="shared" si="242"/>
        <v>12.94208782453827</v>
      </c>
      <c r="AZ44" s="35">
        <f t="shared" si="243"/>
        <v>1.6664562467350699</v>
      </c>
      <c r="BA44" s="35">
        <f t="shared" si="244"/>
        <v>17.663132763665807</v>
      </c>
      <c r="BB44" s="36">
        <f t="shared" si="245"/>
        <v>30.046156576929825</v>
      </c>
      <c r="BC44" s="52">
        <v>-11.5</v>
      </c>
      <c r="BD44" s="48">
        <v>152.5</v>
      </c>
      <c r="BE44" s="52">
        <v>-5.5</v>
      </c>
      <c r="BF44" s="48">
        <v>145.5</v>
      </c>
      <c r="BG44" s="52">
        <v>515</v>
      </c>
      <c r="BH44" s="112">
        <f t="shared" si="200"/>
        <v>0.16260162601626016</v>
      </c>
      <c r="BI44" s="112">
        <v>0.3</v>
      </c>
      <c r="BJ44" s="111">
        <f t="shared" si="201"/>
        <v>0.16407766990291264</v>
      </c>
      <c r="BK44" s="52" t="s">
        <v>101</v>
      </c>
      <c r="BL44" s="112">
        <f>ABS((BF44-BD44)/11.5)</f>
        <v>0.60869565217391308</v>
      </c>
      <c r="BM44" s="112">
        <f>_xlfn.NORM.S.DIST(BL44, TRUE)</f>
        <v>0.72863690527741398</v>
      </c>
      <c r="BN44" s="111">
        <f>(((1/0.523)-1)*BM44-(1-BM44))/((1/0.523)-1)</f>
        <v>0.43110462322309012</v>
      </c>
      <c r="BO44" s="52">
        <v>515</v>
      </c>
      <c r="BP44" s="112">
        <f t="shared" si="223"/>
        <v>0.16260162601626016</v>
      </c>
      <c r="BQ44" s="112">
        <v>0.22</v>
      </c>
      <c r="BR44" s="111">
        <f t="shared" si="224"/>
        <v>6.8543689320388346E-2</v>
      </c>
      <c r="BT44" s="112"/>
      <c r="BU44" s="112"/>
      <c r="BV44" s="111"/>
      <c r="BW44" s="118">
        <v>0</v>
      </c>
      <c r="BX44" s="118">
        <v>1</v>
      </c>
      <c r="BY44" s="118">
        <v>0</v>
      </c>
      <c r="BZ44" s="119"/>
      <c r="CA44" s="112">
        <f>IF(BW44=0,-BJ44,BJ44*(1/$BH44))</f>
        <v>-0.16407766990291264</v>
      </c>
      <c r="CB44" s="112">
        <f>IF(BX44=0,-BN44,BN44*1.91)</f>
        <v>0.82340983035610205</v>
      </c>
      <c r="CC44" s="112">
        <f>IF(BY44=0,BR44*-1,BR44*(1/$BP44))</f>
        <v>-6.8543689320388346E-2</v>
      </c>
      <c r="CD44" s="112"/>
      <c r="CE44" s="116">
        <v>0</v>
      </c>
      <c r="CF44" s="117">
        <v>0</v>
      </c>
      <c r="CG44" s="52">
        <v>76</v>
      </c>
      <c r="CH44" s="48">
        <v>57</v>
      </c>
    </row>
    <row r="45" spans="1:86" x14ac:dyDescent="0.3">
      <c r="A45" s="18" t="s">
        <v>14</v>
      </c>
      <c r="B45" s="22" t="s">
        <v>15</v>
      </c>
      <c r="C45" s="8">
        <v>1.077</v>
      </c>
      <c r="D45" s="5">
        <v>0.82099999999999995</v>
      </c>
      <c r="E45" s="92">
        <v>1.0612767472796301</v>
      </c>
      <c r="F45" s="93">
        <v>53.427601927561703</v>
      </c>
      <c r="G45" s="93">
        <v>43.717276829023902</v>
      </c>
      <c r="H45" s="93">
        <v>56.711091779899697</v>
      </c>
      <c r="I45" s="93">
        <v>67.2052317624848</v>
      </c>
      <c r="J45" s="93">
        <v>48.484757496949001</v>
      </c>
      <c r="K45" s="93">
        <v>72.973613723710002</v>
      </c>
      <c r="L45" s="92">
        <v>1.10539616382096</v>
      </c>
      <c r="M45" s="93">
        <v>50.380279881109601</v>
      </c>
      <c r="N45" s="93">
        <v>48.943186959677298</v>
      </c>
      <c r="O45" s="93">
        <v>44.852661470286698</v>
      </c>
      <c r="P45" s="93">
        <v>67.5698424931837</v>
      </c>
      <c r="Q45" s="93">
        <v>48.832081553593397</v>
      </c>
      <c r="R45" s="95">
        <v>67.119590506506896</v>
      </c>
      <c r="S45" s="92">
        <v>0.88117145301214295</v>
      </c>
      <c r="T45" s="93">
        <v>25.730982159005102</v>
      </c>
      <c r="U45" s="93">
        <v>27.681875726524801</v>
      </c>
      <c r="V45" s="93">
        <v>29.0900484828319</v>
      </c>
      <c r="W45" s="93">
        <v>47.437701723569198</v>
      </c>
      <c r="X45" s="93">
        <v>58.871197599747099</v>
      </c>
      <c r="Y45" s="93">
        <v>48.938591108181903</v>
      </c>
      <c r="Z45" s="92">
        <v>1.0216347900306999</v>
      </c>
      <c r="AA45" s="93">
        <v>38.3451904988938</v>
      </c>
      <c r="AB45" s="93">
        <v>46.375226086028697</v>
      </c>
      <c r="AC45" s="93">
        <v>29.7483026262145</v>
      </c>
      <c r="AD45" s="93">
        <v>49.972275303152202</v>
      </c>
      <c r="AE45" s="93">
        <v>62.641267800806503</v>
      </c>
      <c r="AF45" s="95">
        <v>42.758522589073699</v>
      </c>
      <c r="AG45" s="103">
        <v>76.5</v>
      </c>
      <c r="AH45" s="96">
        <f t="shared" si="225"/>
        <v>0.25600000000000001</v>
      </c>
      <c r="AI45" s="96">
        <f t="shared" si="226"/>
        <v>0.18010529426748711</v>
      </c>
      <c r="AJ45" s="97">
        <f t="shared" si="227"/>
        <v>8.3761373790260052E-2</v>
      </c>
      <c r="AK45" s="35">
        <f t="shared" si="228"/>
        <v>19.584</v>
      </c>
      <c r="AL45" s="35">
        <f t="shared" si="229"/>
        <v>13.778055011462765</v>
      </c>
      <c r="AM45" s="36">
        <f t="shared" si="230"/>
        <v>6.407745094954894</v>
      </c>
      <c r="AN45" s="35">
        <f t="shared" si="231"/>
        <v>145.197</v>
      </c>
      <c r="AO45" s="35">
        <f t="shared" si="232"/>
        <v>148.59728732232065</v>
      </c>
      <c r="AP45" s="36">
        <f t="shared" si="233"/>
        <v>162.71786796965199</v>
      </c>
      <c r="AQ45" s="35">
        <f t="shared" si="234"/>
        <v>51.285323512161767</v>
      </c>
      <c r="AR45" s="35">
        <f t="shared" si="235"/>
        <v>48.058709437024532</v>
      </c>
      <c r="AS45" s="35">
        <f t="shared" si="236"/>
        <v>27.500968789453935</v>
      </c>
      <c r="AT45" s="36">
        <f t="shared" si="237"/>
        <v>38.156239737045667</v>
      </c>
      <c r="AU45" s="35">
        <f t="shared" si="238"/>
        <v>62.887867661047927</v>
      </c>
      <c r="AV45" s="35">
        <f t="shared" si="239"/>
        <v>61.173838184428</v>
      </c>
      <c r="AW45" s="35">
        <f t="shared" si="240"/>
        <v>51.749163477166064</v>
      </c>
      <c r="AX45" s="36">
        <f t="shared" si="241"/>
        <v>51.79068856434413</v>
      </c>
      <c r="AY45" s="35">
        <f t="shared" si="242"/>
        <v>23.784354722707832</v>
      </c>
      <c r="AZ45" s="35">
        <f t="shared" si="243"/>
        <v>9.9024696999788659</v>
      </c>
      <c r="BA45" s="35">
        <f t="shared" si="244"/>
        <v>11.138704183881863</v>
      </c>
      <c r="BB45" s="36">
        <f t="shared" si="245"/>
        <v>9.38314962008387</v>
      </c>
      <c r="BC45" s="52">
        <v>-9.5</v>
      </c>
      <c r="BD45" s="48">
        <v>150.5</v>
      </c>
      <c r="BE45" s="52">
        <v>-14</v>
      </c>
      <c r="BF45" s="48">
        <v>152.5</v>
      </c>
      <c r="BG45" s="52">
        <v>-500</v>
      </c>
      <c r="BH45" s="112">
        <f t="shared" si="200"/>
        <v>0.83333333333333337</v>
      </c>
      <c r="BI45" s="112">
        <v>0.92500000000000004</v>
      </c>
      <c r="BJ45" s="111">
        <f t="shared" si="201"/>
        <v>0.55000000000000016</v>
      </c>
      <c r="BK45" s="52" t="s">
        <v>152</v>
      </c>
      <c r="BL45" s="112">
        <f>ABS((BF45-BD45)/11.5)</f>
        <v>0.17391304347826086</v>
      </c>
      <c r="BM45" s="112">
        <f>_xlfn.NORM.S.DIST(BL45, TRUE)</f>
        <v>0.56903309918512157</v>
      </c>
      <c r="BN45" s="111">
        <f>(((1/0.523)-1)*BM45-(1-BM45))/((1/0.523)-1)</f>
        <v>9.6505449025412041E-2</v>
      </c>
      <c r="BO45" s="52">
        <v>-500</v>
      </c>
      <c r="BP45" s="112">
        <f t="shared" si="223"/>
        <v>0.83333333333333337</v>
      </c>
      <c r="BQ45" s="112">
        <v>0.96</v>
      </c>
      <c r="BR45" s="111">
        <f t="shared" si="224"/>
        <v>0.75999999999999979</v>
      </c>
      <c r="BS45" s="52" t="s">
        <v>152</v>
      </c>
      <c r="BT45" s="112">
        <f>ABS((BF45+7.5-BD45)/11.5)</f>
        <v>0.82608695652173914</v>
      </c>
      <c r="BU45" s="112">
        <f>_xlfn.NORM.S.DIST(BT45, TRUE)</f>
        <v>0.79562261689033298</v>
      </c>
      <c r="BV45" s="111">
        <f t="shared" si="114"/>
        <v>0.57153588446610692</v>
      </c>
      <c r="BW45" s="118">
        <v>1</v>
      </c>
      <c r="BX45" s="118">
        <v>0</v>
      </c>
      <c r="BY45" s="118">
        <v>1</v>
      </c>
      <c r="BZ45" s="119">
        <v>0</v>
      </c>
      <c r="CA45" s="112">
        <f>IF(BW45=0,-BJ45,BJ45*(1/$BH45))</f>
        <v>0.66000000000000014</v>
      </c>
      <c r="CB45" s="112">
        <f>IF(BX45=0,-BN45,BN45*1.91)</f>
        <v>-9.6505449025412041E-2</v>
      </c>
      <c r="CC45" s="112">
        <f>IF(BY45=0,BR45*-1,BR45*(1/$BP45))</f>
        <v>0.9119999999999997</v>
      </c>
      <c r="CD45" s="112">
        <f>IF(BZ45=0,-BV45,BV45*1.91)</f>
        <v>-0.57153588446610692</v>
      </c>
      <c r="CE45" s="116">
        <v>1</v>
      </c>
      <c r="CF45" s="117">
        <v>1</v>
      </c>
      <c r="CG45" s="52">
        <v>81</v>
      </c>
      <c r="CH45" s="48">
        <v>49</v>
      </c>
    </row>
    <row r="46" spans="1:86" x14ac:dyDescent="0.3">
      <c r="A46" s="18" t="s">
        <v>22</v>
      </c>
      <c r="B46" s="22" t="s">
        <v>23</v>
      </c>
      <c r="C46" s="8">
        <v>1.1279999999999999</v>
      </c>
      <c r="D46" s="5">
        <v>0.86499999999999999</v>
      </c>
      <c r="E46" s="92">
        <v>1.0821837580039999</v>
      </c>
      <c r="F46" s="93">
        <v>52.629881038995201</v>
      </c>
      <c r="G46" s="93">
        <v>35.256438324146302</v>
      </c>
      <c r="H46" s="93">
        <v>59.376106762535301</v>
      </c>
      <c r="I46" s="93">
        <v>68.542177714835105</v>
      </c>
      <c r="J46" s="93">
        <v>45.078152237992697</v>
      </c>
      <c r="K46" s="93">
        <v>75.667020040022194</v>
      </c>
      <c r="L46" s="92">
        <v>1.19371259085712</v>
      </c>
      <c r="M46" s="93">
        <v>52.631161765212703</v>
      </c>
      <c r="N46" s="93">
        <v>56.0016743551543</v>
      </c>
      <c r="O46" s="93">
        <v>51.939913049437102</v>
      </c>
      <c r="P46" s="93">
        <v>81.1051669564647</v>
      </c>
      <c r="Q46" s="93">
        <v>83.677422509539298</v>
      </c>
      <c r="R46" s="95">
        <v>81.276871265732296</v>
      </c>
      <c r="S46" s="92">
        <v>0.90303408363694004</v>
      </c>
      <c r="T46" s="93">
        <v>27.071005775146901</v>
      </c>
      <c r="U46" s="93">
        <v>36.182845545676102</v>
      </c>
      <c r="V46" s="93">
        <v>31.669905962214798</v>
      </c>
      <c r="W46" s="93">
        <v>40.596654016135901</v>
      </c>
      <c r="X46" s="93">
        <v>57.273149688756597</v>
      </c>
      <c r="Y46" s="93">
        <v>44.845367164586698</v>
      </c>
      <c r="Z46" s="92">
        <v>1.0611081783329801</v>
      </c>
      <c r="AA46" s="93">
        <v>37.013620334329303</v>
      </c>
      <c r="AB46" s="93">
        <v>31.314304832590999</v>
      </c>
      <c r="AC46" s="93">
        <v>34.854277261068901</v>
      </c>
      <c r="AD46" s="93">
        <v>62.4711073198918</v>
      </c>
      <c r="AE46" s="93">
        <v>62.983053290733302</v>
      </c>
      <c r="AF46" s="95">
        <v>65.480132556477599</v>
      </c>
      <c r="AG46" s="103">
        <v>80</v>
      </c>
      <c r="AH46" s="96">
        <f t="shared" si="225"/>
        <v>0.2629999999999999</v>
      </c>
      <c r="AI46" s="96">
        <f t="shared" si="226"/>
        <v>0.17914967436705986</v>
      </c>
      <c r="AJ46" s="97">
        <f t="shared" si="227"/>
        <v>0.1326044125241399</v>
      </c>
      <c r="AK46" s="35">
        <f t="shared" si="228"/>
        <v>21.039999999999992</v>
      </c>
      <c r="AL46" s="35">
        <f t="shared" si="229"/>
        <v>14.331973949364789</v>
      </c>
      <c r="AM46" s="36">
        <f t="shared" si="230"/>
        <v>10.608353001931192</v>
      </c>
      <c r="AN46" s="35">
        <f t="shared" si="231"/>
        <v>159.44</v>
      </c>
      <c r="AO46" s="35">
        <f t="shared" si="232"/>
        <v>158.81742733127521</v>
      </c>
      <c r="AP46" s="36">
        <f t="shared" si="233"/>
        <v>180.38566153520802</v>
      </c>
      <c r="AQ46" s="35">
        <f t="shared" si="234"/>
        <v>49.087475375225601</v>
      </c>
      <c r="AR46" s="35">
        <f t="shared" si="235"/>
        <v>53.524249723268035</v>
      </c>
      <c r="AS46" s="35">
        <f t="shared" si="236"/>
        <v>31.641252427679266</v>
      </c>
      <c r="AT46" s="36">
        <f t="shared" si="237"/>
        <v>34.394067475996401</v>
      </c>
      <c r="AU46" s="35">
        <f t="shared" si="238"/>
        <v>63.095783330950006</v>
      </c>
      <c r="AV46" s="35">
        <f t="shared" si="239"/>
        <v>82.019820243912093</v>
      </c>
      <c r="AW46" s="35">
        <f t="shared" si="240"/>
        <v>47.571723623159727</v>
      </c>
      <c r="AX46" s="36">
        <f t="shared" si="241"/>
        <v>63.644764389034236</v>
      </c>
      <c r="AY46" s="35">
        <f t="shared" si="242"/>
        <v>17.446222947546335</v>
      </c>
      <c r="AZ46" s="35">
        <f t="shared" si="243"/>
        <v>19.130182247271634</v>
      </c>
      <c r="BA46" s="35">
        <f t="shared" si="244"/>
        <v>15.524059707790279</v>
      </c>
      <c r="BB46" s="36">
        <f t="shared" si="245"/>
        <v>18.375055854877857</v>
      </c>
      <c r="BC46" s="52">
        <v>-14</v>
      </c>
      <c r="BD46" s="48">
        <v>164.5</v>
      </c>
      <c r="BE46" s="52">
        <v>-11.5</v>
      </c>
      <c r="BF46" s="48">
        <v>157.5</v>
      </c>
      <c r="BH46" s="112"/>
      <c r="BI46" s="112"/>
      <c r="BJ46" s="111"/>
      <c r="BK46" s="52" t="s">
        <v>101</v>
      </c>
      <c r="BL46" s="112">
        <f>ABS((BF46-BD46)/11.5)</f>
        <v>0.60869565217391308</v>
      </c>
      <c r="BM46" s="112">
        <f>_xlfn.NORM.S.DIST(BL46, TRUE)</f>
        <v>0.72863690527741398</v>
      </c>
      <c r="BN46" s="111">
        <f>(((1/0.523)-1)*BM46-(1-BM46))/((1/0.523)-1)</f>
        <v>0.43110462322309012</v>
      </c>
      <c r="BP46" s="112"/>
      <c r="BQ46" s="112"/>
      <c r="BR46" s="111"/>
      <c r="BT46" s="112"/>
      <c r="BU46" s="112"/>
      <c r="BV46" s="111"/>
      <c r="BX46" s="118">
        <v>1</v>
      </c>
      <c r="BZ46" s="119"/>
      <c r="CA46" s="112"/>
      <c r="CB46" s="112">
        <f>IF(BX46=0,-BN46,BN46*1.91)</f>
        <v>0.82340983035610205</v>
      </c>
      <c r="CC46" s="112"/>
      <c r="CD46" s="112"/>
      <c r="CE46" s="116">
        <v>0</v>
      </c>
      <c r="CF46" s="117"/>
      <c r="CG46" s="52">
        <v>93</v>
      </c>
      <c r="CH46" s="48">
        <v>65</v>
      </c>
    </row>
    <row r="47" spans="1:86" x14ac:dyDescent="0.3">
      <c r="A47" s="18" t="s">
        <v>6</v>
      </c>
      <c r="B47" s="22" t="s">
        <v>7</v>
      </c>
      <c r="C47" s="8">
        <v>1.0209999999999999</v>
      </c>
      <c r="D47" s="5">
        <v>0.96599999999999997</v>
      </c>
      <c r="E47" s="92">
        <v>1.0562087214962801</v>
      </c>
      <c r="F47" s="93">
        <v>45.371031271307302</v>
      </c>
      <c r="G47" s="93">
        <v>46.176635727848698</v>
      </c>
      <c r="H47" s="93">
        <v>52.516804016886098</v>
      </c>
      <c r="I47" s="93">
        <v>64.406190103506503</v>
      </c>
      <c r="J47" s="93">
        <v>63.444707502535898</v>
      </c>
      <c r="K47" s="93">
        <v>69.477588719848697</v>
      </c>
      <c r="L47" s="92">
        <v>1.05738306624769</v>
      </c>
      <c r="M47" s="93">
        <v>41.9943970469593</v>
      </c>
      <c r="N47" s="93">
        <v>40.355120458990399</v>
      </c>
      <c r="O47" s="93">
        <v>41.689361073727802</v>
      </c>
      <c r="P47" s="93">
        <v>51.504668006290402</v>
      </c>
      <c r="Q47" s="93">
        <v>48.873898843684202</v>
      </c>
      <c r="R47" s="95">
        <v>50.821158533228598</v>
      </c>
      <c r="S47" s="92">
        <v>0.98892800493947297</v>
      </c>
      <c r="T47" s="93">
        <v>40.710239749024801</v>
      </c>
      <c r="U47" s="93">
        <v>33.229115936753999</v>
      </c>
      <c r="V47" s="93">
        <v>49.5155717399727</v>
      </c>
      <c r="W47" s="93">
        <v>54.921410827345099</v>
      </c>
      <c r="X47" s="93">
        <v>53.8024025240463</v>
      </c>
      <c r="Y47" s="93">
        <v>54.741792148049797</v>
      </c>
      <c r="Z47" s="92">
        <v>1.0347466512580099</v>
      </c>
      <c r="AA47" s="93">
        <v>30.018075040683598</v>
      </c>
      <c r="AB47" s="93">
        <v>27.822226358773801</v>
      </c>
      <c r="AC47" s="93">
        <v>24.5303641706051</v>
      </c>
      <c r="AD47" s="93">
        <v>64.5997835269159</v>
      </c>
      <c r="AE47" s="93">
        <v>61.199412788356199</v>
      </c>
      <c r="AF47" s="95">
        <v>65.802929255044404</v>
      </c>
      <c r="AG47" s="103">
        <v>74</v>
      </c>
      <c r="AH47" s="96">
        <f t="shared" si="225"/>
        <v>5.4999999999999938E-2</v>
      </c>
      <c r="AI47" s="96">
        <f t="shared" si="226"/>
        <v>6.7280716556807119E-2</v>
      </c>
      <c r="AJ47" s="97">
        <f t="shared" si="227"/>
        <v>2.2636414989680054E-2</v>
      </c>
      <c r="AK47" s="35">
        <f t="shared" si="228"/>
        <v>4.069999999999995</v>
      </c>
      <c r="AL47" s="35">
        <f t="shared" si="229"/>
        <v>4.9787730252037266</v>
      </c>
      <c r="AM47" s="36">
        <f t="shared" si="230"/>
        <v>1.675094709236324</v>
      </c>
      <c r="AN47" s="35">
        <f t="shared" si="231"/>
        <v>147.03799999999998</v>
      </c>
      <c r="AO47" s="35">
        <f t="shared" si="232"/>
        <v>151.34011775624575</v>
      </c>
      <c r="AP47" s="36">
        <f t="shared" si="233"/>
        <v>154.8175990954218</v>
      </c>
      <c r="AQ47" s="35">
        <f t="shared" si="234"/>
        <v>48.021490338680699</v>
      </c>
      <c r="AR47" s="35">
        <f t="shared" si="235"/>
        <v>41.346292859892507</v>
      </c>
      <c r="AS47" s="35">
        <f t="shared" si="236"/>
        <v>41.151642475250497</v>
      </c>
      <c r="AT47" s="36">
        <f t="shared" si="237"/>
        <v>27.456888523354166</v>
      </c>
      <c r="AU47" s="35">
        <f t="shared" si="238"/>
        <v>65.776162108630373</v>
      </c>
      <c r="AV47" s="35">
        <f t="shared" si="239"/>
        <v>50.399908461067731</v>
      </c>
      <c r="AW47" s="35">
        <f t="shared" si="240"/>
        <v>54.488535166480403</v>
      </c>
      <c r="AX47" s="36">
        <f t="shared" si="241"/>
        <v>63.867375190105498</v>
      </c>
      <c r="AY47" s="35">
        <f t="shared" si="242"/>
        <v>6.869847863430202</v>
      </c>
      <c r="AZ47" s="35">
        <f t="shared" si="243"/>
        <v>13.889404336538341</v>
      </c>
      <c r="BA47" s="35">
        <f t="shared" si="244"/>
        <v>11.28762694214997</v>
      </c>
      <c r="BB47" s="36">
        <f t="shared" si="245"/>
        <v>-13.467466729037767</v>
      </c>
      <c r="BC47" s="52">
        <v>1.5</v>
      </c>
      <c r="BD47" s="48">
        <v>147.5</v>
      </c>
      <c r="BE47" s="52">
        <v>-7</v>
      </c>
      <c r="BF47" s="48">
        <v>148.5</v>
      </c>
      <c r="BG47" s="52">
        <v>-101</v>
      </c>
      <c r="BH47" s="112">
        <f t="shared" si="200"/>
        <v>0.50248756218905477</v>
      </c>
      <c r="BI47" s="112">
        <v>0.75</v>
      </c>
      <c r="BJ47" s="111">
        <f t="shared" si="201"/>
        <v>0.49749999999999989</v>
      </c>
      <c r="BK47" s="52" t="s">
        <v>152</v>
      </c>
      <c r="BL47" s="112">
        <f>ABS((BF47-BD47)/11.5)</f>
        <v>8.6956521739130432E-2</v>
      </c>
      <c r="BM47" s="112">
        <f>_xlfn.NORM.S.DIST(BL47, TRUE)</f>
        <v>0.53464696411579271</v>
      </c>
      <c r="BN47" s="111">
        <f>(((1/0.523)-1)*BM47-(1-BM47))/((1/0.523)-1)</f>
        <v>2.4417115546735185E-2</v>
      </c>
      <c r="BO47" s="52">
        <v>-101</v>
      </c>
      <c r="BP47" s="112">
        <f t="shared" si="223"/>
        <v>0.50248756218905477</v>
      </c>
      <c r="BQ47" s="112">
        <v>0.67</v>
      </c>
      <c r="BR47" s="111">
        <f t="shared" si="224"/>
        <v>0.33670000000000005</v>
      </c>
      <c r="BS47" s="52" t="s">
        <v>152</v>
      </c>
      <c r="BT47" s="112">
        <f>ABS((BF47+7.5-BD47)/11.5)</f>
        <v>0.73913043478260865</v>
      </c>
      <c r="BU47" s="112">
        <f>_xlfn.NORM.S.DIST(BT47, TRUE)</f>
        <v>0.77008610120160204</v>
      </c>
      <c r="BV47" s="111">
        <f t="shared" si="114"/>
        <v>0.51800021216268766</v>
      </c>
      <c r="BW47" s="118">
        <v>0</v>
      </c>
      <c r="BX47" s="118">
        <v>1</v>
      </c>
      <c r="BY47" s="118">
        <v>0</v>
      </c>
      <c r="BZ47" s="119">
        <v>1</v>
      </c>
      <c r="CA47" s="112"/>
      <c r="CB47" s="112">
        <f>IF(BX47=0,-BN47,BN47*1.91)</f>
        <v>4.6636690694264203E-2</v>
      </c>
      <c r="CC47" s="112"/>
      <c r="CD47" s="112">
        <f>IF(BZ47=0,-BV47,BV47*1.91)</f>
        <v>0.98938040523073334</v>
      </c>
      <c r="CE47" s="116">
        <v>0</v>
      </c>
      <c r="CF47" s="117">
        <v>0</v>
      </c>
      <c r="CG47" s="52">
        <v>70</v>
      </c>
      <c r="CH47" s="48">
        <v>78</v>
      </c>
    </row>
    <row r="48" spans="1:86" x14ac:dyDescent="0.3">
      <c r="A48" s="18" t="s">
        <v>30</v>
      </c>
      <c r="B48" s="22" t="s">
        <v>31</v>
      </c>
      <c r="C48" s="8">
        <v>1.01</v>
      </c>
      <c r="D48" s="5">
        <v>0.97199999999999998</v>
      </c>
      <c r="E48" s="92">
        <v>1.0078949388937199</v>
      </c>
      <c r="F48" s="93">
        <v>44.311017494970997</v>
      </c>
      <c r="G48" s="93">
        <v>31.627901978089099</v>
      </c>
      <c r="H48" s="93">
        <v>47.596079397228699</v>
      </c>
      <c r="I48" s="93">
        <v>60.482952820892201</v>
      </c>
      <c r="J48" s="93">
        <v>40.788746611554302</v>
      </c>
      <c r="K48" s="93">
        <v>70.491476496772805</v>
      </c>
      <c r="L48" s="92">
        <v>1.05126181848943</v>
      </c>
      <c r="M48" s="93">
        <v>43.498590126002398</v>
      </c>
      <c r="N48" s="93">
        <v>49.140457403398202</v>
      </c>
      <c r="O48" s="93">
        <v>31.876043005214601</v>
      </c>
      <c r="P48" s="93">
        <v>61.518899932899799</v>
      </c>
      <c r="Q48" s="93">
        <v>51.043004641829199</v>
      </c>
      <c r="R48" s="95">
        <v>62.447220510750498</v>
      </c>
      <c r="S48" s="92">
        <v>1.09370915180523</v>
      </c>
      <c r="T48" s="93">
        <v>44.160864642123201</v>
      </c>
      <c r="U48" s="93">
        <v>53.973301306957801</v>
      </c>
      <c r="V48" s="93">
        <v>33.971072775781501</v>
      </c>
      <c r="W48" s="93">
        <v>67.974207893230201</v>
      </c>
      <c r="X48" s="93">
        <v>71.098578272489902</v>
      </c>
      <c r="Y48" s="93">
        <v>61.921445190966502</v>
      </c>
      <c r="Z48" s="92">
        <v>1.0430851877088201</v>
      </c>
      <c r="AA48" s="93">
        <v>38.4502811461969</v>
      </c>
      <c r="AB48" s="93">
        <v>43.8324063536529</v>
      </c>
      <c r="AC48" s="93">
        <v>32.110569239030603</v>
      </c>
      <c r="AD48" s="93">
        <v>43.507295836834899</v>
      </c>
      <c r="AE48" s="93">
        <v>40.927719065619002</v>
      </c>
      <c r="AF48" s="95">
        <v>38.621702061710799</v>
      </c>
      <c r="AG48" s="103">
        <v>67</v>
      </c>
      <c r="AH48" s="96">
        <f t="shared" si="225"/>
        <v>3.8000000000000034E-2</v>
      </c>
      <c r="AI48" s="96">
        <f t="shared" si="226"/>
        <v>-8.5814212911510035E-2</v>
      </c>
      <c r="AJ48" s="97">
        <f t="shared" si="227"/>
        <v>8.1766307806099281E-3</v>
      </c>
      <c r="AK48" s="35">
        <f t="shared" si="228"/>
        <v>2.546000000000002</v>
      </c>
      <c r="AL48" s="35">
        <f t="shared" si="229"/>
        <v>-5.7495522650711726</v>
      </c>
      <c r="AM48" s="36">
        <f t="shared" si="230"/>
        <v>0.54783426230086518</v>
      </c>
      <c r="AN48" s="35">
        <f t="shared" si="231"/>
        <v>132.79400000000001</v>
      </c>
      <c r="AO48" s="35">
        <f t="shared" si="232"/>
        <v>140.80747407682964</v>
      </c>
      <c r="AP48" s="36">
        <f t="shared" si="233"/>
        <v>140.32124941528275</v>
      </c>
      <c r="AQ48" s="35">
        <f t="shared" si="234"/>
        <v>41.178332956762937</v>
      </c>
      <c r="AR48" s="35">
        <f t="shared" si="235"/>
        <v>41.505030178205068</v>
      </c>
      <c r="AS48" s="35">
        <f t="shared" si="236"/>
        <v>44.03507957495416</v>
      </c>
      <c r="AT48" s="36">
        <f t="shared" si="237"/>
        <v>38.131085579626806</v>
      </c>
      <c r="AU48" s="35">
        <f t="shared" si="238"/>
        <v>57.254391976406431</v>
      </c>
      <c r="AV48" s="35">
        <f t="shared" si="239"/>
        <v>58.336375028493165</v>
      </c>
      <c r="AW48" s="35">
        <f t="shared" si="240"/>
        <v>66.998077118895537</v>
      </c>
      <c r="AX48" s="36">
        <f t="shared" si="241"/>
        <v>41.018905654721571</v>
      </c>
      <c r="AY48" s="35">
        <f t="shared" si="242"/>
        <v>-2.8567466181912238</v>
      </c>
      <c r="AZ48" s="35">
        <f t="shared" si="243"/>
        <v>3.3739445985782623</v>
      </c>
      <c r="BA48" s="35">
        <f t="shared" si="244"/>
        <v>-9.743685142489106</v>
      </c>
      <c r="BB48" s="36">
        <f t="shared" si="245"/>
        <v>17.317469373771594</v>
      </c>
      <c r="BC48" s="52">
        <v>-7</v>
      </c>
      <c r="BD48" s="48">
        <v>137.5</v>
      </c>
      <c r="BE48" s="52">
        <v>-3</v>
      </c>
      <c r="BF48" s="48">
        <v>137</v>
      </c>
      <c r="BG48" s="52">
        <v>245</v>
      </c>
      <c r="BH48" s="112">
        <f t="shared" si="200"/>
        <v>0.28985507246376813</v>
      </c>
      <c r="BI48" s="112">
        <v>0.38</v>
      </c>
      <c r="BJ48" s="111">
        <f t="shared" si="201"/>
        <v>0.12693877551020408</v>
      </c>
      <c r="BL48" s="112"/>
      <c r="BM48" s="112"/>
      <c r="BN48" s="111"/>
      <c r="BO48" s="52">
        <v>245</v>
      </c>
      <c r="BP48" s="112">
        <f t="shared" si="223"/>
        <v>0.28985507246376813</v>
      </c>
      <c r="BQ48" s="112">
        <v>0.32</v>
      </c>
      <c r="BR48" s="111">
        <f t="shared" si="224"/>
        <v>4.244897959183673E-2</v>
      </c>
      <c r="BS48" s="52" t="s">
        <v>152</v>
      </c>
      <c r="BT48" s="112">
        <f>ABS((BF48+7.5-BD48)/11.5)</f>
        <v>0.60869565217391308</v>
      </c>
      <c r="BU48" s="112">
        <f>_xlfn.NORM.S.DIST(BT48, TRUE)</f>
        <v>0.72863690527741398</v>
      </c>
      <c r="BV48" s="111">
        <f t="shared" si="114"/>
        <v>0.43110462322309012</v>
      </c>
      <c r="BW48" s="118">
        <v>0</v>
      </c>
      <c r="BY48" s="118">
        <v>0</v>
      </c>
      <c r="BZ48" s="119">
        <v>0</v>
      </c>
      <c r="CA48" s="112">
        <f>IF(BW48=0,-BJ48,BJ48*(1/$BH48))</f>
        <v>-0.12693877551020408</v>
      </c>
      <c r="CB48" s="112"/>
      <c r="CC48" s="112">
        <f>IF(BY48=0,BR48*-1,BR48*(1/$BP48))</f>
        <v>-4.244897959183673E-2</v>
      </c>
      <c r="CD48" s="112">
        <f>IF(BZ48=0,-BV48,BV48*1.91)</f>
        <v>-0.43110462322309012</v>
      </c>
      <c r="CE48" s="116">
        <v>0</v>
      </c>
      <c r="CF48" s="117">
        <v>0</v>
      </c>
      <c r="CG48" s="52">
        <v>81</v>
      </c>
      <c r="CH48" s="48">
        <v>52</v>
      </c>
    </row>
    <row r="49" spans="1:86" x14ac:dyDescent="0.3">
      <c r="A49" s="18" t="s">
        <v>12</v>
      </c>
      <c r="B49" s="22" t="s">
        <v>13</v>
      </c>
      <c r="C49" s="8">
        <v>1.0529999999999999</v>
      </c>
      <c r="D49" s="5">
        <v>1.0649999999999999</v>
      </c>
      <c r="E49" s="92">
        <v>1.0306240490827701</v>
      </c>
      <c r="F49" s="93">
        <v>46.933753899953302</v>
      </c>
      <c r="G49" s="93">
        <v>38.171954648108901</v>
      </c>
      <c r="H49" s="93">
        <v>51.789628059469102</v>
      </c>
      <c r="I49" s="93">
        <v>61.788737455761897</v>
      </c>
      <c r="J49" s="93">
        <v>42.534357142447298</v>
      </c>
      <c r="K49" s="93">
        <v>76.110877180849599</v>
      </c>
      <c r="L49" s="92">
        <v>1.04577333627411</v>
      </c>
      <c r="M49" s="93">
        <v>41.719482001576203</v>
      </c>
      <c r="N49" s="93">
        <v>49.8346443552159</v>
      </c>
      <c r="O49" s="93">
        <v>23.681341665257001</v>
      </c>
      <c r="P49" s="93">
        <v>50.595817251534903</v>
      </c>
      <c r="Q49" s="93">
        <v>50.6227308410717</v>
      </c>
      <c r="R49" s="95">
        <v>41.903530545836198</v>
      </c>
      <c r="S49" s="92">
        <v>1.0425798608485899</v>
      </c>
      <c r="T49" s="93">
        <v>45.131656747777399</v>
      </c>
      <c r="U49" s="93">
        <v>42.863415374058597</v>
      </c>
      <c r="V49" s="93">
        <v>43.069747971526098</v>
      </c>
      <c r="W49" s="93">
        <v>67.115876843818896</v>
      </c>
      <c r="X49" s="93">
        <v>57.083461911367898</v>
      </c>
      <c r="Y49" s="93">
        <v>77.878897637069599</v>
      </c>
      <c r="Z49" s="92">
        <v>1.07782813036936</v>
      </c>
      <c r="AA49" s="93">
        <v>42.431149919059898</v>
      </c>
      <c r="AB49" s="93">
        <v>46.792704238968</v>
      </c>
      <c r="AC49" s="93">
        <v>31.452122141744201</v>
      </c>
      <c r="AD49" s="93">
        <v>52.0099229141073</v>
      </c>
      <c r="AE49" s="93">
        <v>52.960176988088499</v>
      </c>
      <c r="AF49" s="95">
        <v>61.937044023224303</v>
      </c>
      <c r="AG49" s="103">
        <v>76</v>
      </c>
      <c r="AH49" s="96">
        <f t="shared" si="225"/>
        <v>-1.2000000000000011E-2</v>
      </c>
      <c r="AI49" s="96">
        <f t="shared" si="226"/>
        <v>-1.1955811765819835E-2</v>
      </c>
      <c r="AJ49" s="97">
        <f t="shared" si="227"/>
        <v>-3.2054794095250028E-2</v>
      </c>
      <c r="AK49" s="35">
        <f t="shared" si="228"/>
        <v>-0.91200000000000081</v>
      </c>
      <c r="AL49" s="35">
        <f t="shared" si="229"/>
        <v>-0.90864169420230745</v>
      </c>
      <c r="AM49" s="36">
        <f t="shared" si="230"/>
        <v>-2.4361643512390021</v>
      </c>
      <c r="AN49" s="35">
        <f t="shared" si="231"/>
        <v>160.96799999999999</v>
      </c>
      <c r="AO49" s="35">
        <f t="shared" si="232"/>
        <v>157.56349715478336</v>
      </c>
      <c r="AP49" s="36">
        <f t="shared" si="233"/>
        <v>161.3937114649037</v>
      </c>
      <c r="AQ49" s="35">
        <f t="shared" si="234"/>
        <v>45.631778869177104</v>
      </c>
      <c r="AR49" s="35">
        <f t="shared" si="235"/>
        <v>38.411822674016371</v>
      </c>
      <c r="AS49" s="35">
        <f t="shared" si="236"/>
        <v>43.688273364454027</v>
      </c>
      <c r="AT49" s="36">
        <f t="shared" si="237"/>
        <v>40.225325433257368</v>
      </c>
      <c r="AU49" s="35">
        <f t="shared" si="238"/>
        <v>60.144657259686262</v>
      </c>
      <c r="AV49" s="35">
        <f t="shared" si="239"/>
        <v>47.707359546147593</v>
      </c>
      <c r="AW49" s="35">
        <f t="shared" si="240"/>
        <v>67.359412130752133</v>
      </c>
      <c r="AX49" s="36">
        <f t="shared" si="241"/>
        <v>55.635714641806693</v>
      </c>
      <c r="AY49" s="35">
        <f t="shared" si="242"/>
        <v>1.9435055047230776</v>
      </c>
      <c r="AZ49" s="35">
        <f t="shared" si="243"/>
        <v>-1.8135027592409969</v>
      </c>
      <c r="BA49" s="35">
        <f t="shared" si="244"/>
        <v>-7.2147548710658711</v>
      </c>
      <c r="BB49" s="36">
        <f t="shared" si="245"/>
        <v>-7.9283550956591</v>
      </c>
      <c r="BC49" s="52">
        <v>1.5</v>
      </c>
      <c r="BD49" s="48">
        <v>155.5</v>
      </c>
      <c r="BE49" s="52">
        <v>-1</v>
      </c>
      <c r="BF49" s="48">
        <v>155</v>
      </c>
      <c r="BG49" s="52">
        <v>110</v>
      </c>
      <c r="BH49" s="112">
        <f t="shared" si="200"/>
        <v>0.47619047619047616</v>
      </c>
      <c r="BI49" s="112">
        <v>0.52</v>
      </c>
      <c r="BJ49" s="111">
        <f t="shared" si="201"/>
        <v>8.3636363636363703E-2</v>
      </c>
      <c r="BL49" s="112"/>
      <c r="BM49" s="112"/>
      <c r="BN49" s="111"/>
      <c r="BP49" s="112"/>
      <c r="BQ49" s="112"/>
      <c r="BR49" s="111"/>
      <c r="BS49" s="52" t="s">
        <v>152</v>
      </c>
      <c r="BT49" s="112">
        <f>ABS((BF49+7.5-BD49)/11.5)</f>
        <v>0.60869565217391308</v>
      </c>
      <c r="BU49" s="112">
        <f>_xlfn.NORM.S.DIST(BT49, TRUE)</f>
        <v>0.72863690527741398</v>
      </c>
      <c r="BV49" s="111">
        <f t="shared" si="114"/>
        <v>0.43110462322309012</v>
      </c>
      <c r="BW49" s="118">
        <v>1</v>
      </c>
      <c r="BZ49" s="119">
        <v>0</v>
      </c>
      <c r="CA49" s="112">
        <f>IF(BW49=0,-BJ49,BJ49*(1/$BH49))</f>
        <v>0.17563636363636378</v>
      </c>
      <c r="CB49" s="112"/>
      <c r="CC49" s="112"/>
      <c r="CD49" s="112">
        <f>IF(BZ49=0,-BV49,BV49*1.91)</f>
        <v>-0.43110462322309012</v>
      </c>
      <c r="CE49" s="116">
        <v>1</v>
      </c>
      <c r="CF49" s="117"/>
      <c r="CG49" s="52">
        <v>71</v>
      </c>
      <c r="CH49" s="48">
        <v>64</v>
      </c>
    </row>
    <row r="50" spans="1:86" x14ac:dyDescent="0.3">
      <c r="A50" s="18" t="s">
        <v>26</v>
      </c>
      <c r="B50" s="22" t="s">
        <v>27</v>
      </c>
      <c r="C50" s="8">
        <v>1.105</v>
      </c>
      <c r="D50" s="5">
        <v>1.0509999999999999</v>
      </c>
      <c r="E50" s="92">
        <v>1.08783429107118</v>
      </c>
      <c r="F50" s="93">
        <v>46.040040141907397</v>
      </c>
      <c r="G50" s="93">
        <v>44.0914598434032</v>
      </c>
      <c r="H50" s="93">
        <v>47.362469504889503</v>
      </c>
      <c r="I50" s="93">
        <v>70.033242423953794</v>
      </c>
      <c r="J50" s="93">
        <v>62.809108706499003</v>
      </c>
      <c r="K50" s="93">
        <v>78.969240343636002</v>
      </c>
      <c r="L50" s="92">
        <v>1.1027843297279001</v>
      </c>
      <c r="M50" s="93">
        <v>45.726533365942103</v>
      </c>
      <c r="N50" s="93">
        <v>53.594876647008398</v>
      </c>
      <c r="O50" s="93">
        <v>27.520932609447101</v>
      </c>
      <c r="P50" s="93">
        <v>60.319507088337403</v>
      </c>
      <c r="Q50" s="93">
        <v>61.603312297703802</v>
      </c>
      <c r="R50" s="95">
        <v>73.925072720532299</v>
      </c>
      <c r="S50" s="92">
        <v>1.0626973456233899</v>
      </c>
      <c r="T50" s="93">
        <v>55.6030963052823</v>
      </c>
      <c r="U50" s="93">
        <v>55.024381976191798</v>
      </c>
      <c r="V50" s="93">
        <v>53.601897155144798</v>
      </c>
      <c r="W50" s="93">
        <v>64.3100294835738</v>
      </c>
      <c r="X50" s="93">
        <v>66.884155731433196</v>
      </c>
      <c r="Y50" s="93">
        <v>69.357986826055495</v>
      </c>
      <c r="Z50" s="92">
        <v>1.0671803765088099</v>
      </c>
      <c r="AA50" s="93">
        <v>36.896591558981903</v>
      </c>
      <c r="AB50" s="93">
        <v>42.979920210419799</v>
      </c>
      <c r="AC50" s="93">
        <v>28.2882438225835</v>
      </c>
      <c r="AD50" s="93">
        <v>52.949386746576003</v>
      </c>
      <c r="AE50" s="93">
        <v>49.2767925315474</v>
      </c>
      <c r="AF50" s="95">
        <v>59.528770190463497</v>
      </c>
      <c r="AG50" s="103">
        <v>77.5</v>
      </c>
      <c r="AH50" s="96">
        <f t="shared" si="225"/>
        <v>5.4000000000000048E-2</v>
      </c>
      <c r="AI50" s="96">
        <f t="shared" si="226"/>
        <v>2.5136945447790104E-2</v>
      </c>
      <c r="AJ50" s="97">
        <f t="shared" si="227"/>
        <v>3.5603953219090156E-2</v>
      </c>
      <c r="AK50" s="35">
        <f t="shared" si="228"/>
        <v>4.1850000000000041</v>
      </c>
      <c r="AL50" s="35">
        <f t="shared" si="229"/>
        <v>1.9481132722037331</v>
      </c>
      <c r="AM50" s="36">
        <f t="shared" si="230"/>
        <v>2.759306374479487</v>
      </c>
      <c r="AN50" s="35">
        <f t="shared" si="231"/>
        <v>167.08999999999997</v>
      </c>
      <c r="AO50" s="35">
        <f t="shared" si="232"/>
        <v>166.66620184382916</v>
      </c>
      <c r="AP50" s="36">
        <f t="shared" si="233"/>
        <v>168.17226473334503</v>
      </c>
      <c r="AQ50" s="35">
        <f t="shared" si="234"/>
        <v>45.831323163400036</v>
      </c>
      <c r="AR50" s="35">
        <f t="shared" si="235"/>
        <v>42.280780874132539</v>
      </c>
      <c r="AS50" s="35">
        <f t="shared" si="236"/>
        <v>54.743125145539636</v>
      </c>
      <c r="AT50" s="36">
        <f t="shared" si="237"/>
        <v>36.05491853066173</v>
      </c>
      <c r="AU50" s="35">
        <f t="shared" si="238"/>
        <v>70.603863824696262</v>
      </c>
      <c r="AV50" s="35">
        <f t="shared" si="239"/>
        <v>65.28263070219117</v>
      </c>
      <c r="AW50" s="35">
        <f t="shared" si="240"/>
        <v>66.850724013687497</v>
      </c>
      <c r="AX50" s="36">
        <f t="shared" si="241"/>
        <v>53.918316489528962</v>
      </c>
      <c r="AY50" s="35">
        <f t="shared" si="242"/>
        <v>-8.9118019821396004</v>
      </c>
      <c r="AZ50" s="35">
        <f t="shared" si="243"/>
        <v>6.2258623434708085</v>
      </c>
      <c r="BA50" s="35">
        <f t="shared" si="244"/>
        <v>3.753139811008765</v>
      </c>
      <c r="BB50" s="36">
        <f t="shared" si="245"/>
        <v>11.364314212662208</v>
      </c>
      <c r="BC50" s="52">
        <v>-4.5</v>
      </c>
      <c r="BD50" s="48">
        <v>162.5</v>
      </c>
      <c r="BE50" s="52">
        <v>0</v>
      </c>
      <c r="BF50" s="48">
        <v>162.5</v>
      </c>
      <c r="BG50" s="52">
        <v>154</v>
      </c>
      <c r="BH50" s="112">
        <f t="shared" si="200"/>
        <v>0.39370078740157483</v>
      </c>
      <c r="BI50" s="112">
        <v>0.5</v>
      </c>
      <c r="BJ50" s="111">
        <f t="shared" si="201"/>
        <v>0.17532467532467533</v>
      </c>
      <c r="BL50" s="112"/>
      <c r="BM50" s="112"/>
      <c r="BN50" s="111"/>
      <c r="BO50" s="52">
        <v>154</v>
      </c>
      <c r="BP50" s="112">
        <f t="shared" si="223"/>
        <v>0.39370078740157483</v>
      </c>
      <c r="BQ50" s="112">
        <v>0.44</v>
      </c>
      <c r="BR50" s="111">
        <f t="shared" si="224"/>
        <v>7.6363636363636314E-2</v>
      </c>
      <c r="BS50" s="52" t="s">
        <v>152</v>
      </c>
      <c r="BT50" s="112">
        <f>ABS((BF50+7.5-BD50)/11.5)</f>
        <v>0.65217391304347827</v>
      </c>
      <c r="BU50" s="112">
        <f>_xlfn.NORM.S.DIST(BT50, TRUE)</f>
        <v>0.7428555066419541</v>
      </c>
      <c r="BV50" s="111">
        <f t="shared" si="114"/>
        <v>0.46091301182799604</v>
      </c>
      <c r="BW50" s="118">
        <v>0</v>
      </c>
      <c r="BY50" s="118">
        <v>0</v>
      </c>
      <c r="BZ50" s="119">
        <v>0</v>
      </c>
      <c r="CA50" s="112">
        <f>IF(BW50=0,-BJ50,BJ50*(1/$BH50))</f>
        <v>-0.17532467532467533</v>
      </c>
      <c r="CB50" s="112"/>
      <c r="CC50" s="112">
        <f>IF(BY50=0,BR50*-1,BR50*(1/$BP50))</f>
        <v>-7.6363636363636314E-2</v>
      </c>
      <c r="CD50" s="112">
        <f>IF(BZ50=0,-BV50,BV50*1.91)</f>
        <v>-0.46091301182799604</v>
      </c>
      <c r="CE50" s="116">
        <v>0</v>
      </c>
      <c r="CF50" s="117">
        <v>0</v>
      </c>
      <c r="CG50" s="52">
        <v>86</v>
      </c>
      <c r="CH50" s="48">
        <v>73</v>
      </c>
    </row>
    <row r="51" spans="1:86" x14ac:dyDescent="0.3">
      <c r="A51" s="18" t="s">
        <v>10</v>
      </c>
      <c r="B51" s="22" t="s">
        <v>11</v>
      </c>
      <c r="C51" s="8">
        <v>1.0549999999999999</v>
      </c>
      <c r="D51" s="5">
        <v>0.96399999999999997</v>
      </c>
      <c r="E51" s="92">
        <v>1.06856141255587</v>
      </c>
      <c r="F51" s="93">
        <v>46.235344989751603</v>
      </c>
      <c r="G51" s="93">
        <v>58.889830911044797</v>
      </c>
      <c r="H51" s="93">
        <v>42.368037864392797</v>
      </c>
      <c r="I51" s="93">
        <v>65.248762659035606</v>
      </c>
      <c r="J51" s="93">
        <v>72.658857434848798</v>
      </c>
      <c r="K51" s="93">
        <v>68.205972296545795</v>
      </c>
      <c r="L51" s="92">
        <v>1.1348316565960099</v>
      </c>
      <c r="M51" s="93">
        <v>44.690205354211798</v>
      </c>
      <c r="N51" s="93">
        <v>56.893317880552999</v>
      </c>
      <c r="O51" s="93">
        <v>37.044895979343302</v>
      </c>
      <c r="P51" s="93">
        <v>67.420992022537604</v>
      </c>
      <c r="Q51" s="93">
        <v>70.891888309535702</v>
      </c>
      <c r="R51" s="95">
        <v>73.790896893194301</v>
      </c>
      <c r="S51" s="92">
        <v>0.98641676246333598</v>
      </c>
      <c r="T51" s="93">
        <v>41.309741890381403</v>
      </c>
      <c r="U51" s="93">
        <v>44.32217730264</v>
      </c>
      <c r="V51" s="93">
        <v>32.726561868307599</v>
      </c>
      <c r="W51" s="93">
        <v>60.822559597328897</v>
      </c>
      <c r="X51" s="93">
        <v>61.946192339796099</v>
      </c>
      <c r="Y51" s="93">
        <v>60.457446821347702</v>
      </c>
      <c r="Z51" s="92">
        <v>0.93132423268164199</v>
      </c>
      <c r="AA51" s="93">
        <v>20.298145424539001</v>
      </c>
      <c r="AB51" s="93">
        <v>26.5504899516393</v>
      </c>
      <c r="AC51" s="93">
        <v>15.836151512651799</v>
      </c>
      <c r="AD51" s="93">
        <v>43.996539660468002</v>
      </c>
      <c r="AE51" s="93">
        <v>34.384187713170398</v>
      </c>
      <c r="AF51" s="95">
        <v>63.753124872759898</v>
      </c>
      <c r="AG51" s="103">
        <v>65.5</v>
      </c>
      <c r="AH51" s="96">
        <f t="shared" si="225"/>
        <v>9.099999999999997E-2</v>
      </c>
      <c r="AI51" s="96">
        <f t="shared" si="226"/>
        <v>8.2144650092534022E-2</v>
      </c>
      <c r="AJ51" s="97">
        <f t="shared" si="227"/>
        <v>0.20350742391436794</v>
      </c>
      <c r="AK51" s="35">
        <f t="shared" si="228"/>
        <v>5.9604999999999979</v>
      </c>
      <c r="AL51" s="35">
        <f t="shared" si="229"/>
        <v>5.3804745810609784</v>
      </c>
      <c r="AM51" s="36">
        <f t="shared" si="230"/>
        <v>13.3297362663911</v>
      </c>
      <c r="AN51" s="35">
        <f t="shared" si="231"/>
        <v>132.24450000000002</v>
      </c>
      <c r="AO51" s="35">
        <f t="shared" si="232"/>
        <v>134.60107046375799</v>
      </c>
      <c r="AP51" s="36">
        <f t="shared" si="233"/>
        <v>135.33321074768619</v>
      </c>
      <c r="AQ51" s="35">
        <f t="shared" si="234"/>
        <v>49.164404588396394</v>
      </c>
      <c r="AR51" s="35">
        <f t="shared" si="235"/>
        <v>46.209473071369366</v>
      </c>
      <c r="AS51" s="35">
        <f t="shared" si="236"/>
        <v>39.452827020443003</v>
      </c>
      <c r="AT51" s="36">
        <f t="shared" si="237"/>
        <v>20.894928962943368</v>
      </c>
      <c r="AU51" s="35">
        <f t="shared" si="238"/>
        <v>68.704530796810062</v>
      </c>
      <c r="AV51" s="35">
        <f t="shared" si="239"/>
        <v>70.701259075089197</v>
      </c>
      <c r="AW51" s="35">
        <f t="shared" si="240"/>
        <v>61.075399586157566</v>
      </c>
      <c r="AX51" s="36">
        <f t="shared" si="241"/>
        <v>47.377950748799435</v>
      </c>
      <c r="AY51" s="35">
        <f t="shared" si="242"/>
        <v>9.7115775679533911</v>
      </c>
      <c r="AZ51" s="35">
        <f t="shared" si="243"/>
        <v>25.314544108425999</v>
      </c>
      <c r="BA51" s="35">
        <f t="shared" si="244"/>
        <v>7.6291312106524956</v>
      </c>
      <c r="BB51" s="36">
        <f t="shared" si="245"/>
        <v>23.323308326289762</v>
      </c>
      <c r="BC51" s="52">
        <v>-4.5</v>
      </c>
      <c r="BD51" s="48">
        <v>135.5</v>
      </c>
      <c r="BE51" s="52">
        <v>-5.5</v>
      </c>
      <c r="BF51" s="48">
        <v>138.5</v>
      </c>
      <c r="BG51" s="52">
        <v>-190</v>
      </c>
      <c r="BH51" s="112">
        <f t="shared" si="200"/>
        <v>0.65517241379310343</v>
      </c>
      <c r="BI51" s="112">
        <v>0.69</v>
      </c>
      <c r="BJ51" s="111">
        <f t="shared" si="201"/>
        <v>0.10099999999999992</v>
      </c>
      <c r="BK51" s="52" t="s">
        <v>152</v>
      </c>
      <c r="BL51" s="112">
        <f>ABS((BF51-BD51)/11.5)</f>
        <v>0.2608695652173913</v>
      </c>
      <c r="BM51" s="112">
        <f>_xlfn.NORM.S.DIST(BL51, TRUE)</f>
        <v>0.6029034520929698</v>
      </c>
      <c r="BN51" s="111">
        <f>(((1/0.523)-1)*BM51-(1-BM51))/((1/0.523)-1)</f>
        <v>0.16751247818232662</v>
      </c>
      <c r="BO51" s="52">
        <v>-190</v>
      </c>
      <c r="BP51" s="112">
        <f t="shared" si="223"/>
        <v>0.65517241379310343</v>
      </c>
      <c r="BQ51" s="112">
        <v>0.77</v>
      </c>
      <c r="BR51" s="111">
        <f t="shared" si="224"/>
        <v>0.33300000000000018</v>
      </c>
      <c r="BS51" s="52" t="s">
        <v>152</v>
      </c>
      <c r="BT51" s="112">
        <f>ABS((BF51+7.5-BD51)/11.5)</f>
        <v>0.91304347826086951</v>
      </c>
      <c r="BU51" s="112">
        <f>_xlfn.NORM.S.DIST(BT51, TRUE)</f>
        <v>0.81939016239295803</v>
      </c>
      <c r="BV51" s="111">
        <f t="shared" si="114"/>
        <v>0.62136302388460807</v>
      </c>
      <c r="BW51" s="118">
        <v>0</v>
      </c>
      <c r="BX51" s="118">
        <v>0</v>
      </c>
      <c r="BY51" s="118">
        <v>0</v>
      </c>
      <c r="BZ51" s="119">
        <v>0</v>
      </c>
      <c r="CA51" s="112">
        <f>IF(BW51=0,-BJ51,BJ51*(1/$BH51))</f>
        <v>-0.10099999999999992</v>
      </c>
      <c r="CB51" s="112">
        <f>IF(BX51=0,-BN51,BN51*1.91)</f>
        <v>-0.16751247818232662</v>
      </c>
      <c r="CC51" s="112">
        <f>IF(BY51=0,BR51*-1,BR51*(1/$BP51))</f>
        <v>-0.33300000000000018</v>
      </c>
      <c r="CD51" s="112">
        <f>IF(BZ51=0,-BV51,BV51*1.91)</f>
        <v>-0.62136302388460807</v>
      </c>
      <c r="CE51" s="116">
        <v>0</v>
      </c>
      <c r="CF51" s="117">
        <v>0</v>
      </c>
      <c r="CG51" s="52">
        <v>59</v>
      </c>
      <c r="CH51" s="48">
        <v>56</v>
      </c>
    </row>
    <row r="52" spans="1:86" x14ac:dyDescent="0.3">
      <c r="A52" s="18" t="s">
        <v>20</v>
      </c>
      <c r="B52" s="22" t="s">
        <v>193</v>
      </c>
      <c r="C52" s="8">
        <v>1.022</v>
      </c>
      <c r="D52" s="5">
        <v>0.92800000000000005</v>
      </c>
      <c r="E52" s="92">
        <v>1.0023677464577401</v>
      </c>
      <c r="F52" s="93">
        <v>43.799050412439598</v>
      </c>
      <c r="G52" s="93">
        <v>39.909813444052297</v>
      </c>
      <c r="H52" s="93">
        <v>47.063075859305599</v>
      </c>
      <c r="I52" s="93">
        <v>61.6284349149851</v>
      </c>
      <c r="J52" s="93">
        <v>60.3935038423854</v>
      </c>
      <c r="K52" s="93">
        <v>65.737356749119201</v>
      </c>
      <c r="L52" s="92">
        <v>1.0233994794569099</v>
      </c>
      <c r="M52" s="93">
        <v>35.327925591671999</v>
      </c>
      <c r="N52" s="93">
        <v>29.664463808272298</v>
      </c>
      <c r="O52" s="93">
        <v>35.366075401482298</v>
      </c>
      <c r="P52" s="93">
        <v>61.961445419986198</v>
      </c>
      <c r="Q52" s="93">
        <v>50.121746529217901</v>
      </c>
      <c r="R52" s="95">
        <v>77.397055399934302</v>
      </c>
      <c r="S52" s="92">
        <v>0.945025228577965</v>
      </c>
      <c r="T52" s="93">
        <v>40.126411324487002</v>
      </c>
      <c r="U52" s="93">
        <v>49.838202123360198</v>
      </c>
      <c r="V52" s="93">
        <v>31.4476387717488</v>
      </c>
      <c r="W52" s="93">
        <v>50.791162178147601</v>
      </c>
      <c r="X52" s="93">
        <v>54.300467540735603</v>
      </c>
      <c r="Y52" s="93">
        <v>51.178975592674597</v>
      </c>
      <c r="Z52" s="92">
        <v>1.0069012393135801</v>
      </c>
      <c r="AA52" s="93">
        <v>38.881122538117303</v>
      </c>
      <c r="AB52" s="93">
        <v>40.906440581050198</v>
      </c>
      <c r="AC52" s="93">
        <v>27.956225707478001</v>
      </c>
      <c r="AD52" s="93">
        <v>46.8579299176875</v>
      </c>
      <c r="AE52" s="93">
        <v>45.783410465015201</v>
      </c>
      <c r="AF52" s="95">
        <v>48.460796716079997</v>
      </c>
      <c r="AG52" s="103">
        <v>78</v>
      </c>
      <c r="AH52" s="96">
        <f t="shared" si="225"/>
        <v>9.3999999999999972E-2</v>
      </c>
      <c r="AI52" s="96">
        <f t="shared" si="226"/>
        <v>5.7342517879775068E-2</v>
      </c>
      <c r="AJ52" s="97">
        <f t="shared" si="227"/>
        <v>1.649824014332979E-2</v>
      </c>
      <c r="AK52" s="35">
        <f t="shared" si="228"/>
        <v>7.3319999999999981</v>
      </c>
      <c r="AL52" s="35">
        <f t="shared" si="229"/>
        <v>4.4727163946224557</v>
      </c>
      <c r="AM52" s="36">
        <f t="shared" si="230"/>
        <v>1.2868627311797236</v>
      </c>
      <c r="AN52" s="35">
        <f t="shared" si="231"/>
        <v>152.10000000000002</v>
      </c>
      <c r="AO52" s="35">
        <f t="shared" si="232"/>
        <v>151.89665205278499</v>
      </c>
      <c r="AP52" s="36">
        <f t="shared" si="233"/>
        <v>158.36345606409822</v>
      </c>
      <c r="AQ52" s="35">
        <f t="shared" si="234"/>
        <v>43.590646571932496</v>
      </c>
      <c r="AR52" s="35">
        <f t="shared" si="235"/>
        <v>33.452821600475538</v>
      </c>
      <c r="AS52" s="35">
        <f t="shared" si="236"/>
        <v>40.470750739865331</v>
      </c>
      <c r="AT52" s="36">
        <f t="shared" si="237"/>
        <v>35.914596275548497</v>
      </c>
      <c r="AU52" s="35">
        <f t="shared" si="238"/>
        <v>62.586431835496569</v>
      </c>
      <c r="AV52" s="35">
        <f t="shared" si="239"/>
        <v>63.160082449712796</v>
      </c>
      <c r="AW52" s="35">
        <f t="shared" si="240"/>
        <v>52.090201770519265</v>
      </c>
      <c r="AX52" s="36">
        <f t="shared" si="241"/>
        <v>47.03404569959423</v>
      </c>
      <c r="AY52" s="35">
        <f t="shared" si="242"/>
        <v>3.119895832067165</v>
      </c>
      <c r="AZ52" s="35">
        <f t="shared" si="243"/>
        <v>-2.4617746750729594</v>
      </c>
      <c r="BA52" s="35">
        <f t="shared" si="244"/>
        <v>10.496230064977304</v>
      </c>
      <c r="BB52" s="36">
        <f t="shared" si="245"/>
        <v>16.126036750118566</v>
      </c>
      <c r="BC52" s="52">
        <v>-4.5</v>
      </c>
      <c r="BD52" s="48">
        <v>153.5</v>
      </c>
      <c r="BE52" s="52">
        <v>-1.5</v>
      </c>
      <c r="BF52" s="48">
        <v>147.5</v>
      </c>
      <c r="BG52" s="52">
        <v>160</v>
      </c>
      <c r="BH52" s="112">
        <f t="shared" si="200"/>
        <v>0.38461538461538464</v>
      </c>
      <c r="BI52" s="112">
        <v>0.46</v>
      </c>
      <c r="BJ52" s="111">
        <f t="shared" si="201"/>
        <v>0.12249999999999993</v>
      </c>
      <c r="BK52" s="52" t="s">
        <v>101</v>
      </c>
      <c r="BL52" s="112">
        <f>ABS((BF52-BD52)/11.5)</f>
        <v>0.52173913043478259</v>
      </c>
      <c r="BM52" s="112">
        <f>_xlfn.NORM.S.DIST(BL52, TRUE)</f>
        <v>0.69907401211472564</v>
      </c>
      <c r="BN52" s="111">
        <f>(((1/0.523)-1)*BM52-(1-BM52))/((1/0.523)-1)</f>
        <v>0.36912790799732836</v>
      </c>
      <c r="BP52" s="112"/>
      <c r="BQ52" s="112"/>
      <c r="BR52" s="111"/>
      <c r="BS52" s="52" t="s">
        <v>152</v>
      </c>
      <c r="BT52" s="112">
        <f>ABS((BF52+7.5-BD52)/11.5)</f>
        <v>0.13043478260869565</v>
      </c>
      <c r="BU52" s="112">
        <f>_xlfn.NORM.S.DIST(BT52, TRUE)</f>
        <v>0.55188877544977744</v>
      </c>
      <c r="BV52" s="111">
        <f t="shared" si="114"/>
        <v>6.0563470544606757E-2</v>
      </c>
      <c r="BW52" s="118">
        <v>1</v>
      </c>
      <c r="BX52" s="118">
        <v>1</v>
      </c>
      <c r="BZ52" s="119">
        <v>0</v>
      </c>
      <c r="CA52" s="112">
        <f>IF(BW52=0,-BJ52,BJ52*(1/$BH52))</f>
        <v>0.31849999999999978</v>
      </c>
      <c r="CB52" s="112">
        <f>IF(BX52=0,-BN52,BN52*1.91)</f>
        <v>0.70503430427489711</v>
      </c>
      <c r="CC52" s="112"/>
      <c r="CD52" s="112">
        <f>IF(BZ52=0,-BV52,BV52*1.91)</f>
        <v>-6.0563470544606757E-2</v>
      </c>
      <c r="CE52" s="116">
        <v>1</v>
      </c>
      <c r="CF52" s="117">
        <v>1</v>
      </c>
      <c r="CG52" s="52">
        <v>75</v>
      </c>
      <c r="CH52" s="48">
        <v>66</v>
      </c>
    </row>
    <row r="53" spans="1:86" x14ac:dyDescent="0.3">
      <c r="A53" s="18" t="s">
        <v>0</v>
      </c>
      <c r="B53" s="22" t="s">
        <v>1</v>
      </c>
      <c r="C53" s="8">
        <v>1.0349999999999999</v>
      </c>
      <c r="D53" s="5">
        <v>1.0580000000000001</v>
      </c>
      <c r="E53" s="92">
        <v>1.0483529401007201</v>
      </c>
      <c r="F53" s="93">
        <v>52.859962633980103</v>
      </c>
      <c r="G53" s="93">
        <v>54.888385049174403</v>
      </c>
      <c r="H53" s="93">
        <v>51.014638547736503</v>
      </c>
      <c r="I53" s="93">
        <v>64.710720048033593</v>
      </c>
      <c r="J53" s="93">
        <v>56.5004195097221</v>
      </c>
      <c r="K53" s="93">
        <v>72.727801753599906</v>
      </c>
      <c r="L53" s="92">
        <v>1.11492854939653</v>
      </c>
      <c r="M53" s="93">
        <v>46.515439854816499</v>
      </c>
      <c r="N53" s="93">
        <v>52.640378101955903</v>
      </c>
      <c r="O53" s="93">
        <v>46.452116392451103</v>
      </c>
      <c r="P53" s="93">
        <v>56.061820650924702</v>
      </c>
      <c r="Q53" s="93">
        <v>52.514101154587898</v>
      </c>
      <c r="R53" s="95">
        <v>65.659370410495995</v>
      </c>
      <c r="S53" s="92">
        <v>1.0592861014003201</v>
      </c>
      <c r="T53" s="93">
        <v>52.922952461246503</v>
      </c>
      <c r="U53" s="93">
        <v>58.550528050195297</v>
      </c>
      <c r="V53" s="93">
        <v>41.848967380261001</v>
      </c>
      <c r="W53" s="93">
        <v>64.212961205825493</v>
      </c>
      <c r="X53" s="93">
        <v>60.535601426869398</v>
      </c>
      <c r="Y53" s="93">
        <v>70.371852546967702</v>
      </c>
      <c r="Z53" s="92">
        <v>1.1009128690580501</v>
      </c>
      <c r="AA53" s="93">
        <v>43.410489847482197</v>
      </c>
      <c r="AB53" s="93">
        <v>53.736622527768397</v>
      </c>
      <c r="AC53" s="93">
        <v>27.4292502179783</v>
      </c>
      <c r="AD53" s="93">
        <v>62.1187785937245</v>
      </c>
      <c r="AE53" s="93">
        <v>60.421637319483203</v>
      </c>
      <c r="AF53" s="95">
        <v>80.9779038344236</v>
      </c>
      <c r="AG53" s="103">
        <v>68.5</v>
      </c>
      <c r="AH53" s="96">
        <f t="shared" si="225"/>
        <v>-2.3000000000000131E-2</v>
      </c>
      <c r="AI53" s="96">
        <f t="shared" si="226"/>
        <v>-1.0933161299599981E-2</v>
      </c>
      <c r="AJ53" s="97">
        <f t="shared" si="227"/>
        <v>1.4015680338479886E-2</v>
      </c>
      <c r="AK53" s="35">
        <f t="shared" si="228"/>
        <v>-1.575500000000009</v>
      </c>
      <c r="AL53" s="35">
        <f t="shared" si="229"/>
        <v>-0.74892154902259866</v>
      </c>
      <c r="AM53" s="36">
        <f t="shared" si="230"/>
        <v>0.96007410318587216</v>
      </c>
      <c r="AN53" s="35">
        <f t="shared" si="231"/>
        <v>143.37049999999999</v>
      </c>
      <c r="AO53" s="35">
        <f t="shared" si="232"/>
        <v>144.37327434282125</v>
      </c>
      <c r="AP53" s="36">
        <f t="shared" si="233"/>
        <v>151.78513716413875</v>
      </c>
      <c r="AQ53" s="35">
        <f t="shared" si="234"/>
        <v>52.920995410297003</v>
      </c>
      <c r="AR53" s="35">
        <f t="shared" si="235"/>
        <v>48.53597811640784</v>
      </c>
      <c r="AS53" s="35">
        <f t="shared" si="236"/>
        <v>51.107482630567603</v>
      </c>
      <c r="AT53" s="36">
        <f t="shared" si="237"/>
        <v>41.525454197742967</v>
      </c>
      <c r="AU53" s="35">
        <f t="shared" si="238"/>
        <v>64.646313770451869</v>
      </c>
      <c r="AV53" s="35">
        <f t="shared" si="239"/>
        <v>58.078430738669532</v>
      </c>
      <c r="AW53" s="35">
        <f t="shared" si="240"/>
        <v>65.040138393220857</v>
      </c>
      <c r="AX53" s="36">
        <f t="shared" si="241"/>
        <v>67.839439915877108</v>
      </c>
      <c r="AY53" s="35">
        <f t="shared" si="242"/>
        <v>1.8135127797294004</v>
      </c>
      <c r="AZ53" s="35">
        <f t="shared" si="243"/>
        <v>7.0105239186648731</v>
      </c>
      <c r="BA53" s="35">
        <f t="shared" si="244"/>
        <v>-0.39382462276898877</v>
      </c>
      <c r="BB53" s="36">
        <f t="shared" si="245"/>
        <v>-9.7610091772075762</v>
      </c>
      <c r="BC53" s="52">
        <v>-1</v>
      </c>
      <c r="BD53" s="48">
        <v>148.5</v>
      </c>
      <c r="BE53" s="52">
        <v>0</v>
      </c>
      <c r="BF53" s="48">
        <v>148</v>
      </c>
      <c r="BG53" s="52">
        <v>105</v>
      </c>
      <c r="BH53" s="112">
        <f t="shared" si="200"/>
        <v>0.48780487804878048</v>
      </c>
      <c r="BI53" s="112">
        <v>0.5</v>
      </c>
      <c r="BJ53" s="111">
        <f t="shared" si="201"/>
        <v>2.380952380952393E-2</v>
      </c>
      <c r="BL53" s="112"/>
      <c r="BM53" s="112"/>
      <c r="BN53" s="111"/>
      <c r="BP53" s="112"/>
      <c r="BQ53" s="112"/>
      <c r="BR53" s="111"/>
      <c r="BS53" s="52" t="s">
        <v>152</v>
      </c>
      <c r="BT53" s="112">
        <f>ABS((BF53+7.5-BD53)/11.5)</f>
        <v>0.60869565217391308</v>
      </c>
      <c r="BU53" s="112">
        <f>_xlfn.NORM.S.DIST(BT53, TRUE)</f>
        <v>0.72863690527741398</v>
      </c>
      <c r="BV53" s="111">
        <f t="shared" si="114"/>
        <v>0.43110462322309012</v>
      </c>
      <c r="BW53" s="118">
        <v>1</v>
      </c>
      <c r="BZ53" s="119">
        <v>0</v>
      </c>
      <c r="CA53" s="112">
        <f>IF(BW53=0,-BJ53,BJ53*(1/$BH53))</f>
        <v>4.8809523809524059E-2</v>
      </c>
      <c r="CB53" s="112"/>
      <c r="CC53" s="112"/>
      <c r="CD53" s="112">
        <f>IF(BZ53=0,-BV53,BV53*1.91)</f>
        <v>-0.43110462322309012</v>
      </c>
      <c r="CE53" s="116">
        <v>1</v>
      </c>
      <c r="CF53" s="117">
        <v>0</v>
      </c>
      <c r="CG53" s="52">
        <v>72</v>
      </c>
      <c r="CH53" s="48">
        <v>75</v>
      </c>
    </row>
    <row r="54" spans="1:86" ht="15" thickBot="1" x14ac:dyDescent="0.35">
      <c r="A54" s="23" t="s">
        <v>128</v>
      </c>
      <c r="B54" s="19" t="s">
        <v>25</v>
      </c>
      <c r="C54" s="10">
        <v>1.139</v>
      </c>
      <c r="D54" s="11">
        <v>1.03</v>
      </c>
      <c r="E54" s="124">
        <v>1.1291057914745</v>
      </c>
      <c r="F54" s="125">
        <v>51.820073314156801</v>
      </c>
      <c r="G54" s="125">
        <v>57.919710880055298</v>
      </c>
      <c r="H54" s="125">
        <v>58.157505380245702</v>
      </c>
      <c r="I54" s="125">
        <v>71.071668956965993</v>
      </c>
      <c r="J54" s="125">
        <v>65.427591308362693</v>
      </c>
      <c r="K54" s="125">
        <v>80.931766114287896</v>
      </c>
      <c r="L54" s="124">
        <v>1.2045355606767101</v>
      </c>
      <c r="M54" s="125">
        <v>57.228045490784197</v>
      </c>
      <c r="N54" s="125">
        <v>59.3009017955291</v>
      </c>
      <c r="O54" s="125">
        <v>58.386740582654198</v>
      </c>
      <c r="P54" s="125">
        <v>80.548843729183801</v>
      </c>
      <c r="Q54" s="125">
        <v>77.054781217972305</v>
      </c>
      <c r="R54" s="126">
        <v>79.691601009791597</v>
      </c>
      <c r="S54" s="124">
        <v>1.0382186671743601</v>
      </c>
      <c r="T54" s="125">
        <v>58.744041771170203</v>
      </c>
      <c r="U54" s="125">
        <v>51.3849929937833</v>
      </c>
      <c r="V54" s="125">
        <v>56.031121939225301</v>
      </c>
      <c r="W54" s="125">
        <v>62.569238138837903</v>
      </c>
      <c r="X54" s="125">
        <v>48.449338272389298</v>
      </c>
      <c r="Y54" s="125">
        <v>77.525235497745001</v>
      </c>
      <c r="Z54" s="124">
        <v>1.0969699529563599</v>
      </c>
      <c r="AA54" s="125">
        <v>44.259334863939003</v>
      </c>
      <c r="AB54" s="125">
        <v>48.855786965648299</v>
      </c>
      <c r="AC54" s="125">
        <v>20.2139535682748</v>
      </c>
      <c r="AD54" s="125">
        <v>57.293429305371497</v>
      </c>
      <c r="AE54" s="125">
        <v>57.594626322446402</v>
      </c>
      <c r="AF54" s="126">
        <v>48.932038812119202</v>
      </c>
      <c r="AG54" s="128">
        <v>67</v>
      </c>
      <c r="AH54" s="129">
        <f t="shared" si="225"/>
        <v>0.10899999999999999</v>
      </c>
      <c r="AI54" s="129">
        <f t="shared" si="226"/>
        <v>9.0887124300139899E-2</v>
      </c>
      <c r="AJ54" s="130">
        <f t="shared" si="227"/>
        <v>0.10756560772035018</v>
      </c>
      <c r="AK54" s="41">
        <f t="shared" si="228"/>
        <v>7.302999999999999</v>
      </c>
      <c r="AL54" s="41">
        <f t="shared" si="229"/>
        <v>6.0894373281093728</v>
      </c>
      <c r="AM54" s="42">
        <f t="shared" si="230"/>
        <v>7.2068957172634622</v>
      </c>
      <c r="AN54" s="41">
        <f t="shared" si="231"/>
        <v>145.32300000000001</v>
      </c>
      <c r="AO54" s="41">
        <f t="shared" si="232"/>
        <v>145.21073872947363</v>
      </c>
      <c r="AP54" s="42">
        <f t="shared" si="233"/>
        <v>154.20086941341569</v>
      </c>
      <c r="AQ54" s="41">
        <f t="shared" si="234"/>
        <v>55.965763191485934</v>
      </c>
      <c r="AR54" s="41">
        <f t="shared" si="235"/>
        <v>58.305229289655834</v>
      </c>
      <c r="AS54" s="41">
        <f t="shared" si="236"/>
        <v>55.386718901392932</v>
      </c>
      <c r="AT54" s="42">
        <f t="shared" si="237"/>
        <v>37.77635846595404</v>
      </c>
      <c r="AU54" s="41">
        <f t="shared" si="238"/>
        <v>72.477008793205528</v>
      </c>
      <c r="AV54" s="41">
        <f t="shared" si="239"/>
        <v>79.098408652315911</v>
      </c>
      <c r="AW54" s="41">
        <f t="shared" si="240"/>
        <v>62.847937302990736</v>
      </c>
      <c r="AX54" s="42">
        <f t="shared" si="241"/>
        <v>54.606698146645698</v>
      </c>
      <c r="AY54" s="41">
        <f t="shared" si="242"/>
        <v>0.57904429009300173</v>
      </c>
      <c r="AZ54" s="41">
        <f t="shared" si="243"/>
        <v>20.528870823701794</v>
      </c>
      <c r="BA54" s="41">
        <f t="shared" si="244"/>
        <v>9.6290714902147911</v>
      </c>
      <c r="BB54" s="42">
        <f t="shared" si="245"/>
        <v>24.491710505670213</v>
      </c>
      <c r="BC54" s="66">
        <v>-6.5</v>
      </c>
      <c r="BD54" s="51">
        <v>147.5</v>
      </c>
      <c r="BE54" s="66">
        <v>-5</v>
      </c>
      <c r="BF54" s="51">
        <v>152</v>
      </c>
      <c r="BG54" s="66"/>
      <c r="BH54" s="131"/>
      <c r="BI54" s="131"/>
      <c r="BJ54" s="132"/>
      <c r="BK54" s="66" t="s">
        <v>152</v>
      </c>
      <c r="BL54" s="131">
        <f>ABS((BF54-BD54)/11.5)</f>
        <v>0.39130434782608697</v>
      </c>
      <c r="BM54" s="131">
        <f>_xlfn.NORM.S.DIST(BL54, TRUE)</f>
        <v>0.65221385726097125</v>
      </c>
      <c r="BN54" s="132">
        <f>(((1/0.523)-1)*BM54-(1-BM54))/((1/0.523)-1)</f>
        <v>0.27088858964564194</v>
      </c>
      <c r="BO54" s="66"/>
      <c r="BP54" s="131"/>
      <c r="BQ54" s="131"/>
      <c r="BR54" s="132"/>
      <c r="BS54" s="66" t="s">
        <v>152</v>
      </c>
      <c r="BT54" s="131">
        <f>ABS((BF54+7.5-BD54)/11.5)</f>
        <v>1.0434782608695652</v>
      </c>
      <c r="BU54" s="131">
        <f>_xlfn.NORM.S.DIST(BT54, TRUE)</f>
        <v>0.85163657797925951</v>
      </c>
      <c r="BV54" s="132">
        <f t="shared" si="114"/>
        <v>0.68896557228356292</v>
      </c>
      <c r="BW54" s="133"/>
      <c r="BX54" s="133">
        <v>0</v>
      </c>
      <c r="BY54" s="133"/>
      <c r="BZ54" s="134">
        <v>0</v>
      </c>
      <c r="CA54" s="131"/>
      <c r="CB54" s="131">
        <f>IF(BX54=0,-BN54,BN54*1.91)</f>
        <v>-0.27088858964564194</v>
      </c>
      <c r="CC54" s="131"/>
      <c r="CD54" s="131">
        <f>IF(BZ54=0,-BV54,BV54*1.91)</f>
        <v>-0.68896557228356292</v>
      </c>
      <c r="CE54" s="158">
        <v>0</v>
      </c>
      <c r="CF54" s="159"/>
      <c r="CG54" s="66">
        <v>67</v>
      </c>
      <c r="CH54" s="51">
        <v>59</v>
      </c>
    </row>
    <row r="55" spans="1:86" x14ac:dyDescent="0.3">
      <c r="A55" s="18" t="s">
        <v>67</v>
      </c>
      <c r="B55" s="22" t="s">
        <v>93</v>
      </c>
      <c r="C55" s="8">
        <v>1.1339999999999999</v>
      </c>
      <c r="D55" s="5">
        <v>0.98399999999999999</v>
      </c>
      <c r="E55" s="92">
        <v>1.14398178205479</v>
      </c>
      <c r="F55" s="93">
        <v>48.887082119615002</v>
      </c>
      <c r="G55" s="93">
        <v>57.732761933852302</v>
      </c>
      <c r="H55" s="93">
        <v>47.125416800782197</v>
      </c>
      <c r="I55" s="93">
        <v>78.502620526529896</v>
      </c>
      <c r="J55" s="93">
        <v>69.432982998327304</v>
      </c>
      <c r="K55" s="93">
        <v>86.459343378207507</v>
      </c>
      <c r="L55" s="92">
        <v>1.12483081909258</v>
      </c>
      <c r="M55" s="93">
        <v>42.418680598525199</v>
      </c>
      <c r="N55" s="93">
        <v>49.668476611131503</v>
      </c>
      <c r="O55" s="93">
        <v>25.3127411426291</v>
      </c>
      <c r="P55" s="93">
        <v>65.785406930673204</v>
      </c>
      <c r="Q55" s="93">
        <v>66.740714233970706</v>
      </c>
      <c r="R55" s="95">
        <v>66.546418877257295</v>
      </c>
      <c r="S55" s="92">
        <v>0.97181330469938698</v>
      </c>
      <c r="T55" s="93">
        <v>39.389045654508301</v>
      </c>
      <c r="U55" s="93">
        <v>30.439231345053201</v>
      </c>
      <c r="V55" s="93">
        <v>42.0199709556424</v>
      </c>
      <c r="W55" s="93">
        <v>59.626915599263597</v>
      </c>
      <c r="X55" s="93">
        <v>45.929179848775497</v>
      </c>
      <c r="Y55" s="93">
        <v>68.390701364501297</v>
      </c>
      <c r="Z55" s="92">
        <v>1.10127463448998</v>
      </c>
      <c r="AA55" s="93">
        <v>42.626875214661901</v>
      </c>
      <c r="AB55" s="93">
        <v>51.767892115336203</v>
      </c>
      <c r="AC55" s="93">
        <v>38.848957591054898</v>
      </c>
      <c r="AD55" s="93">
        <v>58.219632655116897</v>
      </c>
      <c r="AE55" s="93">
        <v>57.635148579279203</v>
      </c>
      <c r="AF55" s="95">
        <v>62.404204639602298</v>
      </c>
      <c r="AG55" s="103">
        <v>71.5</v>
      </c>
      <c r="AH55" s="96">
        <f>C55-D55</f>
        <v>0.14999999999999991</v>
      </c>
      <c r="AI55" s="96">
        <f>E55-S55</f>
        <v>0.17216847735540297</v>
      </c>
      <c r="AJ55" s="97">
        <f>L55-Z55</f>
        <v>2.3556184602600005E-2</v>
      </c>
      <c r="AK55" s="35">
        <f>AH55*$AG55</f>
        <v>10.724999999999994</v>
      </c>
      <c r="AL55" s="35">
        <f>AI55*$AG55</f>
        <v>12.310046130911312</v>
      </c>
      <c r="AM55" s="36">
        <f>AJ55*$AG55</f>
        <v>1.6842671990859004</v>
      </c>
      <c r="AN55" s="35">
        <f>(C55+D55)*$AG55</f>
        <v>151.43699999999998</v>
      </c>
      <c r="AO55" s="35">
        <f>(E55+S55)*$AG55</f>
        <v>151.27934870292367</v>
      </c>
      <c r="AP55" s="36">
        <f>(L55+Z55)*$AG55</f>
        <v>159.16653993115304</v>
      </c>
      <c r="AQ55" s="35">
        <f>AVERAGE(F55:H55)</f>
        <v>51.248420284749834</v>
      </c>
      <c r="AR55" s="37">
        <f>AVERAGE(M55:O55)</f>
        <v>39.133299450761939</v>
      </c>
      <c r="AS55" s="35">
        <f>AVERAGE(T55:V55)</f>
        <v>37.282749318401301</v>
      </c>
      <c r="AT55" s="36">
        <f>AVERAGE(AA55:AC55)</f>
        <v>44.414574973684331</v>
      </c>
      <c r="AU55" s="35">
        <f>AVERAGE(I55:K55)</f>
        <v>78.131648967688236</v>
      </c>
      <c r="AV55" s="37">
        <f>AVERAGE(P55:R55)</f>
        <v>66.357513347300412</v>
      </c>
      <c r="AW55" s="35">
        <f>AVERAGE(W55:Y55)</f>
        <v>57.982265604180128</v>
      </c>
      <c r="AX55" s="36">
        <f>AVERAGE(AD55:AF55)</f>
        <v>59.419661957999466</v>
      </c>
      <c r="AY55" s="35">
        <f>AVERAGE(F55:H55)-AVERAGE(T55:V55)</f>
        <v>13.965670966348533</v>
      </c>
      <c r="AZ55" s="35">
        <f>AVERAGE(M55:O55)-AVERAGE(AA55:AC55)</f>
        <v>-5.2812755229223924</v>
      </c>
      <c r="BA55" s="35">
        <f>AVERAGE(I55:K55)-AVERAGE(W55:Y55)</f>
        <v>20.149383363508107</v>
      </c>
      <c r="BB55" s="38">
        <f>AVERAGE(P55:R55)-AVERAGE(AD55:AF55)</f>
        <v>6.9378513893009455</v>
      </c>
      <c r="BC55" s="52">
        <v>-8.5</v>
      </c>
      <c r="BD55" s="48">
        <v>148</v>
      </c>
      <c r="BE55" s="52">
        <v>-11</v>
      </c>
      <c r="BF55" s="48">
        <v>150</v>
      </c>
      <c r="BG55" s="52">
        <v>-450</v>
      </c>
      <c r="BH55" s="113">
        <f t="shared" ref="BH55" si="246">IF(BG55&gt;0,100/(100+BG55),(-1*BG55)/((-1*BG55)+100))</f>
        <v>0.81818181818181823</v>
      </c>
      <c r="BI55" s="112">
        <v>0.86</v>
      </c>
      <c r="BJ55" s="111">
        <f t="shared" ref="BJ55:BJ64" si="247">(((1/BH55)-1)*BI55-(1-BI55))/((1/BH55)-1)</f>
        <v>0.22999999999999962</v>
      </c>
      <c r="BK55" s="52" t="s">
        <v>152</v>
      </c>
      <c r="BL55" s="112">
        <f>ABS((BF55-BD55)/11.5)</f>
        <v>0.17391304347826086</v>
      </c>
      <c r="BM55" s="112">
        <f>_xlfn.NORM.S.DIST(BL55, TRUE)</f>
        <v>0.56903309918512157</v>
      </c>
      <c r="BN55" s="111">
        <f>(((1/0.523)-1)*BM55-(1-BM55))/((1/0.523)-1)</f>
        <v>9.6505449025412041E-2</v>
      </c>
      <c r="BO55" s="52">
        <v>-450</v>
      </c>
      <c r="BP55" s="113">
        <f t="shared" ref="BP55:BP56" si="248">IF(BO55&gt;0,100/(100+BO55),(-1*BO55)/((-1*BO55)+100))</f>
        <v>0.81818181818181823</v>
      </c>
      <c r="BQ55" s="112">
        <v>0.89</v>
      </c>
      <c r="BR55" s="111">
        <f t="shared" ref="BR55" si="249">(((1/BP55)-1)*BQ55-(1-BQ55))/((1/BP55)-1)</f>
        <v>0.39499999999999974</v>
      </c>
      <c r="BS55" s="52" t="s">
        <v>152</v>
      </c>
      <c r="BT55" s="112">
        <f>ABS((BF55+7.5-BD55)/11.5)</f>
        <v>0.82608695652173914</v>
      </c>
      <c r="BU55" s="112">
        <f>_xlfn.NORM.S.DIST(BT55, TRUE)</f>
        <v>0.79562261689033298</v>
      </c>
      <c r="BV55" s="111">
        <f t="shared" si="114"/>
        <v>0.57153588446610692</v>
      </c>
      <c r="BW55" s="118">
        <v>1</v>
      </c>
      <c r="BX55" s="118">
        <v>1</v>
      </c>
      <c r="BY55" s="118">
        <v>1</v>
      </c>
      <c r="BZ55" s="119">
        <v>1</v>
      </c>
      <c r="CA55" s="112">
        <f>IF(BW55=0,-BJ55,BJ55*(1/$BH55))</f>
        <v>0.28111111111111065</v>
      </c>
      <c r="CB55" s="112">
        <f>IF(BX55=0,-BN55,BN55*1.91)</f>
        <v>0.184325407638537</v>
      </c>
      <c r="CC55" s="112">
        <f>IF(BY55=0,BR55*-1,BR55*(1/$BP55))</f>
        <v>0.48277777777777742</v>
      </c>
      <c r="CD55" s="112">
        <f>IF(BZ55=0,-BV55,BV55*1.91)</f>
        <v>1.0916335393302641</v>
      </c>
      <c r="CE55" s="116">
        <v>1</v>
      </c>
      <c r="CF55" s="116">
        <v>1</v>
      </c>
      <c r="CG55" s="47">
        <v>82</v>
      </c>
      <c r="CH55" s="48">
        <v>70</v>
      </c>
    </row>
    <row r="56" spans="1:86" x14ac:dyDescent="0.3">
      <c r="A56" s="18" t="s">
        <v>65</v>
      </c>
      <c r="B56" s="22" t="s">
        <v>94</v>
      </c>
      <c r="C56" s="8">
        <v>1.0129999999999999</v>
      </c>
      <c r="D56" s="5">
        <v>0.99099999999999999</v>
      </c>
      <c r="E56" s="92">
        <v>1.0295172517186499</v>
      </c>
      <c r="F56" s="93">
        <v>41.874742151284899</v>
      </c>
      <c r="G56" s="93">
        <v>45.376706304184999</v>
      </c>
      <c r="H56" s="93">
        <v>40.572939067334197</v>
      </c>
      <c r="I56" s="93">
        <v>64.558881938326905</v>
      </c>
      <c r="J56" s="93">
        <v>63.238860568600799</v>
      </c>
      <c r="K56" s="93">
        <v>66.874920788451305</v>
      </c>
      <c r="L56" s="92">
        <v>1.0932480886842499</v>
      </c>
      <c r="M56" s="93">
        <v>33.452957090610099</v>
      </c>
      <c r="N56" s="93">
        <v>39.305439867388898</v>
      </c>
      <c r="O56" s="93">
        <v>17.065405899507901</v>
      </c>
      <c r="P56" s="93">
        <v>74.599336021230101</v>
      </c>
      <c r="Q56" s="93">
        <v>75.061953805733694</v>
      </c>
      <c r="R56" s="95">
        <v>65.022901394707105</v>
      </c>
      <c r="S56" s="92">
        <v>1.0152292678369399</v>
      </c>
      <c r="T56" s="93">
        <v>29.731443634974699</v>
      </c>
      <c r="U56" s="93">
        <v>11.179394306352499</v>
      </c>
      <c r="V56" s="93">
        <v>37.1475751909039</v>
      </c>
      <c r="W56" s="93">
        <v>71.533797925503805</v>
      </c>
      <c r="X56" s="93">
        <v>65.096921263610298</v>
      </c>
      <c r="Y56" s="93">
        <v>81.279063206684199</v>
      </c>
      <c r="Z56" s="92">
        <v>1.03697790636163</v>
      </c>
      <c r="AA56" s="93">
        <v>21.0164429767004</v>
      </c>
      <c r="AB56" s="93">
        <v>16.078907365106801</v>
      </c>
      <c r="AC56" s="93">
        <v>31.523565593489401</v>
      </c>
      <c r="AD56" s="93">
        <v>69.079682840749996</v>
      </c>
      <c r="AE56" s="93">
        <v>75.500002094890405</v>
      </c>
      <c r="AF56" s="95">
        <v>68.635714431163507</v>
      </c>
      <c r="AG56" s="103">
        <v>68</v>
      </c>
      <c r="AH56" s="96">
        <f>C56-D56</f>
        <v>2.1999999999999909E-2</v>
      </c>
      <c r="AI56" s="96">
        <f>E56-S56</f>
        <v>1.4287983881710042E-2</v>
      </c>
      <c r="AJ56" s="97">
        <f>L56-Z56</f>
        <v>5.6270182322619933E-2</v>
      </c>
      <c r="AK56" s="35">
        <f>AH56*$AG56</f>
        <v>1.4959999999999938</v>
      </c>
      <c r="AL56" s="35">
        <f>AI56*$AG56</f>
        <v>0.97158290395628288</v>
      </c>
      <c r="AM56" s="36">
        <f>AJ56*$AG56</f>
        <v>3.8263723979381554</v>
      </c>
      <c r="AN56" s="35">
        <f>(C56+D56)*$AG56</f>
        <v>136.27199999999999</v>
      </c>
      <c r="AO56" s="35">
        <f>(E56+S56)*$AG56</f>
        <v>139.04276332978009</v>
      </c>
      <c r="AP56" s="36">
        <f>(L56+Z56)*$AG56</f>
        <v>144.85536766311981</v>
      </c>
      <c r="AQ56" s="35">
        <f>AVERAGE(F56:H56)</f>
        <v>42.608129174268036</v>
      </c>
      <c r="AR56" s="35">
        <f>AVERAGE(M56:O56)</f>
        <v>29.941267619168968</v>
      </c>
      <c r="AS56" s="35">
        <f>AVERAGE(T56:V56)</f>
        <v>26.019471044077033</v>
      </c>
      <c r="AT56" s="36">
        <f>AVERAGE(AA56:AC56)</f>
        <v>22.872971978432201</v>
      </c>
      <c r="AU56" s="35">
        <f>AVERAGE(I56:K56)</f>
        <v>64.890887765126337</v>
      </c>
      <c r="AV56" s="35">
        <f>AVERAGE(P56:R56)</f>
        <v>71.561397073890305</v>
      </c>
      <c r="AW56" s="35">
        <f>AVERAGE(W56:Y56)</f>
        <v>72.636594131932767</v>
      </c>
      <c r="AX56" s="36">
        <f>AVERAGE(AD56:AF56)</f>
        <v>71.071799788934626</v>
      </c>
      <c r="AY56" s="35">
        <f>AVERAGE(F56:H56)-AVERAGE(T56:V56)</f>
        <v>16.588658130191003</v>
      </c>
      <c r="AZ56" s="35">
        <f>AVERAGE(M56:O56)-AVERAGE(AA56:AC56)</f>
        <v>7.0682956407367676</v>
      </c>
      <c r="BA56" s="35">
        <f>AVERAGE(I56:K56)-AVERAGE(W56:Y56)</f>
        <v>-7.7457063668064308</v>
      </c>
      <c r="BB56" s="36">
        <f>AVERAGE(P56:R56)-AVERAGE(AD56:AF56)</f>
        <v>0.48959728495567845</v>
      </c>
      <c r="BC56" s="52">
        <v>-5.5</v>
      </c>
      <c r="BD56" s="48">
        <v>142</v>
      </c>
      <c r="BE56" s="52">
        <v>-4.5</v>
      </c>
      <c r="BF56" s="48">
        <v>133</v>
      </c>
      <c r="BH56" s="112"/>
      <c r="BI56" s="112"/>
      <c r="BJ56" s="111"/>
      <c r="BK56" s="52" t="s">
        <v>101</v>
      </c>
      <c r="BL56" s="112">
        <f>ABS((BF56-BD56)/11.5)</f>
        <v>0.78260869565217395</v>
      </c>
      <c r="BM56" s="112">
        <f>_xlfn.NORM.S.DIST(BL56, TRUE)</f>
        <v>0.78307153322147927</v>
      </c>
      <c r="BN56" s="111">
        <f>(((1/0.523)-1)*BM56-(1-BM56))/((1/0.523)-1)</f>
        <v>0.54522334008695861</v>
      </c>
      <c r="BP56" s="112"/>
      <c r="BQ56" s="112"/>
      <c r="BR56" s="111"/>
      <c r="BS56" s="52" t="s">
        <v>101</v>
      </c>
      <c r="BT56" s="112">
        <f>ABS((BF56+7.5-BD56)/11.5)</f>
        <v>0.13043478260869565</v>
      </c>
      <c r="BU56" s="112">
        <f>_xlfn.NORM.S.DIST(BT56, TRUE)</f>
        <v>0.55188877544977744</v>
      </c>
      <c r="BV56" s="111">
        <f t="shared" si="114"/>
        <v>6.0563470544606757E-2</v>
      </c>
      <c r="BX56" s="118">
        <v>0</v>
      </c>
      <c r="BZ56" s="119">
        <v>0</v>
      </c>
      <c r="CA56" s="112"/>
      <c r="CB56" s="112">
        <f>IF(BX56=0,-BN56,BN56*1.91)</f>
        <v>-0.54522334008695861</v>
      </c>
      <c r="CC56" s="112"/>
      <c r="CD56" s="112">
        <f>IF(BZ56=0,-BV56,BV56*1.91)</f>
        <v>-6.0563470544606757E-2</v>
      </c>
      <c r="CE56" s="116">
        <v>1</v>
      </c>
      <c r="CF56" s="117">
        <v>0</v>
      </c>
      <c r="CG56" s="52">
        <v>81</v>
      </c>
      <c r="CH56" s="48">
        <v>76</v>
      </c>
    </row>
    <row r="57" spans="1:86" x14ac:dyDescent="0.3">
      <c r="A57" s="18" t="s">
        <v>71</v>
      </c>
      <c r="B57" s="22" t="s">
        <v>89</v>
      </c>
      <c r="C57" s="8">
        <v>1.0389999999999999</v>
      </c>
      <c r="D57" s="5">
        <v>0.90500000000000003</v>
      </c>
      <c r="E57" s="92">
        <v>1.02935721325136</v>
      </c>
      <c r="F57" s="93">
        <v>47.392026961204003</v>
      </c>
      <c r="G57" s="93">
        <v>53.311159780727003</v>
      </c>
      <c r="H57" s="93">
        <v>45.4391939129086</v>
      </c>
      <c r="I57" s="93">
        <v>62.320647326497401</v>
      </c>
      <c r="J57" s="93">
        <v>51.742099009244498</v>
      </c>
      <c r="K57" s="93">
        <v>71.726786206188393</v>
      </c>
      <c r="L57" s="92">
        <v>1.02566657741306</v>
      </c>
      <c r="M57" s="93">
        <v>40.918081104789799</v>
      </c>
      <c r="N57" s="93">
        <v>40.449635887644497</v>
      </c>
      <c r="O57" s="93">
        <v>42.711143721614597</v>
      </c>
      <c r="P57" s="93">
        <v>55.294840881620999</v>
      </c>
      <c r="Q57" s="93">
        <v>45.952373232111299</v>
      </c>
      <c r="R57" s="95">
        <v>60.164920606106499</v>
      </c>
      <c r="S57" s="92">
        <v>0.90310165909552698</v>
      </c>
      <c r="T57" s="93">
        <v>30.970947148686399</v>
      </c>
      <c r="U57" s="93">
        <v>24.056112516872499</v>
      </c>
      <c r="V57" s="93">
        <v>30.488969622219098</v>
      </c>
      <c r="W57" s="93">
        <v>53.339952869077003</v>
      </c>
      <c r="X57" s="93">
        <v>38.558909474027303</v>
      </c>
      <c r="Y57" s="93">
        <v>57.724271016279097</v>
      </c>
      <c r="Z57" s="92">
        <v>0.92476516175763201</v>
      </c>
      <c r="AA57" s="93">
        <v>20.778844631480599</v>
      </c>
      <c r="AB57" s="93">
        <v>12.981492245995399</v>
      </c>
      <c r="AC57" s="93">
        <v>26.687891058555198</v>
      </c>
      <c r="AD57" s="93">
        <v>44.732496193683197</v>
      </c>
      <c r="AE57" s="93">
        <v>31.9116166053456</v>
      </c>
      <c r="AF57" s="95">
        <v>43.649433064424798</v>
      </c>
      <c r="AG57" s="103">
        <v>76.5</v>
      </c>
      <c r="AH57" s="96">
        <f t="shared" ref="AH57:AH64" si="250">C57-D57</f>
        <v>0.1339999999999999</v>
      </c>
      <c r="AI57" s="96">
        <f t="shared" ref="AI57:AI64" si="251">E57-S57</f>
        <v>0.12625555415583301</v>
      </c>
      <c r="AJ57" s="97">
        <f t="shared" ref="AJ57:AJ64" si="252">L57-Z57</f>
        <v>0.10090141565542798</v>
      </c>
      <c r="AK57" s="35">
        <f t="shared" ref="AK57:AK64" si="253">AH57*$AG57</f>
        <v>10.250999999999992</v>
      </c>
      <c r="AL57" s="35">
        <f t="shared" ref="AL57:AL64" si="254">AI57*$AG57</f>
        <v>9.6585498929212257</v>
      </c>
      <c r="AM57" s="36">
        <f t="shared" ref="AM57:AM64" si="255">AJ57*$AG57</f>
        <v>7.7189582976402411</v>
      </c>
      <c r="AN57" s="35">
        <f t="shared" ref="AN57:AN64" si="256">(C57+D57)*$AG57</f>
        <v>148.71600000000001</v>
      </c>
      <c r="AO57" s="35">
        <f t="shared" ref="AO57:AO64" si="257">(E57+S57)*$AG57</f>
        <v>147.83310373453685</v>
      </c>
      <c r="AP57" s="36">
        <f t="shared" ref="AP57:AP64" si="258">(L57+Z57)*$AG57</f>
        <v>149.20802804655793</v>
      </c>
      <c r="AQ57" s="35">
        <f t="shared" ref="AQ57:AQ64" si="259">AVERAGE(F57:H57)</f>
        <v>48.714126884946531</v>
      </c>
      <c r="AR57" s="35">
        <f t="shared" ref="AR57:AR64" si="260">AVERAGE(M57:O57)</f>
        <v>41.359620238016298</v>
      </c>
      <c r="AS57" s="35">
        <f t="shared" ref="AS57:AS64" si="261">AVERAGE(T57:V57)</f>
        <v>28.505343095925998</v>
      </c>
      <c r="AT57" s="36">
        <f t="shared" ref="AT57:AT64" si="262">AVERAGE(AA57:AC57)</f>
        <v>20.149409312010402</v>
      </c>
      <c r="AU57" s="35">
        <f t="shared" ref="AU57:AU64" si="263">AVERAGE(I57:K57)</f>
        <v>61.929844180643435</v>
      </c>
      <c r="AV57" s="35">
        <f t="shared" ref="AV57:AV64" si="264">AVERAGE(P57:R57)</f>
        <v>53.804044906612937</v>
      </c>
      <c r="AW57" s="35">
        <f t="shared" ref="AW57:AW64" si="265">AVERAGE(W57:Y57)</f>
        <v>49.874377786461132</v>
      </c>
      <c r="AX57" s="36">
        <f t="shared" ref="AX57:AX64" si="266">AVERAGE(AD57:AF57)</f>
        <v>40.097848621151194</v>
      </c>
      <c r="AY57" s="35">
        <f t="shared" ref="AY57:AY64" si="267">AVERAGE(F57:H57)-AVERAGE(T57:V57)</f>
        <v>20.208783789020533</v>
      </c>
      <c r="AZ57" s="35">
        <f t="shared" ref="AZ57:AZ64" si="268">AVERAGE(M57:O57)-AVERAGE(AA57:AC57)</f>
        <v>21.210210926005896</v>
      </c>
      <c r="BA57" s="35">
        <f t="shared" ref="BA57:BA64" si="269">AVERAGE(I57:K57)-AVERAGE(W57:Y57)</f>
        <v>12.055466394182304</v>
      </c>
      <c r="BB57" s="36">
        <f t="shared" ref="BB57:BB64" si="270">AVERAGE(P57:R57)-AVERAGE(AD57:AF57)</f>
        <v>13.706196285461743</v>
      </c>
      <c r="BC57" s="52">
        <v>-7.5</v>
      </c>
      <c r="BD57" s="48">
        <v>146.5</v>
      </c>
      <c r="BE57" s="52">
        <v>-11.5</v>
      </c>
      <c r="BF57" s="48">
        <v>143</v>
      </c>
      <c r="BG57" s="52">
        <v>-300</v>
      </c>
      <c r="BH57" s="112">
        <f t="shared" ref="BH57:BH64" si="271">IF(BG57&gt;0,100/(100+BG57),(-1*BG57)/((-1*BG57)+100))</f>
        <v>0.75</v>
      </c>
      <c r="BI57" s="112">
        <v>0.87</v>
      </c>
      <c r="BJ57" s="111">
        <f t="shared" si="247"/>
        <v>0.47999999999999987</v>
      </c>
      <c r="BK57" s="52" t="s">
        <v>101</v>
      </c>
      <c r="BL57" s="112">
        <f>ABS((BF57-BD57)/11.5)</f>
        <v>0.30434782608695654</v>
      </c>
      <c r="BM57" s="112">
        <f>_xlfn.NORM.S.DIST(BL57, TRUE)</f>
        <v>0.61956854389314231</v>
      </c>
      <c r="BN57" s="111">
        <f>(((1/0.523)-1)*BM57-(1-BM57))/((1/0.523)-1)</f>
        <v>0.20244977755375745</v>
      </c>
      <c r="BO57" s="52">
        <v>-300</v>
      </c>
      <c r="BP57" s="112">
        <f t="shared" ref="BP57:BP63" si="272">IF(BO57&gt;0,100/(100+BO57),(-1*BO57)/((-1*BO57)+100))</f>
        <v>0.75</v>
      </c>
      <c r="BQ57" s="112">
        <v>0.91</v>
      </c>
      <c r="BR57" s="111">
        <f t="shared" ref="BR57:BR63" si="273">(((1/BP57)-1)*BQ57-(1-BQ57))/((1/BP57)-1)</f>
        <v>0.64000000000000012</v>
      </c>
      <c r="BS57" s="52" t="s">
        <v>152</v>
      </c>
      <c r="BT57" s="112">
        <f>ABS((BF57+7.5-BD57)/11.5)</f>
        <v>0.34782608695652173</v>
      </c>
      <c r="BU57" s="112">
        <f>_xlfn.NORM.S.DIST(BT57, TRUE)</f>
        <v>0.63601460151935163</v>
      </c>
      <c r="BV57" s="111">
        <f t="shared" si="114"/>
        <v>0.23692788578480425</v>
      </c>
      <c r="BW57" s="118">
        <v>0</v>
      </c>
      <c r="BX57" s="118">
        <v>1</v>
      </c>
      <c r="BY57" s="118">
        <v>0</v>
      </c>
      <c r="BZ57" s="119">
        <v>0</v>
      </c>
      <c r="CA57" s="112">
        <f>IF(BW57=0,-BJ57,BJ57*(1/$BH57))</f>
        <v>-0.47999999999999987</v>
      </c>
      <c r="CB57" s="112">
        <f>IF(BX57=0,-BN57,BN57*1.91)</f>
        <v>0.38667907512767674</v>
      </c>
      <c r="CC57" s="112">
        <f>IF(BY57=0,BR57*-1,BR57*(1/$BP57))</f>
        <v>-0.64000000000000012</v>
      </c>
      <c r="CD57" s="112">
        <f>IF(BZ57=0,-BV57,BV57*1.91)</f>
        <v>-0.23692788578480425</v>
      </c>
      <c r="CE57" s="116">
        <v>0</v>
      </c>
      <c r="CF57" s="117">
        <v>0</v>
      </c>
      <c r="CG57" s="52">
        <v>66</v>
      </c>
      <c r="CH57" s="48">
        <v>75</v>
      </c>
    </row>
    <row r="58" spans="1:86" x14ac:dyDescent="0.3">
      <c r="A58" s="18" t="s">
        <v>69</v>
      </c>
      <c r="B58" s="22" t="s">
        <v>90</v>
      </c>
      <c r="C58" s="8">
        <v>1.0329999999999999</v>
      </c>
      <c r="D58" s="5">
        <v>0.93799999999999994</v>
      </c>
      <c r="E58" s="92">
        <v>1.03558363080402</v>
      </c>
      <c r="F58" s="93">
        <v>49.948390607609298</v>
      </c>
      <c r="G58" s="93">
        <v>51.909557340289702</v>
      </c>
      <c r="H58" s="93">
        <v>44.837201890364902</v>
      </c>
      <c r="I58" s="93">
        <v>66.226391739309904</v>
      </c>
      <c r="J58" s="93">
        <v>59.778545544323997</v>
      </c>
      <c r="K58" s="93">
        <v>72.332863153715394</v>
      </c>
      <c r="L58" s="92">
        <v>1.09993777050194</v>
      </c>
      <c r="M58" s="93">
        <v>44.161396139432902</v>
      </c>
      <c r="N58" s="93">
        <v>54.086694376844299</v>
      </c>
      <c r="O58" s="93">
        <v>29.3821270610425</v>
      </c>
      <c r="P58" s="93">
        <v>60.006111140721899</v>
      </c>
      <c r="Q58" s="93">
        <v>59.475026671360098</v>
      </c>
      <c r="R58" s="95">
        <v>70.196853569987894</v>
      </c>
      <c r="S58" s="92">
        <v>0.96061304603404596</v>
      </c>
      <c r="T58" s="93">
        <v>33.758373106107001</v>
      </c>
      <c r="U58" s="93">
        <v>41.317271176760102</v>
      </c>
      <c r="V58" s="93">
        <v>29.906250835408098</v>
      </c>
      <c r="W58" s="93">
        <v>55.238973574602198</v>
      </c>
      <c r="X58" s="93">
        <v>55.717332078860601</v>
      </c>
      <c r="Y58" s="93">
        <v>59.018096867163301</v>
      </c>
      <c r="Z58" s="92">
        <v>1.04423125875476</v>
      </c>
      <c r="AA58" s="93">
        <v>27.576388534837399</v>
      </c>
      <c r="AB58" s="93">
        <v>34.694730223276302</v>
      </c>
      <c r="AC58" s="93">
        <v>14.3334290032194</v>
      </c>
      <c r="AD58" s="93">
        <v>62.506202471202599</v>
      </c>
      <c r="AE58" s="93">
        <v>64.615625210994295</v>
      </c>
      <c r="AF58" s="95">
        <v>75.383515075225304</v>
      </c>
      <c r="AG58" s="103">
        <v>62</v>
      </c>
      <c r="AH58" s="96">
        <f t="shared" si="250"/>
        <v>9.4999999999999973E-2</v>
      </c>
      <c r="AI58" s="96">
        <f t="shared" si="251"/>
        <v>7.4970584769974091E-2</v>
      </c>
      <c r="AJ58" s="97">
        <f t="shared" si="252"/>
        <v>5.5706511747179999E-2</v>
      </c>
      <c r="AK58" s="35">
        <f t="shared" si="253"/>
        <v>5.8899999999999988</v>
      </c>
      <c r="AL58" s="35">
        <f t="shared" si="254"/>
        <v>4.6481762557383934</v>
      </c>
      <c r="AM58" s="36">
        <f t="shared" si="255"/>
        <v>3.4538037283251599</v>
      </c>
      <c r="AN58" s="35">
        <f t="shared" si="256"/>
        <v>122.202</v>
      </c>
      <c r="AO58" s="35">
        <f t="shared" si="257"/>
        <v>123.76419396396008</v>
      </c>
      <c r="AP58" s="36">
        <f t="shared" si="258"/>
        <v>132.93847981391539</v>
      </c>
      <c r="AQ58" s="35">
        <f t="shared" si="259"/>
        <v>48.898383279421296</v>
      </c>
      <c r="AR58" s="35">
        <f t="shared" si="260"/>
        <v>42.543405859106564</v>
      </c>
      <c r="AS58" s="35">
        <f t="shared" si="261"/>
        <v>34.993965039425071</v>
      </c>
      <c r="AT58" s="36">
        <f t="shared" si="262"/>
        <v>25.534849253777697</v>
      </c>
      <c r="AU58" s="35">
        <f t="shared" si="263"/>
        <v>66.112600145783105</v>
      </c>
      <c r="AV58" s="35">
        <f t="shared" si="264"/>
        <v>63.225997127356628</v>
      </c>
      <c r="AW58" s="35">
        <f t="shared" si="265"/>
        <v>56.658134173542038</v>
      </c>
      <c r="AX58" s="36">
        <f t="shared" si="266"/>
        <v>67.501780919140728</v>
      </c>
      <c r="AY58" s="35">
        <f t="shared" si="267"/>
        <v>13.904418239996225</v>
      </c>
      <c r="AZ58" s="35">
        <f t="shared" si="268"/>
        <v>17.008556605328867</v>
      </c>
      <c r="BA58" s="35">
        <f t="shared" si="269"/>
        <v>9.4544659722410671</v>
      </c>
      <c r="BB58" s="36">
        <f t="shared" si="270"/>
        <v>-4.2757837917841002</v>
      </c>
      <c r="BC58" s="52">
        <v>-5.5</v>
      </c>
      <c r="BD58" s="48">
        <v>132</v>
      </c>
      <c r="BE58" s="52">
        <v>-1</v>
      </c>
      <c r="BF58" s="48">
        <v>125.5</v>
      </c>
      <c r="BG58" s="52">
        <v>205</v>
      </c>
      <c r="BH58" s="112">
        <f t="shared" si="271"/>
        <v>0.32786885245901637</v>
      </c>
      <c r="BI58" s="112">
        <v>0.48</v>
      </c>
      <c r="BJ58" s="111">
        <f t="shared" si="247"/>
        <v>0.22634146341463415</v>
      </c>
      <c r="BK58" s="52" t="s">
        <v>101</v>
      </c>
      <c r="BL58" s="112">
        <f>ABS((BF58-BD58)/11.5)</f>
        <v>0.56521739130434778</v>
      </c>
      <c r="BM58" s="112">
        <f>_xlfn.NORM.S.DIST(BL58, TRUE)</f>
        <v>0.71403704553117131</v>
      </c>
      <c r="BN58" s="111">
        <f>(((1/0.523)-1)*BM58-(1-BM58))/((1/0.523)-1)</f>
        <v>0.40049695079910125</v>
      </c>
      <c r="BO58" s="52">
        <v>205</v>
      </c>
      <c r="BP58" s="112">
        <f t="shared" si="272"/>
        <v>0.32786885245901637</v>
      </c>
      <c r="BQ58" s="112">
        <v>0.38</v>
      </c>
      <c r="BR58" s="111">
        <f t="shared" si="273"/>
        <v>7.7560975609756153E-2</v>
      </c>
      <c r="BS58" s="52" t="s">
        <v>152</v>
      </c>
      <c r="BT58" s="112">
        <f>ABS((BF58+7.5-BD58)/11.5)</f>
        <v>8.6956521739130432E-2</v>
      </c>
      <c r="BU58" s="112">
        <f>_xlfn.NORM.S.DIST(BT58, TRUE)</f>
        <v>0.53464696411579271</v>
      </c>
      <c r="BV58" s="111">
        <f t="shared" si="114"/>
        <v>2.4417115546735185E-2</v>
      </c>
      <c r="BW58" s="118">
        <v>0</v>
      </c>
      <c r="BX58" s="118">
        <v>1</v>
      </c>
      <c r="BY58" s="118">
        <v>0</v>
      </c>
      <c r="BZ58" s="119">
        <v>0</v>
      </c>
      <c r="CA58" s="112">
        <f>IF(BW58=0,-BJ58,BJ58*(1/$BH58))</f>
        <v>-0.22634146341463415</v>
      </c>
      <c r="CB58" s="112">
        <f>IF(BX58=0,-BN58,BN58*1.91)</f>
        <v>0.76494917602628332</v>
      </c>
      <c r="CC58" s="112">
        <f>IF(BY58=0,BR58*-1,BR58*(1/$BP58))</f>
        <v>-7.7560975609756153E-2</v>
      </c>
      <c r="CD58" s="112">
        <f>IF(BZ58=0,-BV58,BV58*1.91)</f>
        <v>-2.4417115546735185E-2</v>
      </c>
      <c r="CE58" s="116">
        <v>0</v>
      </c>
      <c r="CF58" s="117">
        <v>0</v>
      </c>
      <c r="CG58" s="52">
        <v>67</v>
      </c>
      <c r="CH58" s="48">
        <v>58</v>
      </c>
    </row>
    <row r="59" spans="1:86" x14ac:dyDescent="0.3">
      <c r="A59" s="18" t="s">
        <v>75</v>
      </c>
      <c r="B59" s="22" t="s">
        <v>87</v>
      </c>
      <c r="C59" s="8">
        <v>1.081</v>
      </c>
      <c r="D59" s="5">
        <v>1.0249999999999999</v>
      </c>
      <c r="E59" s="92">
        <v>1.0815825338640099</v>
      </c>
      <c r="F59" s="93">
        <v>42.2852619520975</v>
      </c>
      <c r="G59" s="93">
        <v>33.695304654852798</v>
      </c>
      <c r="H59" s="93">
        <v>45.894354986354699</v>
      </c>
      <c r="I59" s="93">
        <v>74.537550347491006</v>
      </c>
      <c r="J59" s="93">
        <v>70.077043120456693</v>
      </c>
      <c r="K59" s="93">
        <v>81.285588838208398</v>
      </c>
      <c r="L59" s="92">
        <v>1.14844761325239</v>
      </c>
      <c r="M59" s="93">
        <v>43.815536973730801</v>
      </c>
      <c r="N59" s="93">
        <v>33.071561016234199</v>
      </c>
      <c r="O59" s="93">
        <v>45.410643237290401</v>
      </c>
      <c r="P59" s="93">
        <v>73.435953582081396</v>
      </c>
      <c r="Q59" s="93">
        <v>58.073733903468401</v>
      </c>
      <c r="R59" s="95">
        <v>80.5689190322896</v>
      </c>
      <c r="S59" s="92">
        <v>1.01422690045436</v>
      </c>
      <c r="T59" s="93">
        <v>36.156851658866799</v>
      </c>
      <c r="U59" s="93">
        <v>43.063360544073198</v>
      </c>
      <c r="V59" s="93">
        <v>28.955111226665501</v>
      </c>
      <c r="W59" s="93">
        <v>59.341863017107002</v>
      </c>
      <c r="X59" s="93">
        <v>55.960831048096402</v>
      </c>
      <c r="Y59" s="93">
        <v>68.032881237102103</v>
      </c>
      <c r="Z59" s="92">
        <v>1.0074877729932801</v>
      </c>
      <c r="AA59" s="93">
        <v>26.757969529454801</v>
      </c>
      <c r="AB59" s="93">
        <v>33.194793216905602</v>
      </c>
      <c r="AC59" s="93">
        <v>16.057672421246</v>
      </c>
      <c r="AD59" s="93">
        <v>53.386893898046502</v>
      </c>
      <c r="AE59" s="93">
        <v>65.792052563700295</v>
      </c>
      <c r="AF59" s="95">
        <v>44.071219224260297</v>
      </c>
      <c r="AG59" s="103">
        <v>62</v>
      </c>
      <c r="AH59" s="96">
        <f t="shared" si="250"/>
        <v>5.600000000000005E-2</v>
      </c>
      <c r="AI59" s="96">
        <f t="shared" si="251"/>
        <v>6.7355633409649895E-2</v>
      </c>
      <c r="AJ59" s="97">
        <f t="shared" si="252"/>
        <v>0.1409598402591099</v>
      </c>
      <c r="AK59" s="35">
        <f t="shared" si="253"/>
        <v>3.4720000000000031</v>
      </c>
      <c r="AL59" s="35">
        <f t="shared" si="254"/>
        <v>4.1760492713982931</v>
      </c>
      <c r="AM59" s="36">
        <f t="shared" si="255"/>
        <v>8.739510096064814</v>
      </c>
      <c r="AN59" s="35">
        <f t="shared" si="256"/>
        <v>130.572</v>
      </c>
      <c r="AO59" s="35">
        <f t="shared" si="257"/>
        <v>129.94018492773893</v>
      </c>
      <c r="AP59" s="36">
        <f t="shared" si="258"/>
        <v>133.66799394723154</v>
      </c>
      <c r="AQ59" s="35">
        <f t="shared" si="259"/>
        <v>40.624973864434999</v>
      </c>
      <c r="AR59" s="35">
        <f t="shared" si="260"/>
        <v>40.765913742418469</v>
      </c>
      <c r="AS59" s="35">
        <f t="shared" si="261"/>
        <v>36.058441143201833</v>
      </c>
      <c r="AT59" s="36">
        <f t="shared" si="262"/>
        <v>25.336811722535469</v>
      </c>
      <c r="AU59" s="35">
        <f t="shared" si="263"/>
        <v>75.300060768718708</v>
      </c>
      <c r="AV59" s="35">
        <f t="shared" si="264"/>
        <v>70.692868839279797</v>
      </c>
      <c r="AW59" s="35">
        <f t="shared" si="265"/>
        <v>61.11185843410184</v>
      </c>
      <c r="AX59" s="36">
        <f t="shared" si="266"/>
        <v>54.416721895335691</v>
      </c>
      <c r="AY59" s="35">
        <f t="shared" si="267"/>
        <v>4.5665327212331661</v>
      </c>
      <c r="AZ59" s="35">
        <f t="shared" si="268"/>
        <v>15.429102019883</v>
      </c>
      <c r="BA59" s="35">
        <f t="shared" si="269"/>
        <v>14.188202334616868</v>
      </c>
      <c r="BB59" s="36">
        <f t="shared" si="270"/>
        <v>16.276146943944106</v>
      </c>
      <c r="BC59" s="52">
        <v>-7.5</v>
      </c>
      <c r="BD59" s="48">
        <v>126.5</v>
      </c>
      <c r="BE59" s="52">
        <v>1</v>
      </c>
      <c r="BF59" s="48">
        <v>133</v>
      </c>
      <c r="BG59" s="52">
        <v>275</v>
      </c>
      <c r="BH59" s="112">
        <f t="shared" si="271"/>
        <v>0.26666666666666666</v>
      </c>
      <c r="BI59" s="112">
        <v>0.48</v>
      </c>
      <c r="BJ59" s="111">
        <f t="shared" si="247"/>
        <v>0.29090909090909084</v>
      </c>
      <c r="BK59" s="52" t="s">
        <v>152</v>
      </c>
      <c r="BL59" s="112">
        <f>ABS((BF59-BD59)/11.5)</f>
        <v>0.56521739130434778</v>
      </c>
      <c r="BM59" s="112">
        <f>_xlfn.NORM.S.DIST(BL59, TRUE)</f>
        <v>0.71403704553117131</v>
      </c>
      <c r="BN59" s="111">
        <f>(((1/0.523)-1)*BM59-(1-BM59))/((1/0.523)-1)</f>
        <v>0.40049695079910125</v>
      </c>
      <c r="BO59" s="52">
        <v>275</v>
      </c>
      <c r="BP59" s="112">
        <f t="shared" si="272"/>
        <v>0.26666666666666666</v>
      </c>
      <c r="BQ59" s="112">
        <v>0.38</v>
      </c>
      <c r="BR59" s="111">
        <f t="shared" si="273"/>
        <v>0.15454545454545451</v>
      </c>
      <c r="BS59" s="52" t="s">
        <v>152</v>
      </c>
      <c r="BT59" s="112">
        <f>ABS((BF59+7.5-BD59)/11.5)</f>
        <v>1.2173913043478262</v>
      </c>
      <c r="BU59" s="112">
        <f>_xlfn.NORM.S.DIST(BT59, TRUE)</f>
        <v>0.88827231502951687</v>
      </c>
      <c r="BV59" s="111">
        <f t="shared" si="114"/>
        <v>0.76577005247278163</v>
      </c>
      <c r="BW59" s="118">
        <v>0</v>
      </c>
      <c r="BX59" s="118">
        <v>1</v>
      </c>
      <c r="BY59" s="118">
        <v>0</v>
      </c>
      <c r="BZ59" s="119">
        <v>1</v>
      </c>
      <c r="CA59" s="112">
        <f>IF(BW59=0,-BJ59,BJ59*(1/$BH59))</f>
        <v>-0.29090909090909084</v>
      </c>
      <c r="CB59" s="112">
        <f>IF(BX59=0,-BN59,BN59*1.91)</f>
        <v>0.76494917602628332</v>
      </c>
      <c r="CC59" s="112">
        <f>IF(BY59=0,BR59*-1,BR59*(1/$BP59))</f>
        <v>-0.15454545454545451</v>
      </c>
      <c r="CD59" s="112">
        <f>IF(BZ59=0,-BV59,BV59*1.91)</f>
        <v>1.4626208002230128</v>
      </c>
      <c r="CE59" s="116">
        <v>0</v>
      </c>
      <c r="CF59" s="117">
        <v>0</v>
      </c>
      <c r="CG59" s="52">
        <v>77</v>
      </c>
      <c r="CH59" s="48">
        <v>64</v>
      </c>
    </row>
    <row r="60" spans="1:86" x14ac:dyDescent="0.3">
      <c r="A60" s="18" t="s">
        <v>73</v>
      </c>
      <c r="B60" s="22" t="s">
        <v>84</v>
      </c>
      <c r="C60" s="8">
        <v>1.099</v>
      </c>
      <c r="D60" s="5">
        <v>1.0580000000000001</v>
      </c>
      <c r="E60" s="92">
        <v>1.12011896206308</v>
      </c>
      <c r="F60" s="93">
        <v>56.803304826286301</v>
      </c>
      <c r="G60" s="93">
        <v>52.6700693549272</v>
      </c>
      <c r="H60" s="93">
        <v>56.543883470157397</v>
      </c>
      <c r="I60" s="93">
        <v>75.582730155166104</v>
      </c>
      <c r="J60" s="93">
        <v>68.584159140784394</v>
      </c>
      <c r="K60" s="93">
        <v>84.495860796526898</v>
      </c>
      <c r="L60" s="92">
        <v>1.12459600881558</v>
      </c>
      <c r="M60" s="93">
        <v>47.039580147862502</v>
      </c>
      <c r="N60" s="93">
        <v>48.063981297104696</v>
      </c>
      <c r="O60" s="93">
        <v>58.413935540822003</v>
      </c>
      <c r="P60" s="93">
        <v>61.2651767819561</v>
      </c>
      <c r="Q60" s="93">
        <v>58.337667712640801</v>
      </c>
      <c r="R60" s="95">
        <v>56.058020361148699</v>
      </c>
      <c r="S60" s="92">
        <v>1.0760801329085401</v>
      </c>
      <c r="T60" s="93">
        <v>48.9588764039881</v>
      </c>
      <c r="U60" s="93">
        <v>44.725173194689198</v>
      </c>
      <c r="V60" s="93">
        <v>47.300562560541302</v>
      </c>
      <c r="W60" s="93">
        <v>68.0010564211874</v>
      </c>
      <c r="X60" s="93">
        <v>60.593150989572003</v>
      </c>
      <c r="Y60" s="93">
        <v>72.444046961292898</v>
      </c>
      <c r="Z60" s="92">
        <v>1.1250240015814199</v>
      </c>
      <c r="AA60" s="93">
        <v>38.908103663697503</v>
      </c>
      <c r="AB60" s="93">
        <v>42.483524920056702</v>
      </c>
      <c r="AC60" s="93">
        <v>35.240007007929599</v>
      </c>
      <c r="AD60" s="93">
        <v>70.863457487228203</v>
      </c>
      <c r="AE60" s="93">
        <v>69.516313802017393</v>
      </c>
      <c r="AF60" s="95">
        <v>59.111988085060403</v>
      </c>
      <c r="AG60" s="103">
        <v>70</v>
      </c>
      <c r="AH60" s="96">
        <f t="shared" si="250"/>
        <v>4.0999999999999925E-2</v>
      </c>
      <c r="AI60" s="96">
        <f t="shared" si="251"/>
        <v>4.4038829154539938E-2</v>
      </c>
      <c r="AJ60" s="97">
        <f t="shared" si="252"/>
        <v>-4.2799276583993517E-4</v>
      </c>
      <c r="AK60" s="35">
        <f t="shared" si="253"/>
        <v>2.8699999999999948</v>
      </c>
      <c r="AL60" s="35">
        <f t="shared" si="254"/>
        <v>3.0827180408177957</v>
      </c>
      <c r="AM60" s="36">
        <f t="shared" si="255"/>
        <v>-2.9959493608795462E-2</v>
      </c>
      <c r="AN60" s="35">
        <f t="shared" si="256"/>
        <v>150.99</v>
      </c>
      <c r="AO60" s="35">
        <f t="shared" si="257"/>
        <v>153.73393664801338</v>
      </c>
      <c r="AP60" s="36">
        <f t="shared" si="258"/>
        <v>157.47340072778999</v>
      </c>
      <c r="AQ60" s="35">
        <f t="shared" si="259"/>
        <v>55.339085883790297</v>
      </c>
      <c r="AR60" s="35">
        <f t="shared" si="260"/>
        <v>51.172498995263062</v>
      </c>
      <c r="AS60" s="35">
        <f t="shared" si="261"/>
        <v>46.994870719739531</v>
      </c>
      <c r="AT60" s="36">
        <f t="shared" si="262"/>
        <v>38.877211863894594</v>
      </c>
      <c r="AU60" s="35">
        <f t="shared" si="263"/>
        <v>76.22091669749247</v>
      </c>
      <c r="AV60" s="35">
        <f t="shared" si="264"/>
        <v>58.553621618581865</v>
      </c>
      <c r="AW60" s="35">
        <f t="shared" si="265"/>
        <v>67.01275145735076</v>
      </c>
      <c r="AX60" s="36">
        <f t="shared" si="266"/>
        <v>66.497253124768662</v>
      </c>
      <c r="AY60" s="35">
        <f t="shared" si="267"/>
        <v>8.344215164050766</v>
      </c>
      <c r="AZ60" s="35">
        <f t="shared" si="268"/>
        <v>12.295287131368468</v>
      </c>
      <c r="BA60" s="35">
        <f t="shared" si="269"/>
        <v>9.2081652401417102</v>
      </c>
      <c r="BB60" s="36">
        <f t="shared" si="270"/>
        <v>-7.9436315061867973</v>
      </c>
      <c r="BC60" s="52">
        <v>-1.5</v>
      </c>
      <c r="BD60" s="48">
        <v>156</v>
      </c>
      <c r="BE60" s="52">
        <v>0</v>
      </c>
      <c r="BF60" s="48">
        <v>155.5</v>
      </c>
      <c r="BH60" s="112"/>
      <c r="BI60" s="112"/>
      <c r="BJ60" s="111"/>
      <c r="BL60" s="112"/>
      <c r="BM60" s="112"/>
      <c r="BN60" s="111"/>
      <c r="BP60" s="112"/>
      <c r="BQ60" s="112"/>
      <c r="BR60" s="111"/>
      <c r="BS60" s="52" t="s">
        <v>152</v>
      </c>
      <c r="BT60" s="112">
        <f>ABS((BF60+7.5-BD60)/11.5)</f>
        <v>0.60869565217391308</v>
      </c>
      <c r="BU60" s="112">
        <f>_xlfn.NORM.S.DIST(BT60, TRUE)</f>
        <v>0.72863690527741398</v>
      </c>
      <c r="BV60" s="111">
        <f t="shared" si="114"/>
        <v>0.43110462322309012</v>
      </c>
      <c r="BZ60" s="119">
        <v>1</v>
      </c>
      <c r="CA60" s="112"/>
      <c r="CB60" s="112"/>
      <c r="CC60" s="112"/>
      <c r="CD60" s="112">
        <f>IF(BZ60=0,-BV60,BV60*1.91)</f>
        <v>0.82340983035610205</v>
      </c>
      <c r="CE60" s="116">
        <v>1</v>
      </c>
      <c r="CF60" s="117"/>
      <c r="CG60" s="52">
        <v>91</v>
      </c>
      <c r="CH60" s="48">
        <v>89</v>
      </c>
    </row>
    <row r="61" spans="1:86" x14ac:dyDescent="0.3">
      <c r="A61" s="18" t="s">
        <v>78</v>
      </c>
      <c r="B61" s="22" t="s">
        <v>82</v>
      </c>
      <c r="C61" s="8">
        <v>1.0449999999999999</v>
      </c>
      <c r="D61" s="5">
        <v>1.0409999999999999</v>
      </c>
      <c r="E61" s="92">
        <v>1.0465173833828001</v>
      </c>
      <c r="F61" s="93">
        <v>44.8382819615099</v>
      </c>
      <c r="G61" s="93">
        <v>31.028756637916398</v>
      </c>
      <c r="H61" s="93">
        <v>43.819646806120701</v>
      </c>
      <c r="I61" s="93">
        <v>66.3681214925912</v>
      </c>
      <c r="J61" s="93">
        <v>44.245274234997297</v>
      </c>
      <c r="K61" s="93">
        <v>68.296708508672097</v>
      </c>
      <c r="L61" s="92">
        <v>1.1498398172655</v>
      </c>
      <c r="M61" s="93">
        <v>36.885049673569</v>
      </c>
      <c r="N61" s="93">
        <v>33.705845586135602</v>
      </c>
      <c r="O61" s="93">
        <v>35.581927379038397</v>
      </c>
      <c r="P61" s="93">
        <v>79.662158195854204</v>
      </c>
      <c r="Q61" s="93">
        <v>80.1091939379331</v>
      </c>
      <c r="R61" s="95">
        <v>74.220576115520899</v>
      </c>
      <c r="S61" s="92">
        <v>1.04732255236923</v>
      </c>
      <c r="T61" s="93">
        <v>39.589719791244001</v>
      </c>
      <c r="U61" s="93">
        <v>51.778751304926402</v>
      </c>
      <c r="V61" s="93">
        <v>40.629411230954801</v>
      </c>
      <c r="W61" s="93">
        <v>57.963478018582599</v>
      </c>
      <c r="X61" s="93">
        <v>80.892799225495196</v>
      </c>
      <c r="Y61" s="93">
        <v>51.262933463365101</v>
      </c>
      <c r="Z61" s="92">
        <v>1.1177311012080799</v>
      </c>
      <c r="AA61" s="93">
        <v>45.336532752586102</v>
      </c>
      <c r="AB61" s="93">
        <v>53.1304305567988</v>
      </c>
      <c r="AC61" s="93">
        <v>47.139755772581402</v>
      </c>
      <c r="AD61" s="93">
        <v>71.365699989390507</v>
      </c>
      <c r="AE61" s="93">
        <v>86.285373087690004</v>
      </c>
      <c r="AF61" s="95">
        <v>62.1916934390051</v>
      </c>
      <c r="AG61" s="103">
        <v>63</v>
      </c>
      <c r="AH61" s="96">
        <f t="shared" si="250"/>
        <v>4.0000000000000036E-3</v>
      </c>
      <c r="AI61" s="96">
        <f t="shared" si="251"/>
        <v>-8.0516898642990498E-4</v>
      </c>
      <c r="AJ61" s="97">
        <f t="shared" si="252"/>
        <v>3.210871605742005E-2</v>
      </c>
      <c r="AK61" s="35">
        <f t="shared" si="253"/>
        <v>0.25200000000000022</v>
      </c>
      <c r="AL61" s="35">
        <f t="shared" si="254"/>
        <v>-5.0725646145084013E-2</v>
      </c>
      <c r="AM61" s="36">
        <f t="shared" si="255"/>
        <v>2.0228491116174632</v>
      </c>
      <c r="AN61" s="35">
        <f t="shared" si="256"/>
        <v>131.41799999999998</v>
      </c>
      <c r="AO61" s="35">
        <f t="shared" si="257"/>
        <v>131.91191595237788</v>
      </c>
      <c r="AP61" s="36">
        <f t="shared" si="258"/>
        <v>142.85696786383554</v>
      </c>
      <c r="AQ61" s="35">
        <f t="shared" si="259"/>
        <v>39.895561801848999</v>
      </c>
      <c r="AR61" s="35">
        <f t="shared" si="260"/>
        <v>35.390940879581002</v>
      </c>
      <c r="AS61" s="35">
        <f t="shared" si="261"/>
        <v>43.999294109041728</v>
      </c>
      <c r="AT61" s="36">
        <f t="shared" si="262"/>
        <v>48.535573027322101</v>
      </c>
      <c r="AU61" s="35">
        <f t="shared" si="263"/>
        <v>59.636701412086865</v>
      </c>
      <c r="AV61" s="35">
        <f t="shared" si="264"/>
        <v>77.997309416436067</v>
      </c>
      <c r="AW61" s="35">
        <f t="shared" si="265"/>
        <v>63.373070235814303</v>
      </c>
      <c r="AX61" s="36">
        <f t="shared" si="266"/>
        <v>73.280922172028539</v>
      </c>
      <c r="AY61" s="35">
        <f t="shared" si="267"/>
        <v>-4.103732307192729</v>
      </c>
      <c r="AZ61" s="35">
        <f t="shared" si="268"/>
        <v>-13.144632147741099</v>
      </c>
      <c r="BA61" s="35">
        <f t="shared" si="269"/>
        <v>-3.7363688237274388</v>
      </c>
      <c r="BB61" s="36">
        <f t="shared" si="270"/>
        <v>4.7163872444075281</v>
      </c>
      <c r="BC61" s="52">
        <v>-6.5</v>
      </c>
      <c r="BD61" s="48">
        <v>140.5</v>
      </c>
      <c r="BE61" s="52">
        <v>0</v>
      </c>
      <c r="BF61" s="48">
        <v>135</v>
      </c>
      <c r="BG61" s="52">
        <v>228</v>
      </c>
      <c r="BH61" s="112">
        <f t="shared" si="271"/>
        <v>0.3048780487804878</v>
      </c>
      <c r="BI61" s="112">
        <v>0.5</v>
      </c>
      <c r="BJ61" s="111">
        <f t="shared" si="247"/>
        <v>0.28070175438596495</v>
      </c>
      <c r="BK61" s="52" t="s">
        <v>101</v>
      </c>
      <c r="BL61" s="112">
        <f>ABS((BF61-BD61)/11.5)</f>
        <v>0.47826086956521741</v>
      </c>
      <c r="BM61" s="112">
        <f>_xlfn.NORM.S.DIST(BL61, TRUE)</f>
        <v>0.68376772820263199</v>
      </c>
      <c r="BN61" s="111">
        <f>(((1/0.523)-1)*BM61-(1-BM61))/((1/0.523)-1)</f>
        <v>0.33703926247931232</v>
      </c>
      <c r="BO61" s="52">
        <v>228</v>
      </c>
      <c r="BP61" s="112">
        <f t="shared" si="272"/>
        <v>0.3048780487804878</v>
      </c>
      <c r="BQ61" s="112">
        <v>0.44</v>
      </c>
      <c r="BR61" s="111">
        <f t="shared" si="273"/>
        <v>0.19438596491228069</v>
      </c>
      <c r="BS61" s="52" t="s">
        <v>152</v>
      </c>
      <c r="BT61" s="112">
        <f>ABS((BF61+7.5-BD61)/11.5)</f>
        <v>0.17391304347826086</v>
      </c>
      <c r="BU61" s="112">
        <f>_xlfn.NORM.S.DIST(BT61, TRUE)</f>
        <v>0.56903309918512157</v>
      </c>
      <c r="BV61" s="111">
        <f t="shared" si="114"/>
        <v>9.6505449025412041E-2</v>
      </c>
      <c r="BW61" s="118">
        <v>0</v>
      </c>
      <c r="BX61" s="118">
        <v>1</v>
      </c>
      <c r="BY61" s="118">
        <v>0</v>
      </c>
      <c r="BZ61" s="119">
        <v>0</v>
      </c>
      <c r="CA61" s="112">
        <f>IF(BW61=0,-BJ61,BJ61*(1/$BH61))</f>
        <v>-0.28070175438596495</v>
      </c>
      <c r="CB61" s="112">
        <f>IF(BX61=0,-BN61,BN61*1.91)</f>
        <v>0.64374499133548646</v>
      </c>
      <c r="CC61" s="112">
        <f>IF(BY61=0,BR61*-1,BR61*(1/$BP61))</f>
        <v>-0.19438596491228069</v>
      </c>
      <c r="CD61" s="112">
        <f>IF(BZ61=0,-BV61,BV61*1.91)</f>
        <v>-9.6505449025412041E-2</v>
      </c>
      <c r="CE61" s="116">
        <v>0</v>
      </c>
      <c r="CF61" s="117">
        <v>0</v>
      </c>
      <c r="CG61" s="52">
        <v>76</v>
      </c>
      <c r="CH61" s="48">
        <v>62</v>
      </c>
    </row>
    <row r="62" spans="1:86" x14ac:dyDescent="0.3">
      <c r="A62" s="18" t="s">
        <v>79</v>
      </c>
      <c r="B62" s="22" t="s">
        <v>33</v>
      </c>
      <c r="C62" s="8">
        <v>0.97799999999999998</v>
      </c>
      <c r="D62" s="5">
        <v>0.96399999999999997</v>
      </c>
      <c r="E62" s="92">
        <v>0.99334503283883102</v>
      </c>
      <c r="F62" s="93">
        <v>45.082255996114803</v>
      </c>
      <c r="G62" s="93">
        <v>44.931901426708102</v>
      </c>
      <c r="H62" s="93">
        <v>44.095394330295697</v>
      </c>
      <c r="I62" s="93">
        <v>54.152178889473603</v>
      </c>
      <c r="J62" s="93">
        <v>46.591584259836203</v>
      </c>
      <c r="K62" s="93">
        <v>59.494071420567998</v>
      </c>
      <c r="L62" s="92">
        <v>1.0191314742159501</v>
      </c>
      <c r="M62" s="93">
        <v>34.789912308427503</v>
      </c>
      <c r="N62" s="93">
        <v>36.6878871631747</v>
      </c>
      <c r="O62" s="93">
        <v>27.697727678441598</v>
      </c>
      <c r="P62" s="93">
        <v>52.914561475156901</v>
      </c>
      <c r="Q62" s="93">
        <v>50.678852369309702</v>
      </c>
      <c r="R62" s="95">
        <v>48.928483523061402</v>
      </c>
      <c r="S62" s="92">
        <v>0.98171986739289296</v>
      </c>
      <c r="T62" s="93">
        <v>45.494154911688803</v>
      </c>
      <c r="U62" s="93">
        <v>45.196541617306202</v>
      </c>
      <c r="V62" s="93">
        <v>35.081002091698302</v>
      </c>
      <c r="W62" s="93">
        <v>57.284456615754898</v>
      </c>
      <c r="X62" s="93">
        <v>42.086713795382003</v>
      </c>
      <c r="Y62" s="93">
        <v>69.023621743882501</v>
      </c>
      <c r="Z62" s="92">
        <v>1.0166655765201</v>
      </c>
      <c r="AA62" s="93">
        <v>35.1182555485967</v>
      </c>
      <c r="AB62" s="93">
        <v>41.137807823156301</v>
      </c>
      <c r="AC62" s="93">
        <v>26.901667923887601</v>
      </c>
      <c r="AD62" s="93">
        <v>53.713940350552498</v>
      </c>
      <c r="AE62" s="93">
        <v>46.831093246401799</v>
      </c>
      <c r="AF62" s="95">
        <v>66.675793850029507</v>
      </c>
      <c r="AG62" s="103">
        <v>72</v>
      </c>
      <c r="AH62" s="96">
        <f t="shared" si="250"/>
        <v>1.4000000000000012E-2</v>
      </c>
      <c r="AI62" s="96">
        <f t="shared" si="251"/>
        <v>1.1625165445938057E-2</v>
      </c>
      <c r="AJ62" s="97">
        <f t="shared" si="252"/>
        <v>2.4658976958500389E-3</v>
      </c>
      <c r="AK62" s="35">
        <f t="shared" si="253"/>
        <v>1.0080000000000009</v>
      </c>
      <c r="AL62" s="35">
        <f t="shared" si="254"/>
        <v>0.83701191210754011</v>
      </c>
      <c r="AM62" s="36">
        <f t="shared" si="255"/>
        <v>0.1775446341012028</v>
      </c>
      <c r="AN62" s="35">
        <f t="shared" si="256"/>
        <v>139.82399999999998</v>
      </c>
      <c r="AO62" s="35">
        <f t="shared" si="257"/>
        <v>142.20467281668414</v>
      </c>
      <c r="AP62" s="36">
        <f t="shared" si="258"/>
        <v>146.57738765299561</v>
      </c>
      <c r="AQ62" s="35">
        <f t="shared" si="259"/>
        <v>44.703183917706205</v>
      </c>
      <c r="AR62" s="35">
        <f t="shared" si="260"/>
        <v>33.058509050014599</v>
      </c>
      <c r="AS62" s="35">
        <f t="shared" si="261"/>
        <v>41.923899540231105</v>
      </c>
      <c r="AT62" s="36">
        <f t="shared" si="262"/>
        <v>34.385910431880198</v>
      </c>
      <c r="AU62" s="35">
        <f t="shared" si="263"/>
        <v>53.412611523292604</v>
      </c>
      <c r="AV62" s="35">
        <f t="shared" si="264"/>
        <v>50.840632455842666</v>
      </c>
      <c r="AW62" s="35">
        <f t="shared" si="265"/>
        <v>56.131597385006465</v>
      </c>
      <c r="AX62" s="36">
        <f t="shared" si="266"/>
        <v>55.740275815661271</v>
      </c>
      <c r="AY62" s="35">
        <f t="shared" si="267"/>
        <v>2.7792843774751006</v>
      </c>
      <c r="AZ62" s="35">
        <f t="shared" si="268"/>
        <v>-1.3274013818655988</v>
      </c>
      <c r="BA62" s="35">
        <f t="shared" si="269"/>
        <v>-2.7189858617138611</v>
      </c>
      <c r="BB62" s="36">
        <f t="shared" si="270"/>
        <v>-4.8996433598186044</v>
      </c>
      <c r="BC62" s="52">
        <v>-3</v>
      </c>
      <c r="BD62" s="48">
        <v>144.5</v>
      </c>
      <c r="BE62" s="52">
        <v>-3</v>
      </c>
      <c r="BF62" s="48">
        <v>145.5</v>
      </c>
      <c r="BH62" s="112"/>
      <c r="BI62" s="112"/>
      <c r="BJ62" s="111"/>
      <c r="BK62" s="52" t="s">
        <v>152</v>
      </c>
      <c r="BL62" s="112">
        <f>ABS((BF62-BD62)/11.5)</f>
        <v>8.6956521739130432E-2</v>
      </c>
      <c r="BM62" s="112">
        <f>_xlfn.NORM.S.DIST(BL62, TRUE)</f>
        <v>0.53464696411579271</v>
      </c>
      <c r="BN62" s="111">
        <f>(((1/0.523)-1)*BM62-(1-BM62))/((1/0.523)-1)</f>
        <v>2.4417115546735185E-2</v>
      </c>
      <c r="BO62" s="52">
        <v>-160</v>
      </c>
      <c r="BP62" s="112">
        <f t="shared" si="272"/>
        <v>0.61538461538461542</v>
      </c>
      <c r="BQ62" s="112">
        <v>0.67</v>
      </c>
      <c r="BR62" s="111">
        <f t="shared" si="273"/>
        <v>0.14200000000000007</v>
      </c>
      <c r="BS62" s="52" t="s">
        <v>152</v>
      </c>
      <c r="BT62" s="112">
        <f>ABS((BF62+7.5-BD62)/11.5)</f>
        <v>0.73913043478260865</v>
      </c>
      <c r="BU62" s="112">
        <f>_xlfn.NORM.S.DIST(BT62, TRUE)</f>
        <v>0.77008610120160204</v>
      </c>
      <c r="BV62" s="111">
        <f t="shared" si="114"/>
        <v>0.51800021216268766</v>
      </c>
      <c r="BX62" s="118">
        <v>1</v>
      </c>
      <c r="BY62" s="118">
        <v>0</v>
      </c>
      <c r="BZ62" s="119">
        <v>1</v>
      </c>
      <c r="CA62" s="112"/>
      <c r="CB62" s="112">
        <f>IF(BX62=0,-BN62,BN62*1.91)</f>
        <v>4.6636690694264203E-2</v>
      </c>
      <c r="CC62" s="112">
        <f>IF(BY62=0,BR62*-1,BR62*(1/$BP62))</f>
        <v>-0.14200000000000007</v>
      </c>
      <c r="CD62" s="112">
        <f>IF(BZ62=0,-BV62,BV62*1.91)</f>
        <v>0.98938040523073334</v>
      </c>
      <c r="CE62" s="116"/>
      <c r="CF62" s="117">
        <v>0</v>
      </c>
      <c r="CG62" s="52">
        <v>79</v>
      </c>
      <c r="CH62" s="48">
        <v>91</v>
      </c>
    </row>
    <row r="63" spans="1:86" x14ac:dyDescent="0.3">
      <c r="A63" s="18" t="s">
        <v>103</v>
      </c>
      <c r="B63" s="22" t="s">
        <v>102</v>
      </c>
      <c r="C63" s="8">
        <v>1.1180000000000001</v>
      </c>
      <c r="D63" s="5">
        <v>1.147</v>
      </c>
      <c r="E63" s="92">
        <v>1.0372490417798099</v>
      </c>
      <c r="F63" s="93">
        <v>47.599914087194399</v>
      </c>
      <c r="G63" s="93">
        <v>46.4826772621795</v>
      </c>
      <c r="H63" s="93">
        <v>45.228061310346703</v>
      </c>
      <c r="I63" s="93">
        <v>60.109003224694497</v>
      </c>
      <c r="J63" s="93">
        <v>70.260139499144699</v>
      </c>
      <c r="K63" s="93">
        <v>59.775340804118102</v>
      </c>
      <c r="L63" s="92">
        <v>1.1363247844131801</v>
      </c>
      <c r="M63" s="93">
        <v>43.496387117727998</v>
      </c>
      <c r="N63" s="93">
        <v>47.513688802702198</v>
      </c>
      <c r="O63" s="93">
        <v>39.743433688314198</v>
      </c>
      <c r="P63" s="93">
        <v>65.110554165828503</v>
      </c>
      <c r="Q63" s="93">
        <v>77.411506405488495</v>
      </c>
      <c r="R63" s="95">
        <v>64.208068541414306</v>
      </c>
      <c r="S63" s="92">
        <v>1.1225297489152499</v>
      </c>
      <c r="T63" s="93">
        <v>66.0656381060992</v>
      </c>
      <c r="U63" s="93">
        <v>58.262945528436603</v>
      </c>
      <c r="V63" s="93">
        <v>75.606566189403097</v>
      </c>
      <c r="W63" s="93">
        <v>66.869212996526002</v>
      </c>
      <c r="X63" s="93">
        <v>58.712160292103803</v>
      </c>
      <c r="Y63" s="93">
        <v>80.417230995916896</v>
      </c>
      <c r="Z63" s="92">
        <v>1.11466274740237</v>
      </c>
      <c r="AA63" s="93">
        <v>51.6212318034598</v>
      </c>
      <c r="AB63" s="93">
        <v>33.050678766652197</v>
      </c>
      <c r="AC63" s="93">
        <v>51.592636534661203</v>
      </c>
      <c r="AD63" s="93">
        <v>65.317804661138297</v>
      </c>
      <c r="AE63" s="93">
        <v>51.674533979070901</v>
      </c>
      <c r="AF63" s="95">
        <v>61.0741898153615</v>
      </c>
      <c r="AG63" s="103">
        <v>69</v>
      </c>
      <c r="AH63" s="96">
        <f t="shared" si="250"/>
        <v>-2.8999999999999915E-2</v>
      </c>
      <c r="AI63" s="96">
        <f t="shared" si="251"/>
        <v>-8.5280707135440004E-2</v>
      </c>
      <c r="AJ63" s="97">
        <f t="shared" si="252"/>
        <v>2.1662037010810042E-2</v>
      </c>
      <c r="AK63" s="35">
        <f t="shared" si="253"/>
        <v>-2.0009999999999941</v>
      </c>
      <c r="AL63" s="35">
        <f t="shared" si="254"/>
        <v>-5.8843687923453603</v>
      </c>
      <c r="AM63" s="36">
        <f t="shared" si="255"/>
        <v>1.4946805537458929</v>
      </c>
      <c r="AN63" s="35">
        <f t="shared" si="256"/>
        <v>156.285</v>
      </c>
      <c r="AO63" s="35">
        <f t="shared" si="257"/>
        <v>149.02473655795913</v>
      </c>
      <c r="AP63" s="36">
        <f t="shared" si="258"/>
        <v>155.31813969527295</v>
      </c>
      <c r="AQ63" s="35">
        <f t="shared" si="259"/>
        <v>46.436884219906865</v>
      </c>
      <c r="AR63" s="35">
        <f t="shared" si="260"/>
        <v>43.584503202914796</v>
      </c>
      <c r="AS63" s="35">
        <f t="shared" si="261"/>
        <v>66.645049941312962</v>
      </c>
      <c r="AT63" s="36">
        <f t="shared" si="262"/>
        <v>45.421515701591069</v>
      </c>
      <c r="AU63" s="35">
        <f t="shared" si="263"/>
        <v>63.38149450931909</v>
      </c>
      <c r="AV63" s="35">
        <f t="shared" si="264"/>
        <v>68.910043037577111</v>
      </c>
      <c r="AW63" s="35">
        <f t="shared" si="265"/>
        <v>68.666201428182234</v>
      </c>
      <c r="AX63" s="36">
        <f t="shared" si="266"/>
        <v>59.355509485190233</v>
      </c>
      <c r="AY63" s="35">
        <f t="shared" si="267"/>
        <v>-20.208165721406097</v>
      </c>
      <c r="AZ63" s="35">
        <f t="shared" si="268"/>
        <v>-1.8370124986762733</v>
      </c>
      <c r="BA63" s="35">
        <f t="shared" si="269"/>
        <v>-5.2847069188631437</v>
      </c>
      <c r="BB63" s="36">
        <f t="shared" si="270"/>
        <v>9.5545335523868786</v>
      </c>
      <c r="BC63" s="52">
        <v>2.5</v>
      </c>
      <c r="BD63" s="48">
        <v>154.5</v>
      </c>
      <c r="BE63" s="52">
        <v>7.5</v>
      </c>
      <c r="BF63" s="48">
        <v>152.5</v>
      </c>
      <c r="BG63" s="52">
        <v>-138</v>
      </c>
      <c r="BH63" s="112">
        <f t="shared" si="271"/>
        <v>0.57983193277310929</v>
      </c>
      <c r="BI63" s="112">
        <v>0.77</v>
      </c>
      <c r="BJ63" s="111">
        <f t="shared" si="247"/>
        <v>0.4526</v>
      </c>
      <c r="BK63" s="52" t="s">
        <v>101</v>
      </c>
      <c r="BL63" s="112">
        <f>ABS((BF63-BD63)/11.5)</f>
        <v>0.17391304347826086</v>
      </c>
      <c r="BM63" s="112">
        <f>_xlfn.NORM.S.DIST(BL63, TRUE)</f>
        <v>0.56903309918512157</v>
      </c>
      <c r="BN63" s="111">
        <f>(((1/0.523)-1)*BM63-(1-BM63))/((1/0.523)-1)</f>
        <v>9.6505449025412041E-2</v>
      </c>
      <c r="BO63" s="52">
        <v>-138</v>
      </c>
      <c r="BP63" s="112">
        <f t="shared" si="272"/>
        <v>0.57983193277310929</v>
      </c>
      <c r="BQ63" s="112">
        <v>0.84</v>
      </c>
      <c r="BR63" s="111">
        <f t="shared" si="273"/>
        <v>0.61919999999999997</v>
      </c>
      <c r="BS63" s="52" t="s">
        <v>152</v>
      </c>
      <c r="BT63" s="112">
        <f>ABS((BF63+7.5-BD63)/11.5)</f>
        <v>0.47826086956521741</v>
      </c>
      <c r="BU63" s="112">
        <f>_xlfn.NORM.S.DIST(BT63, TRUE)</f>
        <v>0.68376772820263199</v>
      </c>
      <c r="BV63" s="111">
        <f t="shared" si="114"/>
        <v>0.33703926247931232</v>
      </c>
      <c r="BW63" s="118">
        <v>0</v>
      </c>
      <c r="BX63" s="118">
        <v>0</v>
      </c>
      <c r="BY63" s="118">
        <v>0</v>
      </c>
      <c r="BZ63" s="119">
        <v>1</v>
      </c>
      <c r="CA63" s="112">
        <f>IF(BW63=0,-BJ63,BJ63*(1/$BH63))</f>
        <v>-0.4526</v>
      </c>
      <c r="CB63" s="112">
        <f>IF(BX63=0,-BN63,BN63*1.91)</f>
        <v>-9.6505449025412041E-2</v>
      </c>
      <c r="CC63" s="112">
        <f>IF(BY63=0,BR63*-1,BR63*(1/$BP63))</f>
        <v>-0.61919999999999997</v>
      </c>
      <c r="CD63" s="112">
        <f>IF(BZ63=0,-BV63,BV63*1.91)</f>
        <v>0.64374499133548646</v>
      </c>
      <c r="CE63" s="116">
        <v>0</v>
      </c>
      <c r="CF63" s="117"/>
      <c r="CG63" s="52">
        <v>72</v>
      </c>
      <c r="CH63" s="48">
        <v>87</v>
      </c>
    </row>
    <row r="64" spans="1:86" ht="15" thickBot="1" x14ac:dyDescent="0.35">
      <c r="A64" s="23" t="s">
        <v>104</v>
      </c>
      <c r="B64" s="19" t="s">
        <v>105</v>
      </c>
      <c r="C64" s="10">
        <v>1.032</v>
      </c>
      <c r="D64" s="11">
        <v>0.95499999999999996</v>
      </c>
      <c r="E64" s="124">
        <v>0.97712563193727497</v>
      </c>
      <c r="F64" s="125">
        <v>47.673361582261201</v>
      </c>
      <c r="G64" s="125">
        <v>55.430000348027498</v>
      </c>
      <c r="H64" s="125">
        <v>48.074331325819699</v>
      </c>
      <c r="I64" s="125">
        <v>46.6296666565351</v>
      </c>
      <c r="J64" s="125">
        <v>53.054204910008501</v>
      </c>
      <c r="K64" s="125">
        <v>41.429258812646701</v>
      </c>
      <c r="L64" s="124">
        <v>1.0341588769908401</v>
      </c>
      <c r="M64" s="125">
        <v>46.692334115680502</v>
      </c>
      <c r="N64" s="125">
        <v>43.765951059573901</v>
      </c>
      <c r="O64" s="125">
        <v>50.879815063663102</v>
      </c>
      <c r="P64" s="125">
        <v>48.898479179073902</v>
      </c>
      <c r="Q64" s="125">
        <v>42.086974862851299</v>
      </c>
      <c r="R64" s="126">
        <v>49.678512598969</v>
      </c>
      <c r="S64" s="124">
        <v>0.96259759807145895</v>
      </c>
      <c r="T64" s="125">
        <v>34.389131273910898</v>
      </c>
      <c r="U64" s="125">
        <v>23.931510601267</v>
      </c>
      <c r="V64" s="125">
        <v>34.248417092088197</v>
      </c>
      <c r="W64" s="125">
        <v>60.398906823524896</v>
      </c>
      <c r="X64" s="125">
        <v>55.992781812710298</v>
      </c>
      <c r="Y64" s="125">
        <v>65.707971120745796</v>
      </c>
      <c r="Z64" s="124">
        <v>1.0128577346518099</v>
      </c>
      <c r="AA64" s="125">
        <v>35.587432256000596</v>
      </c>
      <c r="AB64" s="125">
        <v>40.029859642394598</v>
      </c>
      <c r="AC64" s="125">
        <v>23.281953789520902</v>
      </c>
      <c r="AD64" s="125">
        <v>56.199729061088</v>
      </c>
      <c r="AE64" s="125">
        <v>57.533950521862202</v>
      </c>
      <c r="AF64" s="126">
        <v>54.544282559302303</v>
      </c>
      <c r="AG64" s="128">
        <v>67</v>
      </c>
      <c r="AH64" s="129">
        <f t="shared" si="250"/>
        <v>7.7000000000000068E-2</v>
      </c>
      <c r="AI64" s="129">
        <f t="shared" si="251"/>
        <v>1.4528033865816026E-2</v>
      </c>
      <c r="AJ64" s="130">
        <f t="shared" si="252"/>
        <v>2.1301142339030132E-2</v>
      </c>
      <c r="AK64" s="41">
        <f t="shared" si="253"/>
        <v>5.1590000000000042</v>
      </c>
      <c r="AL64" s="41">
        <f t="shared" si="254"/>
        <v>0.97337826900967372</v>
      </c>
      <c r="AM64" s="42">
        <f t="shared" si="255"/>
        <v>1.4271765367150189</v>
      </c>
      <c r="AN64" s="41">
        <f t="shared" si="256"/>
        <v>133.12900000000002</v>
      </c>
      <c r="AO64" s="41">
        <f t="shared" si="257"/>
        <v>129.96145641058519</v>
      </c>
      <c r="AP64" s="42">
        <f t="shared" si="258"/>
        <v>137.15011298005754</v>
      </c>
      <c r="AQ64" s="41">
        <f t="shared" si="259"/>
        <v>50.392564418702797</v>
      </c>
      <c r="AR64" s="41">
        <f t="shared" si="260"/>
        <v>47.112700079639161</v>
      </c>
      <c r="AS64" s="41">
        <f t="shared" si="261"/>
        <v>30.856352989088702</v>
      </c>
      <c r="AT64" s="42">
        <f t="shared" si="262"/>
        <v>32.966415229305362</v>
      </c>
      <c r="AU64" s="41">
        <f t="shared" si="263"/>
        <v>47.037710126396767</v>
      </c>
      <c r="AV64" s="41">
        <f t="shared" si="264"/>
        <v>46.887988880298074</v>
      </c>
      <c r="AW64" s="41">
        <f t="shared" si="265"/>
        <v>60.69988658566033</v>
      </c>
      <c r="AX64" s="42">
        <f t="shared" si="266"/>
        <v>56.092654047417504</v>
      </c>
      <c r="AY64" s="41">
        <f t="shared" si="267"/>
        <v>19.536211429614095</v>
      </c>
      <c r="AZ64" s="41">
        <f t="shared" si="268"/>
        <v>14.146284850333799</v>
      </c>
      <c r="BA64" s="41">
        <f t="shared" si="269"/>
        <v>-13.662176459263563</v>
      </c>
      <c r="BB64" s="42">
        <f t="shared" si="270"/>
        <v>-9.2046651671194297</v>
      </c>
      <c r="BC64" s="66">
        <v>-5.5</v>
      </c>
      <c r="BD64" s="51">
        <v>133.5</v>
      </c>
      <c r="BE64" s="66">
        <v>-4</v>
      </c>
      <c r="BF64" s="51">
        <v>131</v>
      </c>
      <c r="BG64" s="66">
        <v>200</v>
      </c>
      <c r="BH64" s="131">
        <f t="shared" si="271"/>
        <v>0.33333333333333331</v>
      </c>
      <c r="BI64" s="131">
        <v>0.36</v>
      </c>
      <c r="BJ64" s="132">
        <f t="shared" si="247"/>
        <v>3.999999999999998E-2</v>
      </c>
      <c r="BK64" s="66" t="s">
        <v>101</v>
      </c>
      <c r="BL64" s="131">
        <f>ABS((BF64-BD64)/11.5)</f>
        <v>0.21739130434782608</v>
      </c>
      <c r="BM64" s="131">
        <f>_xlfn.NORM.S.DIST(BL64, TRUE)</f>
        <v>0.58604829635176869</v>
      </c>
      <c r="BN64" s="132">
        <f>(((1/0.523)-1)*BM64-(1-BM64))/((1/0.523)-1)</f>
        <v>0.13217672191146473</v>
      </c>
      <c r="BO64" s="66"/>
      <c r="BP64" s="131"/>
      <c r="BQ64" s="131"/>
      <c r="BR64" s="132"/>
      <c r="BS64" s="66" t="s">
        <v>152</v>
      </c>
      <c r="BT64" s="131">
        <f>ABS((BF64+7.5-BD64)/11.5)</f>
        <v>0.43478260869565216</v>
      </c>
      <c r="BU64" s="131">
        <f>_xlfn.NORM.S.DIST(BT64, TRUE)</f>
        <v>0.66813988517719891</v>
      </c>
      <c r="BV64" s="132">
        <f t="shared" si="114"/>
        <v>0.30427648884108788</v>
      </c>
      <c r="BW64" s="133">
        <v>1</v>
      </c>
      <c r="BX64" s="133">
        <v>0</v>
      </c>
      <c r="BY64" s="133"/>
      <c r="BZ64" s="134">
        <v>1</v>
      </c>
      <c r="CA64" s="131">
        <f>IF(BW64=0,-BJ64,BJ64*(1/$BH64))</f>
        <v>0.11999999999999994</v>
      </c>
      <c r="CB64" s="131">
        <f>IF(BX64=0,-BN64,BN64*1.91)</f>
        <v>-0.13217672191146473</v>
      </c>
      <c r="CC64" s="131"/>
      <c r="CD64" s="131">
        <f>IF(BZ64=0,-BV64,BV64*1.91)</f>
        <v>0.58116809368647782</v>
      </c>
      <c r="CE64" s="158">
        <v>1</v>
      </c>
      <c r="CF64" s="159"/>
      <c r="CG64" s="66">
        <v>67</v>
      </c>
      <c r="CH64" s="51">
        <v>75</v>
      </c>
    </row>
    <row r="65" spans="2:86" x14ac:dyDescent="0.3">
      <c r="B65" s="22"/>
      <c r="D65" s="5"/>
      <c r="R65" s="95"/>
      <c r="AF65" s="95"/>
      <c r="AG65" s="103"/>
      <c r="AJ65" s="97"/>
      <c r="AM65" s="36"/>
      <c r="AP65" s="36"/>
      <c r="AT65" s="36"/>
      <c r="AX65" s="36"/>
      <c r="BB65" s="36"/>
      <c r="BD65" s="48"/>
      <c r="BF65" s="48"/>
      <c r="BH65" s="112"/>
      <c r="BI65" s="112"/>
      <c r="BJ65" s="111"/>
      <c r="BL65" s="112"/>
      <c r="BM65" s="112"/>
      <c r="BN65" s="111"/>
      <c r="BP65" s="112"/>
      <c r="BQ65" s="112"/>
      <c r="BR65" s="111"/>
      <c r="BT65" s="112"/>
      <c r="BU65" s="112"/>
      <c r="BV65" s="111"/>
      <c r="BZ65" s="119"/>
      <c r="CA65" s="112"/>
      <c r="CB65" s="112"/>
      <c r="CC65" s="112"/>
      <c r="CD65" s="112"/>
      <c r="CE65" s="116"/>
      <c r="CF65" s="117"/>
      <c r="CH65" s="48"/>
    </row>
    <row r="66" spans="2:86" x14ac:dyDescent="0.3">
      <c r="B66" s="22"/>
      <c r="D66" s="5"/>
      <c r="R66" s="95"/>
      <c r="AF66" s="95"/>
      <c r="AG66" s="103"/>
      <c r="AJ66" s="97"/>
      <c r="AM66" s="36"/>
      <c r="AP66" s="36"/>
      <c r="AT66" s="36"/>
      <c r="AX66" s="36"/>
      <c r="BB66" s="36"/>
      <c r="BD66" s="48"/>
      <c r="BF66" s="48"/>
      <c r="BH66" s="112"/>
      <c r="BI66" s="112"/>
      <c r="BJ66" s="111"/>
      <c r="BL66" s="112"/>
      <c r="BM66" s="112"/>
      <c r="BN66" s="111"/>
      <c r="BP66" s="112"/>
      <c r="BQ66" s="112"/>
      <c r="BR66" s="111"/>
      <c r="BT66" s="112"/>
      <c r="BU66" s="112"/>
      <c r="BV66" s="111"/>
      <c r="BZ66" s="119"/>
      <c r="CA66" s="112"/>
      <c r="CB66" s="112"/>
      <c r="CC66" s="112"/>
      <c r="CD66" s="112"/>
      <c r="CE66" s="116"/>
      <c r="CF66" s="117"/>
      <c r="CH66" s="48"/>
    </row>
    <row r="67" spans="2:86" x14ac:dyDescent="0.3">
      <c r="B67" s="22"/>
      <c r="D67" s="5"/>
      <c r="R67" s="95"/>
      <c r="AF67" s="95"/>
      <c r="AG67" s="103"/>
      <c r="AJ67" s="97"/>
      <c r="AM67" s="36"/>
      <c r="AP67" s="36"/>
      <c r="AT67" s="36"/>
      <c r="AX67" s="36"/>
      <c r="BB67" s="36"/>
      <c r="BD67" s="48"/>
      <c r="BF67" s="48"/>
      <c r="BH67" s="112"/>
      <c r="BI67" s="112"/>
      <c r="BJ67" s="111"/>
      <c r="BL67" s="112"/>
      <c r="BM67" s="112"/>
      <c r="BN67" s="111"/>
      <c r="BP67" s="112"/>
      <c r="BQ67" s="112"/>
      <c r="BR67" s="111"/>
      <c r="BT67" s="112"/>
      <c r="BU67" s="112"/>
      <c r="BV67" s="111"/>
      <c r="BZ67" s="119"/>
      <c r="CA67" s="112"/>
      <c r="CB67" s="112"/>
      <c r="CC67" s="112"/>
      <c r="CD67" s="112"/>
      <c r="CE67" s="116"/>
      <c r="CF67" s="117"/>
      <c r="CH67" s="48"/>
    </row>
    <row r="68" spans="2:86" x14ac:dyDescent="0.3">
      <c r="B68" s="22"/>
      <c r="D68" s="5"/>
      <c r="R68" s="95"/>
      <c r="AF68" s="95"/>
      <c r="AG68" s="103"/>
      <c r="AJ68" s="97"/>
      <c r="AM68" s="36"/>
      <c r="AP68" s="36"/>
      <c r="AT68" s="36"/>
      <c r="AX68" s="36"/>
      <c r="BB68" s="36"/>
      <c r="BD68" s="48"/>
      <c r="BF68" s="48"/>
      <c r="BH68" s="112"/>
      <c r="BI68" s="112"/>
      <c r="BJ68" s="111"/>
      <c r="BL68" s="112"/>
      <c r="BM68" s="112"/>
      <c r="BN68" s="111"/>
      <c r="BP68" s="112"/>
      <c r="BQ68" s="112"/>
      <c r="BR68" s="111"/>
      <c r="BT68" s="112"/>
      <c r="BU68" s="112"/>
      <c r="BV68" s="111"/>
      <c r="BZ68" s="119"/>
      <c r="CA68" s="112"/>
      <c r="CB68" s="112"/>
      <c r="CC68" s="112"/>
      <c r="CD68" s="112"/>
      <c r="CE68" s="116"/>
      <c r="CF68" s="117"/>
      <c r="CH68" s="48"/>
    </row>
    <row r="69" spans="2:86" x14ac:dyDescent="0.3">
      <c r="B69" s="22"/>
      <c r="D69" s="5"/>
      <c r="R69" s="95"/>
      <c r="AF69" s="95"/>
      <c r="AG69" s="103"/>
      <c r="AJ69" s="97"/>
      <c r="AM69" s="36"/>
      <c r="AP69" s="36"/>
      <c r="AT69" s="36"/>
      <c r="AX69" s="36"/>
      <c r="BB69" s="36"/>
      <c r="BD69" s="48"/>
      <c r="BF69" s="48"/>
      <c r="BH69" s="112"/>
      <c r="BI69" s="112"/>
      <c r="BJ69" s="111"/>
      <c r="BL69" s="112"/>
      <c r="BM69" s="112"/>
      <c r="BN69" s="111"/>
      <c r="BP69" s="112"/>
      <c r="BQ69" s="112"/>
      <c r="BR69" s="111"/>
      <c r="BT69" s="112"/>
      <c r="BU69" s="112"/>
      <c r="BV69" s="111"/>
      <c r="BZ69" s="119"/>
      <c r="CA69" s="112"/>
      <c r="CB69" s="112"/>
      <c r="CC69" s="112"/>
      <c r="CD69" s="112"/>
      <c r="CE69" s="116"/>
      <c r="CF69" s="117"/>
      <c r="CH69" s="48"/>
    </row>
    <row r="70" spans="2:86" x14ac:dyDescent="0.3">
      <c r="B70" s="22"/>
      <c r="D70" s="5"/>
      <c r="F70" s="162" t="s">
        <v>196</v>
      </c>
      <c r="G70" s="162"/>
      <c r="H70" s="162"/>
      <c r="I70" s="162"/>
      <c r="J70" s="162"/>
      <c r="K70" s="162"/>
      <c r="L70" s="162"/>
      <c r="M70" s="162"/>
      <c r="N70" s="162"/>
      <c r="O70" s="162"/>
      <c r="R70" s="95"/>
      <c r="AF70" s="95"/>
      <c r="AG70" s="103"/>
      <c r="AJ70" s="97"/>
      <c r="AM70" s="36"/>
      <c r="AP70" s="36"/>
      <c r="AT70" s="36"/>
      <c r="AX70" s="36"/>
      <c r="BB70" s="36"/>
      <c r="BD70" s="48"/>
      <c r="BF70" s="48"/>
      <c r="BH70" s="112"/>
      <c r="BI70" s="112"/>
      <c r="BJ70" s="111"/>
      <c r="BL70" s="112"/>
      <c r="BM70" s="112"/>
      <c r="BN70" s="111"/>
      <c r="BP70" s="112"/>
      <c r="BQ70" s="112"/>
      <c r="BR70" s="111"/>
      <c r="BT70" s="112"/>
      <c r="BU70" s="112"/>
      <c r="BV70" s="111"/>
      <c r="BZ70" s="119"/>
      <c r="CA70" s="112"/>
      <c r="CB70" s="112"/>
      <c r="CC70" s="112"/>
      <c r="CD70" s="112"/>
      <c r="CE70" s="116"/>
      <c r="CF70" s="117"/>
      <c r="CH70" s="48"/>
    </row>
    <row r="71" spans="2:86" x14ac:dyDescent="0.3">
      <c r="B71" s="22"/>
      <c r="D71" s="5"/>
      <c r="F71" s="162"/>
      <c r="G71" s="162"/>
      <c r="H71" s="162"/>
      <c r="I71" s="162"/>
      <c r="J71" s="162"/>
      <c r="K71" s="162"/>
      <c r="L71" s="162"/>
      <c r="M71" s="162"/>
      <c r="N71" s="162"/>
      <c r="O71" s="162"/>
      <c r="R71" s="95"/>
      <c r="AF71" s="95"/>
      <c r="AG71" s="103"/>
      <c r="AJ71" s="97"/>
      <c r="AM71" s="36"/>
      <c r="AP71" s="36"/>
      <c r="AT71" s="36"/>
      <c r="AX71" s="36"/>
      <c r="BB71" s="36"/>
      <c r="BD71" s="48"/>
      <c r="BF71" s="48"/>
      <c r="BH71" s="112"/>
      <c r="BI71" s="112"/>
      <c r="BJ71" s="111"/>
      <c r="BL71" s="112"/>
      <c r="BM71" s="112"/>
      <c r="BN71" s="111"/>
      <c r="BP71" s="112"/>
      <c r="BQ71" s="112"/>
      <c r="BR71" s="111"/>
      <c r="BT71" s="112"/>
      <c r="BU71" s="112"/>
      <c r="BV71" s="111"/>
      <c r="BZ71" s="119"/>
      <c r="CA71" s="112"/>
      <c r="CB71" s="112"/>
      <c r="CC71" s="112"/>
      <c r="CD71" s="112"/>
      <c r="CE71" s="116"/>
      <c r="CF71" s="117"/>
      <c r="CH71" s="48"/>
    </row>
    <row r="72" spans="2:86" x14ac:dyDescent="0.3">
      <c r="B72" s="22"/>
      <c r="D72" s="5"/>
      <c r="F72" s="162"/>
      <c r="G72" s="162"/>
      <c r="H72" s="162"/>
      <c r="I72" s="162"/>
      <c r="J72" s="162"/>
      <c r="K72" s="162"/>
      <c r="L72" s="162"/>
      <c r="M72" s="162"/>
      <c r="N72" s="162"/>
      <c r="O72" s="162"/>
      <c r="R72" s="95"/>
      <c r="AF72" s="95"/>
      <c r="AG72" s="103"/>
      <c r="AJ72" s="97"/>
      <c r="AM72" s="36"/>
      <c r="AP72" s="36"/>
      <c r="AT72" s="36"/>
      <c r="AX72" s="36"/>
      <c r="BB72" s="36"/>
      <c r="BD72" s="48"/>
      <c r="BF72" s="48"/>
      <c r="BH72" s="112"/>
      <c r="BI72" s="112"/>
      <c r="BJ72" s="111"/>
      <c r="BL72" s="112"/>
      <c r="BM72" s="112"/>
      <c r="BN72" s="111"/>
      <c r="BP72" s="112"/>
      <c r="BQ72" s="112"/>
      <c r="BR72" s="111"/>
      <c r="BT72" s="112"/>
      <c r="BU72" s="112"/>
      <c r="BV72" s="111"/>
      <c r="BZ72" s="119"/>
      <c r="CA72" s="112"/>
      <c r="CB72" s="112"/>
      <c r="CC72" s="112"/>
      <c r="CD72" s="112"/>
      <c r="CE72" s="116"/>
      <c r="CF72" s="117"/>
      <c r="CH72" s="48"/>
    </row>
    <row r="73" spans="2:86" x14ac:dyDescent="0.3">
      <c r="B73" s="22"/>
      <c r="D73" s="5"/>
      <c r="F73" s="162"/>
      <c r="G73" s="162"/>
      <c r="H73" s="162"/>
      <c r="I73" s="162"/>
      <c r="J73" s="162"/>
      <c r="K73" s="162"/>
      <c r="L73" s="162"/>
      <c r="M73" s="162"/>
      <c r="N73" s="162"/>
      <c r="O73" s="162"/>
      <c r="R73" s="95"/>
      <c r="AF73" s="95"/>
      <c r="AG73" s="103"/>
      <c r="AJ73" s="97"/>
      <c r="AM73" s="36"/>
      <c r="AP73" s="36"/>
      <c r="AT73" s="36"/>
      <c r="AX73" s="36"/>
      <c r="BB73" s="36"/>
      <c r="BD73" s="48"/>
      <c r="BF73" s="48"/>
      <c r="BH73" s="112"/>
      <c r="BI73" s="112"/>
      <c r="BJ73" s="111"/>
      <c r="BL73" s="112"/>
      <c r="BM73" s="112"/>
      <c r="BN73" s="111"/>
      <c r="BP73" s="112"/>
      <c r="BQ73" s="112"/>
      <c r="BR73" s="111"/>
      <c r="BT73" s="112"/>
      <c r="BU73" s="112"/>
      <c r="BV73" s="111"/>
      <c r="BZ73" s="119"/>
      <c r="CA73" s="112"/>
      <c r="CB73" s="112"/>
      <c r="CC73" s="112"/>
      <c r="CD73" s="112"/>
      <c r="CE73" s="116"/>
      <c r="CF73" s="117"/>
      <c r="CH73" s="48"/>
    </row>
    <row r="74" spans="2:86" x14ac:dyDescent="0.3">
      <c r="B74" s="22"/>
      <c r="D74" s="5"/>
      <c r="F74" s="162"/>
      <c r="G74" s="162"/>
      <c r="H74" s="162"/>
      <c r="I74" s="162"/>
      <c r="J74" s="162"/>
      <c r="K74" s="162"/>
      <c r="L74" s="162"/>
      <c r="M74" s="162"/>
      <c r="N74" s="162"/>
      <c r="O74" s="162"/>
      <c r="R74" s="95"/>
      <c r="AF74" s="95"/>
      <c r="AG74" s="103"/>
      <c r="AJ74" s="97"/>
      <c r="AM74" s="36"/>
      <c r="AP74" s="36"/>
      <c r="AT74" s="36"/>
      <c r="AX74" s="36"/>
      <c r="BB74" s="36"/>
      <c r="BD74" s="48"/>
      <c r="BF74" s="48"/>
      <c r="BH74" s="112"/>
      <c r="BI74" s="112"/>
      <c r="BJ74" s="111"/>
      <c r="BL74" s="112"/>
      <c r="BM74" s="112"/>
      <c r="BN74" s="111"/>
      <c r="BP74" s="112"/>
      <c r="BQ74" s="112"/>
      <c r="BR74" s="111"/>
      <c r="BT74" s="112"/>
      <c r="BU74" s="112"/>
      <c r="BV74" s="111"/>
      <c r="BZ74" s="119"/>
      <c r="CA74" s="112"/>
      <c r="CB74" s="112"/>
      <c r="CC74" s="112"/>
      <c r="CD74" s="112"/>
      <c r="CE74" s="116"/>
      <c r="CF74" s="117"/>
      <c r="CH74" s="48"/>
    </row>
    <row r="75" spans="2:86" x14ac:dyDescent="0.3">
      <c r="B75" s="22"/>
      <c r="D75" s="5"/>
      <c r="R75" s="95"/>
      <c r="AF75" s="95"/>
      <c r="AG75" s="103"/>
      <c r="AJ75" s="97"/>
      <c r="AM75" s="36"/>
      <c r="AP75" s="36"/>
      <c r="AT75" s="36"/>
      <c r="AX75" s="36"/>
      <c r="BB75" s="36"/>
      <c r="BD75" s="48"/>
      <c r="BF75" s="48"/>
      <c r="BH75" s="112"/>
      <c r="BI75" s="112"/>
      <c r="BJ75" s="111"/>
      <c r="BL75" s="112"/>
      <c r="BM75" s="112"/>
      <c r="BN75" s="111"/>
      <c r="BP75" s="112"/>
      <c r="BQ75" s="112"/>
      <c r="BR75" s="111"/>
      <c r="BT75" s="112"/>
      <c r="BU75" s="112"/>
      <c r="BV75" s="111"/>
      <c r="BZ75" s="119"/>
      <c r="CA75" s="112"/>
      <c r="CB75" s="112"/>
      <c r="CC75" s="112"/>
      <c r="CD75" s="112"/>
      <c r="CE75" s="116"/>
      <c r="CF75" s="117"/>
      <c r="CH75" s="48"/>
    </row>
    <row r="76" spans="2:86" x14ac:dyDescent="0.3">
      <c r="CD76" s="112"/>
    </row>
    <row r="77" spans="2:86" x14ac:dyDescent="0.3">
      <c r="CD77" s="112"/>
    </row>
    <row r="78" spans="2:86" x14ac:dyDescent="0.3">
      <c r="CD78" s="112"/>
    </row>
    <row r="79" spans="2:86" x14ac:dyDescent="0.3">
      <c r="CD79" s="112"/>
    </row>
    <row r="80" spans="2:86" x14ac:dyDescent="0.3">
      <c r="CD80" s="112"/>
    </row>
  </sheetData>
  <mergeCells count="18">
    <mergeCell ref="F70:O74"/>
    <mergeCell ref="AQ1:AX1"/>
    <mergeCell ref="AY1:BB1"/>
    <mergeCell ref="BC1:BD1"/>
    <mergeCell ref="BE1:BF1"/>
    <mergeCell ref="C1:D1"/>
    <mergeCell ref="E1:Q1"/>
    <mergeCell ref="S1:AE1"/>
    <mergeCell ref="AH1:AJ1"/>
    <mergeCell ref="AK1:AM1"/>
    <mergeCell ref="AN1:AP1"/>
    <mergeCell ref="CG1:CH1"/>
    <mergeCell ref="BG1:BJ1"/>
    <mergeCell ref="BK1:BN1"/>
    <mergeCell ref="BO1:BR1"/>
    <mergeCell ref="BS1:BV1"/>
    <mergeCell ref="BW1:BZ1"/>
    <mergeCell ref="CA1:C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BACKINTIME</vt:lpstr>
    </vt:vector>
  </TitlesOfParts>
  <Company>Commonwealth Charter Academy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Li</dc:creator>
  <cp:lastModifiedBy>Andy Li</cp:lastModifiedBy>
  <dcterms:created xsi:type="dcterms:W3CDTF">2025-03-21T16:29:03Z</dcterms:created>
  <dcterms:modified xsi:type="dcterms:W3CDTF">2025-04-14T16:12:26Z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babeb2-556d-46e1-aeda-f3b013f0dcc9_Enabled">
    <vt:lpwstr>true</vt:lpwstr>
  </property>
  <property fmtid="{D5CDD505-2E9C-101B-9397-08002B2CF9AE}" pid="3" name="MSIP_Label_93babeb2-556d-46e1-aeda-f3b013f0dcc9_SetDate">
    <vt:lpwstr>2025-03-21T17:50:07Z</vt:lpwstr>
  </property>
  <property fmtid="{D5CDD505-2E9C-101B-9397-08002B2CF9AE}" pid="4" name="MSIP_Label_93babeb2-556d-46e1-aeda-f3b013f0dcc9_Method">
    <vt:lpwstr>Privileged</vt:lpwstr>
  </property>
  <property fmtid="{D5CDD505-2E9C-101B-9397-08002B2CF9AE}" pid="5" name="MSIP_Label_93babeb2-556d-46e1-aeda-f3b013f0dcc9_Name">
    <vt:lpwstr>defa4170-0d19-0005-0000-bc88714345d2</vt:lpwstr>
  </property>
  <property fmtid="{D5CDD505-2E9C-101B-9397-08002B2CF9AE}" pid="6" name="MSIP_Label_93babeb2-556d-46e1-aeda-f3b013f0dcc9_SiteId">
    <vt:lpwstr>3eb96466-7efa-461e-ab09-c81885d230ea</vt:lpwstr>
  </property>
  <property fmtid="{D5CDD505-2E9C-101B-9397-08002B2CF9AE}" pid="7" name="MSIP_Label_93babeb2-556d-46e1-aeda-f3b013f0dcc9_ActionId">
    <vt:lpwstr>3a7d3222-86b5-42f8-abd9-6a6aa56ad17c</vt:lpwstr>
  </property>
  <property fmtid="{D5CDD505-2E9C-101B-9397-08002B2CF9AE}" pid="8" name="MSIP_Label_93babeb2-556d-46e1-aeda-f3b013f0dcc9_ContentBits">
    <vt:lpwstr>0</vt:lpwstr>
  </property>
  <property fmtid="{D5CDD505-2E9C-101B-9397-08002B2CF9AE}" pid="9" name="MSIP_Label_93babeb2-556d-46e1-aeda-f3b013f0dcc9_Tag">
    <vt:lpwstr>10, 0, 1, 1</vt:lpwstr>
  </property>
</Properties>
</file>