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oten izračun" sheetId="1" r:id="rId4"/>
    <sheet state="visible" name="Osnovno" sheetId="2" r:id="rId5"/>
    <sheet state="visible" name="Srednje_napredno" sheetId="3" r:id="rId6"/>
    <sheet state="visible" name="Napredno" sheetId="4" r:id="rId7"/>
    <sheet state="visible" name="Dodatna oprema" sheetId="5" r:id="rId8"/>
    <sheet state="visible" name="Dodatno orodje" sheetId="6" r:id="rId9"/>
    <sheet state="visible" name="Logistika" sheetId="7" r:id="rId10"/>
  </sheets>
  <definedNames/>
  <calcPr/>
</workbook>
</file>

<file path=xl/sharedStrings.xml><?xml version="1.0" encoding="utf-8"?>
<sst xmlns="http://schemas.openxmlformats.org/spreadsheetml/2006/main" count="167" uniqueCount="111">
  <si>
    <t>Izberite stopnjo ekipe:</t>
  </si>
  <si>
    <t>Osnovno</t>
  </si>
  <si>
    <t>Vsakoletna cena logistike:</t>
  </si>
  <si>
    <t>Koliko dodatne opreme želite imeti?</t>
  </si>
  <si>
    <t>Dodatni sestavni deli</t>
  </si>
  <si>
    <t>Začetni vložek za sestavne dele:</t>
  </si>
  <si>
    <t>Koliko dodatnega orodja potrebujete?</t>
  </si>
  <si>
    <t>Nekaj za začet</t>
  </si>
  <si>
    <t>Vložek za dodatne dele (1x)</t>
  </si>
  <si>
    <t>Začetni vložek za orodje:</t>
  </si>
  <si>
    <t>Ali želite potovati na tekmovanje v tujino?</t>
  </si>
  <si>
    <t>Da</t>
  </si>
  <si>
    <t>Koliko dijakov bi vzeli s seboj?</t>
  </si>
  <si>
    <t>Skupna cena (z DDV):</t>
  </si>
  <si>
    <t>Koliko mentorjev bi vzeli s seboj?</t>
  </si>
  <si>
    <t>Koliko ekip imate?</t>
  </si>
  <si>
    <t>Naziv izdelka</t>
  </si>
  <si>
    <t>Proizvajalec</t>
  </si>
  <si>
    <t>Potrebna količina</t>
  </si>
  <si>
    <t>Cena (brez ddv)</t>
  </si>
  <si>
    <t>Skupna cena</t>
  </si>
  <si>
    <t>Povezava</t>
  </si>
  <si>
    <t>Opomba</t>
  </si>
  <si>
    <t>FTC Starter Kit</t>
  </si>
  <si>
    <t>RevRobotics</t>
  </si>
  <si>
    <t>Control &amp; Power Bundle</t>
  </si>
  <si>
    <t>HD Hex Motor Kit</t>
  </si>
  <si>
    <t>FTC Kit</t>
  </si>
  <si>
    <t>GoBilda</t>
  </si>
  <si>
    <t>Vštet popust 25%, ki ga lahko uveljavijo FTC ekipe za GoBilda izdelke</t>
  </si>
  <si>
    <t>Motor 5203</t>
  </si>
  <si>
    <t>Mecanum kolesa (komplet 4-ih)</t>
  </si>
  <si>
    <t>Vštet popust 15%, ki ga lahko uveljavijo FTC ekipe na določene RevRobotics izdelke</t>
  </si>
  <si>
    <t>Encoder</t>
  </si>
  <si>
    <t>https://www.revrobotics.com/rev-11-1271/</t>
  </si>
  <si>
    <t>Linearna vodila</t>
  </si>
  <si>
    <t>Servo motor</t>
  </si>
  <si>
    <t>AliExpress</t>
  </si>
  <si>
    <t>3D tiskalnik</t>
  </si>
  <si>
    <t>Bambu Lab A1</t>
  </si>
  <si>
    <t>https://eu.store.bambulab.com/en-si/products/a1?variant=47554015691100</t>
  </si>
  <si>
    <t xml:space="preserve">Ender 3D printerji so sicer cenejši, vendar zahtevajo veliko ročne nastavitve, </t>
  </si>
  <si>
    <t>Filament za 3D tiskalnik</t>
  </si>
  <si>
    <t>1. skupina</t>
  </si>
  <si>
    <t>z DDV</t>
  </si>
  <si>
    <t>Zaščitna očala</t>
  </si>
  <si>
    <t>Wisent</t>
  </si>
  <si>
    <t>https://www.bauhaus.si/orodje-in-stroji/zascitna-oblacila-in-oprema/zascitna-ocala/zascitna-ocala-wisent-prozorna</t>
  </si>
  <si>
    <t>Meter</t>
  </si>
  <si>
    <t>https://www.bauhaus.si/orodje-in-stroji/merilne-naprave/metri-in-ravnila/tracni-meter-wisent-dolzina-5-m</t>
  </si>
  <si>
    <t>Digitalno kljunasto merilo</t>
  </si>
  <si>
    <t>Alpha Tools</t>
  </si>
  <si>
    <t>https://www.bauhaus.si/orodje-in-stroji/merilne-naprave/kotomeri-in-pomicna-merila/digitalno-kljunasto-merilo-alpha-tools-merilno-obmocje-0-150-mm-lcd-zaslon</t>
  </si>
  <si>
    <t>nism našu navadnega</t>
  </si>
  <si>
    <t>Kovinska žaga</t>
  </si>
  <si>
    <t>https://www.bauhaus.si/orodje-in-stroji/rocno-orodje/mizarsko-orodje/kovinska-zaga-wisent-jeklo-dolzina-lista-300-mm</t>
  </si>
  <si>
    <t>Prijemne ščipalke</t>
  </si>
  <si>
    <t>Wolfcraft</t>
  </si>
  <si>
    <t>https://www.bauhaus.si/orodje-in-stroji/rocno-orodje/mizarsko-orodje/prijemne-scipalke-wolfcraft-fz-60-60-mm-umetna-masa</t>
  </si>
  <si>
    <t>Olfa nož</t>
  </si>
  <si>
    <t>?</t>
  </si>
  <si>
    <t>https://www.bauhaus.si/orodje-in-stroji/rocno-orodje/orodje-za-rezanje-in-strizenje/univerzalni-noz-bauhaus-sirina-rezila-18-mm</t>
  </si>
  <si>
    <t>Krep lepilni trak</t>
  </si>
  <si>
    <t>Tesa</t>
  </si>
  <si>
    <t>https://www.bauhaus.si/krep-lepilni-trak-tesa-50-m-x-100-mm</t>
  </si>
  <si>
    <t>če meniš da nauš rabu še vedn kup in se mi kasneje zahvali</t>
  </si>
  <si>
    <t>Lepilni trak (ta srebrn bi moral biti)</t>
  </si>
  <si>
    <t>Top Trak</t>
  </si>
  <si>
    <t>https://www.bauhaus.si/lepilni-trak-top-trak-50-x-50-mm-siv</t>
  </si>
  <si>
    <t>2. skupina</t>
  </si>
  <si>
    <t>Delovne rokavice</t>
  </si>
  <si>
    <t>Wisent Basic</t>
  </si>
  <si>
    <t>https://www.bauhaus.si/orodje-in-stroji/zascitna-oblacila-in-oprema/rokavice/delovne-rokavice-wisent-basic-velikost-10-crno-sive</t>
  </si>
  <si>
    <t>Zaščitne slušalke</t>
  </si>
  <si>
    <t>https://www.bauhaus.si/orodje-in-stroji/zascitna-oblacila-in-oprema/zascita-za-usesa/zascitne-slusalke-wisent-rdece-crne-barve</t>
  </si>
  <si>
    <t>Klučavničatsko kladivo</t>
  </si>
  <si>
    <t>https://www.bauhaus.si/orodje-in-stroji/rocno-orodje/kladiva-in-sekire/kladiva/kljucavnicarsko-kladivo-alpha-tools-300-g-jesenov-les</t>
  </si>
  <si>
    <t>Set izvijačev</t>
  </si>
  <si>
    <t>https://www.bauhaus.si/catalog/product/view/id/83244/s/set-izvijacev-wisent-100-delni-krom-vanadijevo-jeklo/category/147/</t>
  </si>
  <si>
    <t>Vodna tehtnica</t>
  </si>
  <si>
    <t>Stabila</t>
  </si>
  <si>
    <t>https://www.bauhaus.si/orodje-in-stroji/merilne-naprave/vodne-tehtnice/vodna-tehtnica-stabila-typ-70-e-dolzina-120-cm-aluminij</t>
  </si>
  <si>
    <t>Brusni papir</t>
  </si>
  <si>
    <t>https://www.bauhaus.si/orodje-in-stroji/rocno-orodje/mizarsko-orodje/brusni-papir/brusni-papir-bauhaus-exclusiv-granulacija-100</t>
  </si>
  <si>
    <t>https://www.bauhaus.si/orodje-in-stroji/rocno-orodje/mizarsko-orodje/brusni-papir/brusni-papir-bauhaus-exclusiv-granulacija-40</t>
  </si>
  <si>
    <t>https://www.bauhaus.si/orodje-in-stroji/rocno-orodje/mizarsko-orodje/brusni-papir/brusni-papir-bauhaus-exclusiv-granulacija-240</t>
  </si>
  <si>
    <t>https://www.bauhaus.si/orodje-in-stroji/rocno-orodje/mizarsko-orodje/brusni-papir/brusni-papir-bauhaus-granulacija-400-mokro-in-suho-brusenje</t>
  </si>
  <si>
    <t>3. skupina</t>
  </si>
  <si>
    <t>Akumulatorski vdarni vrtalnik</t>
  </si>
  <si>
    <t>Bosch</t>
  </si>
  <si>
    <t>https://www.bauhaus.si/orodje-in-stroji/elektricno-in-akumulatorsko-orodje/vrtalniki-in-vijacniki/akumulatorski-vrtalniki-in-vijacniki/akumulatorski-udarni-vrtalnik-bosch-professional-gsb-12-v-2-x-li-ion-baterija-2-0-ah-0-1-600-vrt-min-0-24-000-ud-min</t>
  </si>
  <si>
    <t>če res hočš neki zašraufat lahko tud na roke</t>
  </si>
  <si>
    <t>Pištola za vroče lepljenje</t>
  </si>
  <si>
    <t>Rabid Hobby</t>
  </si>
  <si>
    <t>https://www.bauhaus.si/orodje-in-stroji/rocno-orodje/lepljenje/komplet-pistole-za-vroce-lepljenje-rapid-hobby-premer-lepilnega-vlozka-12-mm-72-w</t>
  </si>
  <si>
    <t>Naziv stroška</t>
  </si>
  <si>
    <t>Znesek</t>
  </si>
  <si>
    <t>Letno?</t>
  </si>
  <si>
    <t>Po ekipi?</t>
  </si>
  <si>
    <t>Prijavnina - Italija</t>
  </si>
  <si>
    <t>Transport LJ-IT</t>
  </si>
  <si>
    <t>Da - povratna pot za 1 osebo</t>
  </si>
  <si>
    <t>Nastanitev IT</t>
  </si>
  <si>
    <t>Po osebi - 2 nočitvi/3 dni z obroki</t>
  </si>
  <si>
    <t>Prijava v FIRST sistem</t>
  </si>
  <si>
    <t>Da - obnova</t>
  </si>
  <si>
    <t>Zavarovanje</t>
  </si>
  <si>
    <t>Da - cena po osebi</t>
  </si>
  <si>
    <t>Skupaj</t>
  </si>
  <si>
    <t>za število ljudi:</t>
  </si>
  <si>
    <t>(dijaki+mentor)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</si>
</sst>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[$€]"/>
    <numFmt numFmtId="165" formatCode="#,##0&quot;€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vrobotics.com/rev-11-1271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u.store.bambulab.com/en-si/products/a1?variant=47554015691100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6.xml"/><Relationship Id="rId11" Type="http://schemas.openxmlformats.org/officeDocument/2006/relationships/hyperlink" Target="https://www.bauhaus.si/orodje-in-stroji/rocno-orodje/kladiva-in-sekire/kladiva/kljucavnicarsko-kladivo-alpha-tools-300-g-jesenov-les" TargetMode="External"/><Relationship Id="rId10" Type="http://schemas.openxmlformats.org/officeDocument/2006/relationships/hyperlink" Target="https://www.bauhaus.si/orodje-in-stroji/zascitna-oblacila-in-oprema/zascita-za-usesa/zascitne-slusalke-wisent-rdece-crne-barve" TargetMode="External"/><Relationship Id="rId13" Type="http://schemas.openxmlformats.org/officeDocument/2006/relationships/hyperlink" Target="https://www.bauhaus.si/orodje-in-stroji/merilne-naprave/vodne-tehtnice/vodna-tehtnica-stabila-typ-70-e-dolzina-120-cm-aluminij" TargetMode="External"/><Relationship Id="rId12" Type="http://schemas.openxmlformats.org/officeDocument/2006/relationships/hyperlink" Target="https://www.bauhaus.si/catalog/product/view/id/83244/s/set-izvijacev-wisent-100-delni-krom-vanadijevo-jeklo/category/147/" TargetMode="External"/><Relationship Id="rId1" Type="http://schemas.openxmlformats.org/officeDocument/2006/relationships/hyperlink" Target="https://www.bauhaus.si/orodje-in-stroji/zascitna-oblacila-in-oprema/zascitna-ocala/zascitna-ocala-wisent-prozorna" TargetMode="External"/><Relationship Id="rId2" Type="http://schemas.openxmlformats.org/officeDocument/2006/relationships/hyperlink" Target="https://www.bauhaus.si/orodje-in-stroji/merilne-naprave/metri-in-ravnila/tracni-meter-wisent-dolzina-5-m" TargetMode="External"/><Relationship Id="rId3" Type="http://schemas.openxmlformats.org/officeDocument/2006/relationships/hyperlink" Target="https://www.bauhaus.si/orodje-in-stroji/merilne-naprave/kotomeri-in-pomicna-merila/digitalno-kljunasto-merilo-alpha-tools-merilno-obmocje-0-150-mm-lcd-zaslon" TargetMode="External"/><Relationship Id="rId4" Type="http://schemas.openxmlformats.org/officeDocument/2006/relationships/hyperlink" Target="https://www.bauhaus.si/orodje-in-stroji/rocno-orodje/mizarsko-orodje/kovinska-zaga-wisent-jeklo-dolzina-lista-300-mm" TargetMode="External"/><Relationship Id="rId9" Type="http://schemas.openxmlformats.org/officeDocument/2006/relationships/hyperlink" Target="https://www.bauhaus.si/orodje-in-stroji/zascitna-oblacila-in-oprema/rokavice/delovne-rokavice-wisent-basic-velikost-10-crno-sive" TargetMode="External"/><Relationship Id="rId15" Type="http://schemas.openxmlformats.org/officeDocument/2006/relationships/hyperlink" Target="https://www.bauhaus.si/orodje-in-stroji/rocno-orodje/mizarsko-orodje/brusni-papir/brusni-papir-bauhaus-exclusiv-granulacija-40" TargetMode="External"/><Relationship Id="rId14" Type="http://schemas.openxmlformats.org/officeDocument/2006/relationships/hyperlink" Target="https://www.bauhaus.si/orodje-in-stroji/rocno-orodje/mizarsko-orodje/brusni-papir/brusni-papir-bauhaus-exclusiv-granulacija-100" TargetMode="External"/><Relationship Id="rId17" Type="http://schemas.openxmlformats.org/officeDocument/2006/relationships/hyperlink" Target="https://www.bauhaus.si/orodje-in-stroji/rocno-orodje/mizarsko-orodje/brusni-papir/brusni-papir-bauhaus-granulacija-400-mokro-in-suho-brusenje" TargetMode="External"/><Relationship Id="rId16" Type="http://schemas.openxmlformats.org/officeDocument/2006/relationships/hyperlink" Target="https://www.bauhaus.si/orodje-in-stroji/rocno-orodje/mizarsko-orodje/brusni-papir/brusni-papir-bauhaus-exclusiv-granulacija-240" TargetMode="External"/><Relationship Id="rId5" Type="http://schemas.openxmlformats.org/officeDocument/2006/relationships/hyperlink" Target="https://www.bauhaus.si/orodje-in-stroji/rocno-orodje/mizarsko-orodje/prijemne-scipalke-wolfcraft-fz-60-60-mm-umetna-masa" TargetMode="External"/><Relationship Id="rId19" Type="http://schemas.openxmlformats.org/officeDocument/2006/relationships/hyperlink" Target="https://www.bauhaus.si/orodje-in-stroji/rocno-orodje/lepljenje/komplet-pistole-za-vroce-lepljenje-rapid-hobby-premer-lepilnega-vlozka-12-mm-72-w" TargetMode="External"/><Relationship Id="rId6" Type="http://schemas.openxmlformats.org/officeDocument/2006/relationships/hyperlink" Target="https://www.bauhaus.si/orodje-in-stroji/rocno-orodje/orodje-za-rezanje-in-strizenje/univerzalni-noz-bauhaus-sirina-rezila-18-mm" TargetMode="External"/><Relationship Id="rId18" Type="http://schemas.openxmlformats.org/officeDocument/2006/relationships/hyperlink" Target="https://www.bauhaus.si/orodje-in-stroji/elektricno-in-akumulatorsko-orodje/vrtalniki-in-vijacniki/akumulatorski-vrtalniki-in-vijacniki/akumulatorski-udarni-vrtalnik-bosch-professional-gsb-12-v-2-x-li-ion-baterija-2-0-ah-0-1-600-vrt-min-0-24-000-ud-min" TargetMode="External"/><Relationship Id="rId7" Type="http://schemas.openxmlformats.org/officeDocument/2006/relationships/hyperlink" Target="https://www.bauhaus.si/krep-lepilni-trak-tesa-50-m-x-100-mm" TargetMode="External"/><Relationship Id="rId8" Type="http://schemas.openxmlformats.org/officeDocument/2006/relationships/hyperlink" Target="https://www.bauhaus.si/lepilni-trak-top-trak-50-x-50-mm-siv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19.13"/>
    <col customWidth="1" min="4" max="4" width="25.25"/>
  </cols>
  <sheetData>
    <row r="1" ht="17.25" customHeight="1"/>
    <row r="2" ht="15.0" customHeight="1">
      <c r="A2" s="1" t="s">
        <v>0</v>
      </c>
      <c r="B2" s="1" t="s">
        <v>1</v>
      </c>
      <c r="D2" s="1" t="s">
        <v>2</v>
      </c>
      <c r="E2" s="2">
        <f>if(B6="Da",Logistika!B8,if(B6="Ne",0,"Prosim izpolnite polje B6"))</f>
        <v>2220</v>
      </c>
    </row>
    <row r="3">
      <c r="A3" s="1" t="s">
        <v>3</v>
      </c>
      <c r="B3" s="1" t="s">
        <v>4</v>
      </c>
      <c r="D3" s="1" t="s">
        <v>5</v>
      </c>
      <c r="E3" s="2">
        <f>if(B2="Osnovno",sum(Osnovno!E2:Osnovno!E4),if(B2="Srednje napredno",sum(Srednje_napredno!E2:Srednje_napredno!E4),if(B2="Napredno",sum(Napredno!E2:Napredno!E6),"Prosim izpolnite polje B2")))</f>
        <v>1805</v>
      </c>
      <c r="F3" s="1" t="str">
        <f t="shared" ref="F3:F4" si="1">if(E3=0,"","brez DDV")</f>
        <v>brez DDV</v>
      </c>
    </row>
    <row r="4">
      <c r="A4" s="1" t="s">
        <v>6</v>
      </c>
      <c r="B4" s="1" t="s">
        <v>7</v>
      </c>
      <c r="D4" s="1" t="s">
        <v>8</v>
      </c>
      <c r="E4" s="2">
        <f>if(B3="Dodatni sestavni deli", 'Dodatna oprema'!E2+'Dodatna oprema'!E3,if(B3="3D tiskalnik",'Dodatna oprema'!E4+'Dodatna oprema'!E5,if(B3="Oboje",sum('Dodatna oprema'!E2:'Dodatna oprema'!E6),if(B3="Ne potrebujemo",0,"Prosim izpolnite polje B3"))))</f>
        <v>84</v>
      </c>
      <c r="F4" s="1" t="str">
        <f t="shared" si="1"/>
        <v>brez DDV</v>
      </c>
    </row>
    <row r="5">
      <c r="D5" s="1" t="s">
        <v>9</v>
      </c>
      <c r="E5" s="2">
        <f>if(B4="Ne potrebujemo",0, if(B4="Nekaj za začet",'Dodatno orodje'!E1,if(B4="Za resne robote",'Dodatno orodje'!E11,if(B4="Želimo imeti vse na voljo", 'Dodatno orodje'!E22, "Prosim izpolnite polje B4"))))</f>
        <v>105</v>
      </c>
      <c r="F5" s="1" t="str">
        <f>if(E5=0,"","DDV vključen")</f>
        <v>DDV vključen</v>
      </c>
    </row>
    <row r="6">
      <c r="A6" s="1" t="s">
        <v>10</v>
      </c>
      <c r="B6" s="1" t="s">
        <v>11</v>
      </c>
      <c r="E6" s="2"/>
    </row>
    <row r="7">
      <c r="A7" s="1" t="s">
        <v>12</v>
      </c>
      <c r="B7" s="1">
        <v>5.0</v>
      </c>
      <c r="D7" s="1" t="s">
        <v>13</v>
      </c>
      <c r="E7" s="2">
        <f>E2+E3*122%+E4*122%+E5</f>
        <v>4629.58</v>
      </c>
    </row>
    <row r="8">
      <c r="A8" s="1" t="s">
        <v>14</v>
      </c>
      <c r="B8" s="1">
        <v>1.0</v>
      </c>
    </row>
    <row r="9">
      <c r="A9" s="1" t="s">
        <v>15</v>
      </c>
      <c r="B9" s="1">
        <v>1.0</v>
      </c>
    </row>
  </sheetData>
  <dataValidations>
    <dataValidation type="list" allowBlank="1" showErrorMessage="1" sqref="B6">
      <formula1>"Da,Ne"</formula1>
    </dataValidation>
    <dataValidation type="list" allowBlank="1" showErrorMessage="1" sqref="B4">
      <formula1>"Ne potrebujemo,Nekaj za začet,Za resne robote,Želimo imeti vse na voljo"</formula1>
    </dataValidation>
    <dataValidation type="list" allowBlank="1" showErrorMessage="1" sqref="B3">
      <formula1>"Ne potrebujemo,Dodatni sestavni deli,3D tiskalnik,Oboje"</formula1>
    </dataValidation>
    <dataValidation type="list" allowBlank="1" showErrorMessage="1" sqref="B2">
      <formula1>"Osnovno,Srednje napredno,Napredno"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s="1" t="s">
        <v>23</v>
      </c>
      <c r="B2" s="1" t="s">
        <v>24</v>
      </c>
      <c r="C2" s="1">
        <v>1.0</v>
      </c>
      <c r="D2" s="1">
        <v>700.0</v>
      </c>
      <c r="E2" s="3">
        <f t="shared" ref="E2:E4" si="1">C2*D2</f>
        <v>700</v>
      </c>
    </row>
    <row r="3">
      <c r="A3" s="1" t="s">
        <v>25</v>
      </c>
      <c r="B3" s="1" t="s">
        <v>24</v>
      </c>
      <c r="C3" s="1">
        <v>1.0</v>
      </c>
      <c r="D3" s="1">
        <v>700.0</v>
      </c>
      <c r="E3" s="3">
        <f t="shared" si="1"/>
        <v>700</v>
      </c>
    </row>
    <row r="4">
      <c r="A4" s="1" t="s">
        <v>26</v>
      </c>
      <c r="B4" s="1" t="s">
        <v>24</v>
      </c>
      <c r="C4" s="1">
        <v>3.0</v>
      </c>
      <c r="D4" s="1">
        <v>135.0</v>
      </c>
      <c r="E4" s="3">
        <f t="shared" si="1"/>
        <v>405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  <col customWidth="1" min="7" max="7" width="53.13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s="1" t="s">
        <v>27</v>
      </c>
      <c r="B2" s="1" t="s">
        <v>28</v>
      </c>
      <c r="C2" s="1">
        <v>1.0</v>
      </c>
      <c r="D2" s="1">
        <v>850.0</v>
      </c>
      <c r="E2" s="3">
        <f>D2*C2*0.75</f>
        <v>637.5</v>
      </c>
      <c r="G2" s="1" t="s">
        <v>29</v>
      </c>
    </row>
    <row r="3">
      <c r="A3" s="1" t="s">
        <v>25</v>
      </c>
      <c r="B3" s="1" t="s">
        <v>24</v>
      </c>
      <c r="C3" s="1">
        <v>1.0</v>
      </c>
      <c r="D3" s="1">
        <v>700.0</v>
      </c>
      <c r="E3" s="3">
        <f t="shared" ref="E3:E4" si="1">C3*D3</f>
        <v>700</v>
      </c>
    </row>
    <row r="4">
      <c r="A4" s="1" t="s">
        <v>30</v>
      </c>
      <c r="B4" s="1" t="s">
        <v>28</v>
      </c>
      <c r="C4" s="1">
        <v>3.0</v>
      </c>
      <c r="D4" s="1">
        <v>135.0</v>
      </c>
      <c r="E4" s="3">
        <f t="shared" si="1"/>
        <v>405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9.13"/>
    <col customWidth="1" min="7" max="7" width="63.25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s="1" t="s">
        <v>31</v>
      </c>
      <c r="B2" s="1" t="s">
        <v>24</v>
      </c>
      <c r="C2" s="1">
        <v>1.0</v>
      </c>
      <c r="D2" s="1">
        <v>150.0</v>
      </c>
      <c r="E2" s="3">
        <f t="shared" ref="E2:E3" si="1">C2*D2*85%</f>
        <v>127.5</v>
      </c>
      <c r="G2" s="1" t="s">
        <v>32</v>
      </c>
    </row>
    <row r="3">
      <c r="A3" s="1" t="s">
        <v>33</v>
      </c>
      <c r="B3" s="1" t="s">
        <v>24</v>
      </c>
      <c r="C3" s="1">
        <v>3.0</v>
      </c>
      <c r="D3" s="1">
        <v>50.0</v>
      </c>
      <c r="E3" s="3">
        <f t="shared" si="1"/>
        <v>127.5</v>
      </c>
      <c r="F3" s="4" t="s">
        <v>34</v>
      </c>
      <c r="G3" s="1" t="s">
        <v>32</v>
      </c>
    </row>
    <row r="4">
      <c r="A4" s="1" t="s">
        <v>27</v>
      </c>
      <c r="B4" s="1" t="s">
        <v>28</v>
      </c>
      <c r="C4" s="1">
        <v>1.0</v>
      </c>
      <c r="D4" s="1">
        <v>850.0</v>
      </c>
      <c r="E4" s="3">
        <f>D4*C4*0.75</f>
        <v>637.5</v>
      </c>
      <c r="G4" s="1" t="s">
        <v>29</v>
      </c>
    </row>
    <row r="5">
      <c r="A5" s="1" t="s">
        <v>25</v>
      </c>
      <c r="B5" s="1" t="s">
        <v>24</v>
      </c>
      <c r="C5" s="1">
        <v>1.0</v>
      </c>
      <c r="D5" s="1">
        <v>700.0</v>
      </c>
      <c r="E5" s="3">
        <f t="shared" ref="E5:E6" si="2">C5*D5</f>
        <v>700</v>
      </c>
    </row>
    <row r="6">
      <c r="A6" s="1" t="s">
        <v>30</v>
      </c>
      <c r="B6" s="1" t="s">
        <v>28</v>
      </c>
      <c r="C6" s="1">
        <v>3.0</v>
      </c>
      <c r="D6" s="1">
        <v>135.0</v>
      </c>
      <c r="E6" s="3">
        <f t="shared" si="2"/>
        <v>405</v>
      </c>
    </row>
  </sheetData>
  <hyperlinks>
    <hyperlink r:id="rId1" ref="F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9.13"/>
    <col customWidth="1" min="6" max="6" width="72.13"/>
    <col customWidth="1" min="7" max="7" width="38.13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s="1" t="s">
        <v>35</v>
      </c>
      <c r="C2" s="1">
        <v>6.0</v>
      </c>
      <c r="D2" s="1">
        <v>10.0</v>
      </c>
      <c r="E2" s="3">
        <f t="shared" ref="E2:E5" si="1">C2*D2</f>
        <v>60</v>
      </c>
    </row>
    <row r="3">
      <c r="A3" s="1" t="s">
        <v>36</v>
      </c>
      <c r="B3" s="1" t="s">
        <v>37</v>
      </c>
      <c r="C3" s="1">
        <v>8.0</v>
      </c>
      <c r="D3" s="1">
        <v>3.0</v>
      </c>
      <c r="E3" s="3">
        <f t="shared" si="1"/>
        <v>24</v>
      </c>
    </row>
    <row r="4">
      <c r="A4" s="1" t="s">
        <v>38</v>
      </c>
      <c r="B4" s="1" t="s">
        <v>39</v>
      </c>
      <c r="C4" s="1">
        <v>1.0</v>
      </c>
      <c r="D4" s="1">
        <v>350.0</v>
      </c>
      <c r="E4" s="3">
        <f t="shared" si="1"/>
        <v>350</v>
      </c>
      <c r="F4" s="4" t="s">
        <v>40</v>
      </c>
      <c r="G4" s="1" t="s">
        <v>41</v>
      </c>
    </row>
    <row r="5">
      <c r="A5" s="1" t="s">
        <v>42</v>
      </c>
      <c r="C5" s="1">
        <v>1.0</v>
      </c>
      <c r="D5" s="1">
        <v>16.0</v>
      </c>
      <c r="E5" s="3">
        <f t="shared" si="1"/>
        <v>16</v>
      </c>
    </row>
  </sheetData>
  <hyperlinks>
    <hyperlink r:id="rId1" ref="F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9.13"/>
    <col customWidth="1" min="6" max="6" width="38.13"/>
  </cols>
  <sheetData>
    <row r="1">
      <c r="A1" s="5" t="s">
        <v>43</v>
      </c>
      <c r="B1" s="6"/>
      <c r="C1" s="6"/>
      <c r="D1" s="5" t="s">
        <v>44</v>
      </c>
      <c r="E1" s="6">
        <f>SUM(E2:E9)</f>
        <v>105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45</v>
      </c>
      <c r="B2" s="1" t="s">
        <v>46</v>
      </c>
      <c r="C2" s="1">
        <v>2.0</v>
      </c>
      <c r="D2" s="1">
        <v>8.0</v>
      </c>
      <c r="E2" s="3">
        <f t="shared" ref="E2:E9" si="1">C2*D2</f>
        <v>16</v>
      </c>
      <c r="F2" s="4" t="s">
        <v>47</v>
      </c>
    </row>
    <row r="3">
      <c r="A3" s="1" t="s">
        <v>48</v>
      </c>
      <c r="B3" s="1" t="s">
        <v>46</v>
      </c>
      <c r="C3" s="1">
        <v>1.0</v>
      </c>
      <c r="D3" s="1">
        <v>3.0</v>
      </c>
      <c r="E3" s="3">
        <f t="shared" si="1"/>
        <v>3</v>
      </c>
      <c r="F3" s="4" t="s">
        <v>49</v>
      </c>
    </row>
    <row r="4">
      <c r="A4" s="1" t="s">
        <v>50</v>
      </c>
      <c r="B4" s="1" t="s">
        <v>51</v>
      </c>
      <c r="C4" s="1">
        <v>1.0</v>
      </c>
      <c r="D4" s="1">
        <v>17.0</v>
      </c>
      <c r="E4" s="3">
        <f t="shared" si="1"/>
        <v>17</v>
      </c>
      <c r="F4" s="4" t="s">
        <v>52</v>
      </c>
      <c r="G4" s="1" t="s">
        <v>53</v>
      </c>
    </row>
    <row r="5">
      <c r="A5" s="1" t="s">
        <v>54</v>
      </c>
      <c r="B5" s="1" t="s">
        <v>46</v>
      </c>
      <c r="C5" s="1">
        <v>1.0</v>
      </c>
      <c r="D5" s="1">
        <v>13.0</v>
      </c>
      <c r="E5" s="3">
        <f t="shared" si="1"/>
        <v>13</v>
      </c>
      <c r="F5" s="4" t="s">
        <v>55</v>
      </c>
    </row>
    <row r="6">
      <c r="A6" s="1" t="s">
        <v>56</v>
      </c>
      <c r="B6" s="1" t="s">
        <v>57</v>
      </c>
      <c r="C6" s="1">
        <v>4.0</v>
      </c>
      <c r="D6" s="1">
        <v>3.0</v>
      </c>
      <c r="E6" s="3">
        <f t="shared" si="1"/>
        <v>12</v>
      </c>
      <c r="F6" s="4" t="s">
        <v>58</v>
      </c>
    </row>
    <row r="7">
      <c r="A7" s="1" t="s">
        <v>59</v>
      </c>
      <c r="B7" s="1" t="s">
        <v>60</v>
      </c>
      <c r="C7" s="1">
        <v>2.0</v>
      </c>
      <c r="D7" s="1">
        <v>4.0</v>
      </c>
      <c r="E7" s="3">
        <f t="shared" si="1"/>
        <v>8</v>
      </c>
      <c r="F7" s="4" t="s">
        <v>61</v>
      </c>
    </row>
    <row r="8">
      <c r="A8" s="1" t="s">
        <v>62</v>
      </c>
      <c r="B8" s="1" t="s">
        <v>63</v>
      </c>
      <c r="C8" s="1">
        <v>2.0</v>
      </c>
      <c r="D8" s="1">
        <v>10.0</v>
      </c>
      <c r="E8" s="3">
        <f t="shared" si="1"/>
        <v>20</v>
      </c>
      <c r="F8" s="4" t="s">
        <v>64</v>
      </c>
      <c r="G8" s="1" t="s">
        <v>65</v>
      </c>
    </row>
    <row r="9">
      <c r="A9" s="1" t="s">
        <v>66</v>
      </c>
      <c r="B9" s="1" t="s">
        <v>67</v>
      </c>
      <c r="C9" s="1">
        <v>2.0</v>
      </c>
      <c r="D9" s="1">
        <v>8.0</v>
      </c>
      <c r="E9" s="3">
        <f t="shared" si="1"/>
        <v>16</v>
      </c>
      <c r="F9" s="4" t="s">
        <v>68</v>
      </c>
    </row>
    <row r="11">
      <c r="A11" s="7" t="s">
        <v>69</v>
      </c>
      <c r="B11" s="8"/>
      <c r="C11" s="8"/>
      <c r="D11" s="7" t="s">
        <v>44</v>
      </c>
      <c r="E11" s="8">
        <f>SUM(E12:E20)</f>
        <v>110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" t="s">
        <v>70</v>
      </c>
      <c r="B12" s="1" t="s">
        <v>71</v>
      </c>
      <c r="C12" s="1">
        <v>2.0</v>
      </c>
      <c r="D12" s="1">
        <v>8.0</v>
      </c>
      <c r="E12" s="3">
        <f t="shared" ref="E12:E20" si="2">C12*D12</f>
        <v>16</v>
      </c>
      <c r="F12" s="4" t="s">
        <v>72</v>
      </c>
    </row>
    <row r="13">
      <c r="A13" s="1" t="s">
        <v>73</v>
      </c>
      <c r="B13" s="1" t="s">
        <v>46</v>
      </c>
      <c r="C13" s="1">
        <v>2.0</v>
      </c>
      <c r="D13" s="1">
        <v>9.0</v>
      </c>
      <c r="E13" s="3">
        <f t="shared" si="2"/>
        <v>18</v>
      </c>
      <c r="F13" s="4" t="s">
        <v>74</v>
      </c>
    </row>
    <row r="14">
      <c r="A14" s="1" t="s">
        <v>75</v>
      </c>
      <c r="B14" s="1" t="s">
        <v>51</v>
      </c>
      <c r="C14" s="1">
        <v>1.0</v>
      </c>
      <c r="D14" s="1">
        <v>7.0</v>
      </c>
      <c r="E14" s="3">
        <f t="shared" si="2"/>
        <v>7</v>
      </c>
      <c r="F14" s="4" t="s">
        <v>76</v>
      </c>
    </row>
    <row r="15">
      <c r="A15" s="1" t="s">
        <v>77</v>
      </c>
      <c r="B15" s="1" t="s">
        <v>46</v>
      </c>
      <c r="C15" s="1">
        <v>1.0</v>
      </c>
      <c r="D15" s="1">
        <v>30.0</v>
      </c>
      <c r="E15" s="3">
        <f t="shared" si="2"/>
        <v>30</v>
      </c>
      <c r="F15" s="4" t="s">
        <v>78</v>
      </c>
    </row>
    <row r="16">
      <c r="A16" s="1" t="s">
        <v>79</v>
      </c>
      <c r="B16" s="1" t="s">
        <v>80</v>
      </c>
      <c r="C16" s="1">
        <v>1.0</v>
      </c>
      <c r="D16" s="1">
        <v>15.0</v>
      </c>
      <c r="E16" s="3">
        <f t="shared" si="2"/>
        <v>15</v>
      </c>
      <c r="F16" s="4" t="s">
        <v>81</v>
      </c>
    </row>
    <row r="17">
      <c r="A17" s="1" t="s">
        <v>82</v>
      </c>
      <c r="B17" s="1" t="s">
        <v>60</v>
      </c>
      <c r="C17" s="1">
        <v>2.0</v>
      </c>
      <c r="D17" s="1">
        <v>3.0</v>
      </c>
      <c r="E17" s="3">
        <f t="shared" si="2"/>
        <v>6</v>
      </c>
      <c r="F17" s="4" t="s">
        <v>83</v>
      </c>
    </row>
    <row r="18">
      <c r="A18" s="1" t="s">
        <v>82</v>
      </c>
      <c r="B18" s="1" t="s">
        <v>60</v>
      </c>
      <c r="C18" s="1">
        <v>2.0</v>
      </c>
      <c r="D18" s="1">
        <v>3.0</v>
      </c>
      <c r="E18" s="3">
        <f t="shared" si="2"/>
        <v>6</v>
      </c>
      <c r="F18" s="4" t="s">
        <v>84</v>
      </c>
    </row>
    <row r="19">
      <c r="A19" s="1" t="s">
        <v>82</v>
      </c>
      <c r="B19" s="1" t="s">
        <v>60</v>
      </c>
      <c r="C19" s="1">
        <v>2.0</v>
      </c>
      <c r="D19" s="1">
        <v>3.0</v>
      </c>
      <c r="E19" s="3">
        <f t="shared" si="2"/>
        <v>6</v>
      </c>
      <c r="F19" s="4" t="s">
        <v>85</v>
      </c>
    </row>
    <row r="20">
      <c r="A20" s="1" t="s">
        <v>82</v>
      </c>
      <c r="B20" s="1" t="s">
        <v>60</v>
      </c>
      <c r="C20" s="1">
        <v>2.0</v>
      </c>
      <c r="D20" s="1">
        <v>3.0</v>
      </c>
      <c r="E20" s="3">
        <f t="shared" si="2"/>
        <v>6</v>
      </c>
      <c r="F20" s="4" t="s">
        <v>86</v>
      </c>
    </row>
    <row r="22">
      <c r="A22" s="9" t="s">
        <v>87</v>
      </c>
      <c r="B22" s="10"/>
      <c r="C22" s="10"/>
      <c r="D22" s="9" t="s">
        <v>44</v>
      </c>
      <c r="E22" s="10">
        <f>SUM(E23:E24)</f>
        <v>162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" t="s">
        <v>88</v>
      </c>
      <c r="B23" s="1" t="s">
        <v>89</v>
      </c>
      <c r="C23" s="1">
        <v>1.0</v>
      </c>
      <c r="D23" s="1">
        <v>150.0</v>
      </c>
      <c r="E23" s="3">
        <f t="shared" ref="E23:E24" si="3">C23*D23</f>
        <v>150</v>
      </c>
      <c r="F23" s="4" t="s">
        <v>90</v>
      </c>
      <c r="G23" s="1" t="s">
        <v>91</v>
      </c>
    </row>
    <row r="24">
      <c r="A24" s="1" t="s">
        <v>92</v>
      </c>
      <c r="B24" s="1" t="s">
        <v>93</v>
      </c>
      <c r="C24" s="1">
        <v>1.0</v>
      </c>
      <c r="D24" s="1">
        <v>12.0</v>
      </c>
      <c r="E24" s="3">
        <f t="shared" si="3"/>
        <v>12</v>
      </c>
      <c r="F24" s="4" t="s">
        <v>94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3"/>
    <hyperlink r:id="rId19" ref="F24"/>
  </hyperlinks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11.38"/>
    <col customWidth="1" min="4" max="4" width="26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</row>
    <row r="2">
      <c r="A2" s="1" t="s">
        <v>99</v>
      </c>
      <c r="B2" s="11">
        <v>300.0</v>
      </c>
      <c r="C2" s="1" t="s">
        <v>11</v>
      </c>
      <c r="D2" s="1" t="s">
        <v>11</v>
      </c>
    </row>
    <row r="3">
      <c r="A3" s="1" t="s">
        <v>100</v>
      </c>
      <c r="B3" s="11">
        <v>80.0</v>
      </c>
      <c r="C3" s="1" t="s">
        <v>11</v>
      </c>
      <c r="D3" s="1" t="s">
        <v>101</v>
      </c>
    </row>
    <row r="4">
      <c r="A4" s="1" t="s">
        <v>102</v>
      </c>
      <c r="B4" s="11">
        <v>200.0</v>
      </c>
      <c r="C4" s="1" t="s">
        <v>11</v>
      </c>
      <c r="D4" s="1" t="s">
        <v>103</v>
      </c>
    </row>
    <row r="5">
      <c r="A5" s="1" t="s">
        <v>104</v>
      </c>
      <c r="B5" s="1">
        <v>0.0</v>
      </c>
      <c r="C5" s="1" t="s">
        <v>105</v>
      </c>
      <c r="D5" s="1" t="s">
        <v>11</v>
      </c>
    </row>
    <row r="6">
      <c r="A6" s="1" t="s">
        <v>106</v>
      </c>
      <c r="B6" s="11">
        <v>40.0</v>
      </c>
      <c r="C6" s="1" t="s">
        <v>11</v>
      </c>
      <c r="D6" s="1" t="s">
        <v>107</v>
      </c>
    </row>
    <row r="8">
      <c r="A8" s="1" t="s">
        <v>108</v>
      </c>
      <c r="B8" s="12">
        <f>B2*'Celoten izračun'!B9+B3*D8+B5+D8*B4+D8*B6</f>
        <v>2220</v>
      </c>
      <c r="C8" s="1" t="s">
        <v>109</v>
      </c>
      <c r="D8" s="1">
        <f>'Celoten izračun'!B7+'Celoten izračun'!B8</f>
        <v>6</v>
      </c>
      <c r="E8" s="1" t="s">
        <v>110</v>
      </c>
    </row>
  </sheetData>
  <drawing r:id="rId1"/>
</worksheet>
</file>