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00" i="19"/>
  <c r="B100"/>
  <c r="H100" s="1"/>
  <c r="C100"/>
  <c r="D100"/>
  <c r="N100" s="1"/>
  <c r="M100"/>
  <c r="AB51" i="27"/>
  <c r="AK51" s="1"/>
  <c r="AE51"/>
  <c r="AF51"/>
  <c r="AH51"/>
  <c r="AI51"/>
  <c r="AJ51"/>
  <c r="AL51"/>
  <c r="B84"/>
  <c r="D84"/>
  <c r="E84"/>
  <c r="M84"/>
  <c r="Q84"/>
  <c r="R84"/>
  <c r="S84"/>
  <c r="Y84"/>
  <c r="AE50"/>
  <c r="AF50"/>
  <c r="AH50"/>
  <c r="AI50"/>
  <c r="AJ50"/>
  <c r="AL50"/>
  <c r="AE49"/>
  <c r="AF49"/>
  <c r="AH49"/>
  <c r="AI49"/>
  <c r="AJ49"/>
  <c r="AL49"/>
  <c r="A99" i="19"/>
  <c r="B99"/>
  <c r="H99" s="1"/>
  <c r="C99"/>
  <c r="M99"/>
  <c r="B83" i="27"/>
  <c r="D83"/>
  <c r="M83" s="1"/>
  <c r="E83"/>
  <c r="Q83"/>
  <c r="R83"/>
  <c r="S83"/>
  <c r="Y83"/>
  <c r="A98" i="19"/>
  <c r="B98"/>
  <c r="G98" s="1"/>
  <c r="C98"/>
  <c r="AE48" i="27"/>
  <c r="AF48"/>
  <c r="AI48"/>
  <c r="AJ48"/>
  <c r="AL48"/>
  <c r="B82"/>
  <c r="D82"/>
  <c r="M82" s="1"/>
  <c r="Q82"/>
  <c r="R82"/>
  <c r="S82"/>
  <c r="AV119" i="28"/>
  <c r="AV118"/>
  <c r="AV117"/>
  <c r="AV116"/>
  <c r="AV115"/>
  <c r="AV114"/>
  <c r="A32"/>
  <c r="C32"/>
  <c r="D32"/>
  <c r="K32" s="1"/>
  <c r="P16" i="19"/>
  <c r="R16"/>
  <c r="S16"/>
  <c r="AE47" i="27"/>
  <c r="AF47"/>
  <c r="AI47"/>
  <c r="AJ47"/>
  <c r="AL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8" i="3"/>
  <c r="D78"/>
  <c r="K78" s="1"/>
  <c r="E78"/>
  <c r="F78"/>
  <c r="G78"/>
  <c r="H78"/>
  <c r="I78"/>
  <c r="J78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G100" i="19" l="1"/>
  <c r="AG51" i="27"/>
  <c r="D99" i="19"/>
  <c r="N99" s="1"/>
  <c r="G99"/>
  <c r="AW115" i="28"/>
  <c r="AW119"/>
  <c r="AW116"/>
  <c r="AW114"/>
  <c r="AW118"/>
  <c r="AW117"/>
  <c r="D98" i="19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AV52" i="28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2" i="3"/>
  <c r="D102"/>
  <c r="E102"/>
  <c r="F102"/>
  <c r="G102"/>
  <c r="H102"/>
  <c r="I102"/>
  <c r="J102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2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AN84" s="1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K25" s="1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K24" s="1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N90" i="19" l="1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N92" s="1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3" i="19" l="1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4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20" i="28" l="1"/>
  <c r="AH48" i="27"/>
  <c r="K8" i="28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AE70" s="1"/>
  <c r="AB70" s="1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D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6" i="3"/>
  <c r="D126"/>
  <c r="E126"/>
  <c r="F126"/>
  <c r="G126"/>
  <c r="H126"/>
  <c r="I126"/>
  <c r="J126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0" i="3"/>
  <c r="D80"/>
  <c r="E80"/>
  <c r="F80"/>
  <c r="G80"/>
  <c r="H80"/>
  <c r="I80"/>
  <c r="J80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6" i="3"/>
  <c r="G51" i="19"/>
  <c r="D48"/>
  <c r="G47"/>
  <c r="G45"/>
  <c r="D35"/>
  <c r="G35"/>
  <c r="G48"/>
  <c r="D46"/>
  <c r="D45"/>
  <c r="D47"/>
  <c r="D41"/>
  <c r="D44"/>
  <c r="G38"/>
  <c r="D36"/>
  <c r="G37"/>
  <c r="K80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9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N50" i="19" l="1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9" i="3"/>
  <c r="D129"/>
  <c r="F129"/>
  <c r="G129"/>
  <c r="H129"/>
  <c r="I129"/>
  <c r="J129"/>
  <c r="C120"/>
  <c r="D120"/>
  <c r="F120"/>
  <c r="G120"/>
  <c r="H120"/>
  <c r="I120"/>
  <c r="J120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3"/>
  <c r="D123"/>
  <c r="F123"/>
  <c r="G123"/>
  <c r="H123"/>
  <c r="I123"/>
  <c r="J123"/>
  <c r="C115"/>
  <c r="D115"/>
  <c r="F115"/>
  <c r="G115"/>
  <c r="H115"/>
  <c r="I115"/>
  <c r="J115"/>
  <c r="C122"/>
  <c r="D122"/>
  <c r="F122"/>
  <c r="G122"/>
  <c r="H122"/>
  <c r="I122"/>
  <c r="J122"/>
  <c r="C121"/>
  <c r="D121"/>
  <c r="F121"/>
  <c r="G121"/>
  <c r="H121"/>
  <c r="I121"/>
  <c r="J121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J66" i="2"/>
  <c r="J65"/>
  <c r="J64"/>
  <c r="J63"/>
  <c r="C76" i="3"/>
  <c r="C77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F76"/>
  <c r="F77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76"/>
  <c r="G77"/>
  <c r="G79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76"/>
  <c r="H77"/>
  <c r="H79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76"/>
  <c r="I77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76"/>
  <c r="J77"/>
  <c r="J79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C74"/>
  <c r="C75"/>
  <c r="C103"/>
  <c r="C104"/>
  <c r="D74"/>
  <c r="D75"/>
  <c r="D103"/>
  <c r="D104"/>
  <c r="F74"/>
  <c r="F75"/>
  <c r="F103"/>
  <c r="F104"/>
  <c r="G74"/>
  <c r="G75"/>
  <c r="G103"/>
  <c r="G104"/>
  <c r="H74"/>
  <c r="H75"/>
  <c r="H103"/>
  <c r="H104"/>
  <c r="I74"/>
  <c r="I75"/>
  <c r="I103"/>
  <c r="I104"/>
  <c r="J74"/>
  <c r="J75"/>
  <c r="J103"/>
  <c r="J104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9" i="3" l="1"/>
  <c r="K120"/>
  <c r="K145"/>
  <c r="K144"/>
  <c r="K143"/>
  <c r="K142"/>
  <c r="K141"/>
  <c r="K140"/>
  <c r="K139"/>
  <c r="K138"/>
  <c r="K137"/>
  <c r="K136"/>
  <c r="K135"/>
  <c r="K134"/>
  <c r="K133"/>
  <c r="K132"/>
  <c r="K131"/>
  <c r="K130"/>
  <c r="K128"/>
  <c r="K124"/>
  <c r="K127"/>
  <c r="K125"/>
  <c r="K123"/>
  <c r="K115"/>
  <c r="K122"/>
  <c r="K121"/>
  <c r="K119"/>
  <c r="K118"/>
  <c r="K117"/>
  <c r="K116"/>
  <c r="K114"/>
  <c r="K113"/>
  <c r="K111"/>
  <c r="K112"/>
  <c r="K110"/>
  <c r="K109"/>
  <c r="K79"/>
  <c r="K81"/>
  <c r="K93"/>
  <c r="K92"/>
  <c r="K76"/>
  <c r="K98"/>
  <c r="K86"/>
  <c r="K95"/>
  <c r="K83"/>
  <c r="K100"/>
  <c r="K88"/>
  <c r="K101"/>
  <c r="K89"/>
  <c r="K84"/>
  <c r="K99"/>
  <c r="K91"/>
  <c r="K87"/>
  <c r="K77"/>
  <c r="K90"/>
  <c r="K96"/>
  <c r="K94"/>
  <c r="K82"/>
  <c r="K97"/>
  <c r="K85"/>
  <c r="K74"/>
  <c r="K104"/>
  <c r="K75"/>
  <c r="K103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8"/>
  <c r="K107"/>
  <c r="K106"/>
  <c r="K105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AT119" s="1"/>
  <c r="D2"/>
  <c r="DO2" i="9"/>
  <c r="DC2"/>
  <c r="S2" i="27"/>
  <c r="R2"/>
  <c r="Q2"/>
  <c r="P2"/>
  <c r="O2"/>
  <c r="J2" i="31"/>
  <c r="J3" s="1"/>
  <c r="J4" s="1"/>
  <c r="AT117" i="28" l="1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4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A2" i="28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B48" i="27" l="1"/>
  <c r="AK48" s="1"/>
  <c r="AB50"/>
  <c r="AB49"/>
  <c r="W54" i="28"/>
  <c r="W55"/>
  <c r="AA57"/>
  <c r="AZ118"/>
  <c r="BA115"/>
  <c r="AA58"/>
  <c r="BA117"/>
  <c r="BB114"/>
  <c r="BB116"/>
  <c r="BB79"/>
  <c r="BB119"/>
  <c r="AZ117"/>
  <c r="BA114"/>
  <c r="BA119"/>
  <c r="AZ114"/>
  <c r="AZ119"/>
  <c r="BA116"/>
  <c r="BA79"/>
  <c r="BB118"/>
  <c r="AZ116"/>
  <c r="AA56"/>
  <c r="BA118"/>
  <c r="BB115"/>
  <c r="BB85"/>
  <c r="BB117"/>
  <c r="AZ115"/>
  <c r="AA59"/>
  <c r="AA55"/>
  <c r="AZ79"/>
  <c r="Z23" i="29"/>
  <c r="AA51" i="28"/>
  <c r="BA85"/>
  <c r="AV37" i="29"/>
  <c r="AA50" i="28"/>
  <c r="AA53"/>
  <c r="AZ85"/>
  <c r="AB46" i="27"/>
  <c r="AK46" s="1"/>
  <c r="AB47"/>
  <c r="N56" i="28"/>
  <c r="N55"/>
  <c r="N57"/>
  <c r="N59"/>
  <c r="N58"/>
  <c r="AH47" i="27"/>
  <c r="N54" i="28"/>
  <c r="W38"/>
  <c r="W47"/>
  <c r="W42"/>
  <c r="DE7" i="9"/>
  <c r="DE8"/>
  <c r="N52" i="28"/>
  <c r="AB52" s="1"/>
  <c r="N53"/>
  <c r="W53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52" i="28"/>
  <c r="W52"/>
  <c r="AW79"/>
  <c r="AW85"/>
  <c r="N50"/>
  <c r="AC50" s="1"/>
  <c r="N51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AA46"/>
  <c r="BB112"/>
  <c r="AZ7"/>
  <c r="BB104"/>
  <c r="AZ93"/>
  <c r="AZ103"/>
  <c r="BB106"/>
  <c r="AZ64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A45"/>
  <c r="AZ86"/>
  <c r="AZ74"/>
  <c r="AZ46"/>
  <c r="AZ45"/>
  <c r="AZ84"/>
  <c r="AZ107"/>
  <c r="AZ75"/>
  <c r="AA43"/>
  <c r="AA44"/>
  <c r="AZ59"/>
  <c r="AZ97"/>
  <c r="AZ101"/>
  <c r="AZ111"/>
  <c r="AA42"/>
  <c r="AZ42"/>
  <c r="AZ104"/>
  <c r="AZ70"/>
  <c r="AA47"/>
  <c r="AZ60"/>
  <c r="AZ54"/>
  <c r="AZ80"/>
  <c r="AZ26"/>
  <c r="AZ69"/>
  <c r="AA48"/>
  <c r="AZ89"/>
  <c r="AZ50"/>
  <c r="AZ81"/>
  <c r="AZ76"/>
  <c r="AZ108"/>
  <c r="AZ100"/>
  <c r="AZ35"/>
  <c r="AZ77"/>
  <c r="AA49"/>
  <c r="AZ90"/>
  <c r="N49"/>
  <c r="AB49" s="1"/>
  <c r="AW46"/>
  <c r="AW111"/>
  <c r="AH46" i="27"/>
  <c r="AW110" i="28"/>
  <c r="AW113"/>
  <c r="AW112"/>
  <c r="N47"/>
  <c r="N48"/>
  <c r="AB44" i="27"/>
  <c r="AB45"/>
  <c r="N44" i="28"/>
  <c r="N45"/>
  <c r="N46"/>
  <c r="AW109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2"/>
  <c r="N43"/>
  <c r="BB102"/>
  <c r="BB100"/>
  <c r="BB52"/>
  <c r="BA102"/>
  <c r="BA100"/>
  <c r="BA52"/>
  <c r="BA101"/>
  <c r="BB101"/>
  <c r="AA41"/>
  <c r="AA40"/>
  <c r="AH39" i="27"/>
  <c r="AW101" i="28"/>
  <c r="N40"/>
  <c r="N41"/>
  <c r="AW52"/>
  <c r="AW102"/>
  <c r="AH40" i="27"/>
  <c r="AW100" i="28"/>
  <c r="AB39" i="27"/>
  <c r="AB37"/>
  <c r="AB38"/>
  <c r="AH38"/>
  <c r="AH37"/>
  <c r="N39" i="28"/>
  <c r="AB39" s="1"/>
  <c r="AH36" i="27"/>
  <c r="AB35"/>
  <c r="AG35" s="1"/>
  <c r="AB36"/>
  <c r="AA39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8" i="28"/>
  <c r="EH8" i="9"/>
  <c r="AV32" i="29"/>
  <c r="AW40" i="28"/>
  <c r="AH32" i="27"/>
  <c r="AW98" i="28"/>
  <c r="N38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6" i="28"/>
  <c r="AC36" s="1"/>
  <c r="N37"/>
  <c r="AD37" s="1"/>
  <c r="W36"/>
  <c r="W37"/>
  <c r="AB22" i="27"/>
  <c r="AK22" s="1"/>
  <c r="AB23"/>
  <c r="AW94" i="28"/>
  <c r="AW90"/>
  <c r="AW89"/>
  <c r="AW93"/>
  <c r="AW95"/>
  <c r="AW91"/>
  <c r="AW92"/>
  <c r="N34"/>
  <c r="AD34" s="1"/>
  <c r="N35"/>
  <c r="AD35" s="1"/>
  <c r="BA93"/>
  <c r="BB90"/>
  <c r="BA92"/>
  <c r="BB94"/>
  <c r="BA89"/>
  <c r="BB95"/>
  <c r="BA90"/>
  <c r="AA35"/>
  <c r="BB89"/>
  <c r="BB93"/>
  <c r="BA95"/>
  <c r="BB92"/>
  <c r="BA94"/>
  <c r="BB91"/>
  <c r="BA91"/>
  <c r="AA31"/>
  <c r="AA34"/>
  <c r="AA32"/>
  <c r="AA33"/>
  <c r="BA88"/>
  <c r="BB88"/>
  <c r="AH22" i="27"/>
  <c r="N33" i="28"/>
  <c r="AH23" i="27"/>
  <c r="N32" i="28"/>
  <c r="N30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64"/>
  <c r="BB59"/>
  <c r="BB57"/>
  <c r="BA44"/>
  <c r="BB42"/>
  <c r="BB39"/>
  <c r="BB37"/>
  <c r="BB34"/>
  <c r="BA6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64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E71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E32" i="28" s="1"/>
  <c r="C27" i="14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50" i="27" l="1"/>
  <c r="AG50"/>
  <c r="AK49"/>
  <c r="AG49"/>
  <c r="AG48"/>
  <c r="E82"/>
  <c r="E81"/>
  <c r="E14" i="29"/>
  <c r="E60" i="27"/>
  <c r="E31" i="28"/>
  <c r="AG46" i="27"/>
  <c r="AK47"/>
  <c r="AG47"/>
  <c r="Z56" i="28"/>
  <c r="AB56"/>
  <c r="W56"/>
  <c r="U56" s="1"/>
  <c r="AD56"/>
  <c r="AC56"/>
  <c r="V56"/>
  <c r="Z58"/>
  <c r="AB58"/>
  <c r="AC58"/>
  <c r="W58"/>
  <c r="U58" s="1"/>
  <c r="AD58"/>
  <c r="V58"/>
  <c r="Z55"/>
  <c r="V55"/>
  <c r="AD55"/>
  <c r="AB55"/>
  <c r="AC55"/>
  <c r="Z59"/>
  <c r="AC59"/>
  <c r="AD59"/>
  <c r="AB59"/>
  <c r="W59"/>
  <c r="U59" s="1"/>
  <c r="V59"/>
  <c r="Z57"/>
  <c r="AB57"/>
  <c r="W57"/>
  <c r="U57" s="1"/>
  <c r="V57"/>
  <c r="AC57"/>
  <c r="AD57"/>
  <c r="Z54"/>
  <c r="AC54"/>
  <c r="V54"/>
  <c r="AD54"/>
  <c r="AA54"/>
  <c r="Y54" s="1"/>
  <c r="AB54"/>
  <c r="AD52"/>
  <c r="AC52"/>
  <c r="V52"/>
  <c r="Z52"/>
  <c r="V53"/>
  <c r="Z53"/>
  <c r="AB53"/>
  <c r="AD53"/>
  <c r="AC53"/>
  <c r="AM86" i="9"/>
  <c r="AM87"/>
  <c r="AK87"/>
  <c r="W23" i="29"/>
  <c r="E78" i="27"/>
  <c r="E80"/>
  <c r="E79"/>
  <c r="E30" i="28"/>
  <c r="Z51"/>
  <c r="AD51"/>
  <c r="AC51"/>
  <c r="AB51"/>
  <c r="W51"/>
  <c r="U51" s="1"/>
  <c r="V51"/>
  <c r="Z50"/>
  <c r="V50"/>
  <c r="AB50"/>
  <c r="AD50"/>
  <c r="W50"/>
  <c r="U50" s="1"/>
  <c r="Z49"/>
  <c r="AC49"/>
  <c r="AD49"/>
  <c r="V49"/>
  <c r="W49"/>
  <c r="U49" s="1"/>
  <c r="Z47"/>
  <c r="AC47"/>
  <c r="AB47"/>
  <c r="AD47"/>
  <c r="V47"/>
  <c r="Z48"/>
  <c r="AD48"/>
  <c r="W48"/>
  <c r="U48" s="1"/>
  <c r="AB48"/>
  <c r="V48"/>
  <c r="AC48"/>
  <c r="AK44" i="27"/>
  <c r="AG44"/>
  <c r="AK45"/>
  <c r="AG45"/>
  <c r="Z45" i="28"/>
  <c r="AC45"/>
  <c r="W45"/>
  <c r="U45" s="1"/>
  <c r="AD45"/>
  <c r="V45"/>
  <c r="AB45"/>
  <c r="Z46"/>
  <c r="AD46"/>
  <c r="AC46"/>
  <c r="V46"/>
  <c r="AB46"/>
  <c r="W46"/>
  <c r="U46" s="1"/>
  <c r="Z44"/>
  <c r="V44"/>
  <c r="AB44"/>
  <c r="AC44"/>
  <c r="AD44"/>
  <c r="W44"/>
  <c r="U44" s="1"/>
  <c r="E75" i="27"/>
  <c r="E72"/>
  <c r="E76"/>
  <c r="E73"/>
  <c r="E74"/>
  <c r="E77"/>
  <c r="E29" i="28"/>
  <c r="M24" i="14"/>
  <c r="E28" i="28"/>
  <c r="AK43" i="27"/>
  <c r="AG43"/>
  <c r="AK42"/>
  <c r="AK41"/>
  <c r="AG41"/>
  <c r="AG40"/>
  <c r="Z43" i="28"/>
  <c r="W43"/>
  <c r="U43" s="1"/>
  <c r="AC43"/>
  <c r="V43"/>
  <c r="AD43"/>
  <c r="AB43"/>
  <c r="Z42"/>
  <c r="AB42"/>
  <c r="AC42"/>
  <c r="V42"/>
  <c r="AD42"/>
  <c r="Z41"/>
  <c r="W41"/>
  <c r="U41" s="1"/>
  <c r="AB41"/>
  <c r="AD41"/>
  <c r="V41"/>
  <c r="AC41"/>
  <c r="Z40"/>
  <c r="AC40"/>
  <c r="AB40"/>
  <c r="W40"/>
  <c r="U40" s="1"/>
  <c r="V40"/>
  <c r="AD40"/>
  <c r="AK39" i="27"/>
  <c r="AG39"/>
  <c r="AG37"/>
  <c r="AK37"/>
  <c r="AK38"/>
  <c r="AG38"/>
  <c r="AC39" i="28"/>
  <c r="AD39"/>
  <c r="Z39"/>
  <c r="V39"/>
  <c r="W39"/>
  <c r="U39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8" i="28"/>
  <c r="V38"/>
  <c r="AD38"/>
  <c r="AB38"/>
  <c r="AC38"/>
  <c r="E11" i="29"/>
  <c r="F27" i="9"/>
  <c r="E68" i="27"/>
  <c r="E12" i="29"/>
  <c r="F28" i="9"/>
  <c r="E69" i="27"/>
  <c r="AD36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7" i="28"/>
  <c r="AB36"/>
  <c r="AA36"/>
  <c r="Y36" s="1"/>
  <c r="Z36"/>
  <c r="V36"/>
  <c r="AB37"/>
  <c r="Z37"/>
  <c r="V37"/>
  <c r="AA37"/>
  <c r="Y37" s="1"/>
  <c r="AC34"/>
  <c r="AB34"/>
  <c r="M22" i="14"/>
  <c r="E24" i="28"/>
  <c r="E58" i="27"/>
  <c r="E23" i="28"/>
  <c r="E57" i="27"/>
  <c r="AG22"/>
  <c r="AK23"/>
  <c r="AG23"/>
  <c r="AC35" i="28"/>
  <c r="AB35"/>
  <c r="Z35"/>
  <c r="V35"/>
  <c r="W35"/>
  <c r="U35" s="1"/>
  <c r="Z34"/>
  <c r="W34"/>
  <c r="U34" s="1"/>
  <c r="V34"/>
  <c r="Z31"/>
  <c r="AD31"/>
  <c r="AC31"/>
  <c r="AB31"/>
  <c r="W31"/>
  <c r="U31" s="1"/>
  <c r="V31"/>
  <c r="Z33"/>
  <c r="AC33"/>
  <c r="AB33"/>
  <c r="W33"/>
  <c r="U33" s="1"/>
  <c r="V33"/>
  <c r="AD33"/>
  <c r="Z32"/>
  <c r="W32"/>
  <c r="U32" s="1"/>
  <c r="V32"/>
  <c r="AD32"/>
  <c r="AC32"/>
  <c r="AB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L84" s="1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K83" i="27" l="1"/>
  <c r="L83"/>
  <c r="K84"/>
  <c r="A84"/>
  <c r="A83"/>
  <c r="L82"/>
  <c r="T16" i="19"/>
  <c r="T15"/>
  <c r="M98"/>
  <c r="H98"/>
  <c r="Y56" i="28"/>
  <c r="K82" i="27"/>
  <c r="A82"/>
  <c r="L81"/>
  <c r="A81"/>
  <c r="Y57" i="28"/>
  <c r="Y59"/>
  <c r="X59"/>
  <c r="T59"/>
  <c r="Y58"/>
  <c r="X58"/>
  <c r="X57"/>
  <c r="T58"/>
  <c r="T55"/>
  <c r="Y55"/>
  <c r="T57"/>
  <c r="T56"/>
  <c r="X56"/>
  <c r="X55"/>
  <c r="U55"/>
  <c r="X54"/>
  <c r="U54"/>
  <c r="K81" i="27"/>
  <c r="D14" i="29"/>
  <c r="J14" s="1"/>
  <c r="A14"/>
  <c r="T54" i="28"/>
  <c r="Y53"/>
  <c r="T53"/>
  <c r="U53"/>
  <c r="Y52"/>
  <c r="X53"/>
  <c r="U52"/>
  <c r="T52"/>
  <c r="X52"/>
  <c r="K79" i="27"/>
  <c r="A80"/>
  <c r="T13" i="19"/>
  <c r="T14"/>
  <c r="M97"/>
  <c r="M96"/>
  <c r="H96"/>
  <c r="H97"/>
  <c r="Y51" i="28"/>
  <c r="X51"/>
  <c r="U17"/>
  <c r="T51"/>
  <c r="Y50"/>
  <c r="X50"/>
  <c r="T50"/>
  <c r="Y49"/>
  <c r="X49"/>
  <c r="U13"/>
  <c r="T49"/>
  <c r="U47"/>
  <c r="K80" i="27"/>
  <c r="L80"/>
  <c r="L78"/>
  <c r="A79"/>
  <c r="L79"/>
  <c r="A78"/>
  <c r="Y48" i="28"/>
  <c r="X48"/>
  <c r="T48"/>
  <c r="X47"/>
  <c r="Y47"/>
  <c r="T47"/>
  <c r="K78" i="27"/>
  <c r="Y46" i="28"/>
  <c r="X46"/>
  <c r="Y44"/>
  <c r="T46"/>
  <c r="Y45"/>
  <c r="T45"/>
  <c r="X44"/>
  <c r="X45"/>
  <c r="T44"/>
  <c r="A77" i="27"/>
  <c r="L76"/>
  <c r="K77"/>
  <c r="L77"/>
  <c r="A76"/>
  <c r="K76"/>
  <c r="K74"/>
  <c r="A75"/>
  <c r="L75"/>
  <c r="A74"/>
  <c r="L74"/>
  <c r="K75"/>
  <c r="U42" i="28"/>
  <c r="X43"/>
  <c r="Y42"/>
  <c r="T43"/>
  <c r="Y43"/>
  <c r="X42"/>
  <c r="T42"/>
  <c r="X41"/>
  <c r="L71" i="27"/>
  <c r="Y41" i="28"/>
  <c r="X40"/>
  <c r="T41"/>
  <c r="Y40"/>
  <c r="T40"/>
  <c r="L73" i="27"/>
  <c r="A73"/>
  <c r="K73"/>
  <c r="A71"/>
  <c r="A72"/>
  <c r="K72"/>
  <c r="L72"/>
  <c r="K71"/>
  <c r="M95" i="19"/>
  <c r="H95"/>
  <c r="X39" i="28"/>
  <c r="K70" i="27"/>
  <c r="A70"/>
  <c r="L70"/>
  <c r="Y39" i="28"/>
  <c r="T12" i="19"/>
  <c r="M94"/>
  <c r="H94"/>
  <c r="A29" i="9"/>
  <c r="D13" i="29"/>
  <c r="J13" s="1"/>
  <c r="A13"/>
  <c r="T39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8" i="28"/>
  <c r="T38"/>
  <c r="Y38"/>
  <c r="U38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7" i="28"/>
  <c r="T8" i="19"/>
  <c r="T7"/>
  <c r="A57" i="27"/>
  <c r="L58"/>
  <c r="U36" i="28"/>
  <c r="X37"/>
  <c r="T37"/>
  <c r="X36"/>
  <c r="T36"/>
  <c r="A58" i="27"/>
  <c r="K58"/>
  <c r="M91" i="19"/>
  <c r="M92"/>
  <c r="H91"/>
  <c r="H92"/>
  <c r="K57" i="27"/>
  <c r="T35" i="28"/>
  <c r="Y35"/>
  <c r="Y34"/>
  <c r="X35"/>
  <c r="X34"/>
  <c r="T34"/>
  <c r="Y33"/>
  <c r="X32"/>
  <c r="L57" i="27"/>
  <c r="T33" i="28"/>
  <c r="Y31"/>
  <c r="X33"/>
  <c r="Y32"/>
  <c r="T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V23" i="29" l="1"/>
  <c r="T23" s="1"/>
  <c r="U23"/>
  <c r="AA23"/>
  <c r="AB23"/>
  <c r="Y23"/>
  <c r="AC23"/>
  <c r="X23"/>
  <c r="C29" i="9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9" i="9" l="1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3"/>
  <c r="P31"/>
  <c r="N39"/>
  <c r="P54"/>
  <c r="P7"/>
  <c r="P40"/>
  <c r="N4"/>
  <c r="P27"/>
  <c r="N23"/>
  <c r="P43"/>
  <c r="P38"/>
  <c r="P2"/>
  <c r="N28"/>
  <c r="N5"/>
  <c r="P25"/>
  <c r="N11"/>
  <c r="P19"/>
  <c r="P57"/>
  <c r="P15"/>
  <c r="N30"/>
  <c r="P50"/>
  <c r="P51"/>
  <c r="N10"/>
  <c r="P22"/>
  <c r="N12"/>
  <c r="N61"/>
  <c r="P11"/>
  <c r="N56"/>
  <c r="P18"/>
  <c r="N8"/>
  <c r="N16"/>
  <c r="N52"/>
  <c r="N42"/>
  <c r="P3"/>
  <c r="N45"/>
  <c r="N3"/>
  <c r="N26"/>
  <c r="P47"/>
  <c r="N48"/>
  <c r="N6"/>
  <c r="N59"/>
  <c r="P13"/>
  <c r="N37"/>
  <c r="P20"/>
  <c r="N34"/>
  <c r="P24"/>
  <c r="N29"/>
  <c r="P35"/>
  <c r="N14"/>
  <c r="P21"/>
  <c r="P36"/>
  <c r="P41"/>
  <c r="P44"/>
  <c r="P49"/>
  <c r="P60"/>
  <c r="N55"/>
  <c r="N46"/>
  <c r="N17"/>
  <c r="P58"/>
  <c r="P33"/>
  <c r="P9"/>
  <c r="N32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3"/>
  <c r="N21"/>
  <c r="N41"/>
  <c r="P42"/>
  <c r="N22"/>
  <c r="N43"/>
  <c r="P48"/>
  <c r="P29"/>
  <c r="P5"/>
  <c r="P12"/>
  <c r="N31"/>
  <c r="P26"/>
  <c r="N35"/>
  <c r="N58"/>
  <c r="N36"/>
  <c r="N18"/>
  <c r="P10"/>
  <c r="P17"/>
  <c r="P52"/>
  <c r="P28"/>
  <c r="P6"/>
  <c r="N47"/>
  <c r="P39"/>
  <c r="N44"/>
  <c r="P14"/>
  <c r="N54"/>
  <c r="N7"/>
  <c r="N50"/>
  <c r="N20"/>
  <c r="P61"/>
  <c r="P23"/>
  <c r="N49"/>
  <c r="P59"/>
  <c r="P16"/>
  <c r="P30"/>
  <c r="N33"/>
  <c r="N25"/>
  <c r="P34"/>
  <c r="P8"/>
  <c r="N60"/>
  <c r="P56"/>
  <c r="P45"/>
  <c r="P55"/>
  <c r="N62"/>
  <c r="P4"/>
  <c r="P46"/>
  <c r="N38"/>
  <c r="N24"/>
  <c r="N9"/>
  <c r="N27"/>
  <c r="N15"/>
  <c r="N51"/>
  <c r="N19"/>
  <c r="N13"/>
  <c r="N40"/>
  <c r="P37"/>
  <c r="N57"/>
  <c r="P32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84" i="27" l="1"/>
  <c r="P83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P62" i="27" l="1"/>
  <c r="M65" i="31"/>
  <c r="L66"/>
  <c r="J67"/>
  <c r="K67" s="1"/>
  <c r="N64"/>
  <c r="N65"/>
  <c r="O64" l="1"/>
  <c r="O65"/>
  <c r="M66"/>
  <c r="L67"/>
  <c r="J68"/>
  <c r="K68" s="1"/>
  <c r="P65"/>
  <c r="N66"/>
  <c r="P64" i="27" l="1"/>
  <c r="P66"/>
  <c r="P71"/>
  <c r="O66" i="31"/>
  <c r="M67"/>
  <c r="L68"/>
  <c r="J69"/>
  <c r="K69" s="1"/>
  <c r="P66"/>
  <c r="N67"/>
  <c r="P67" i="27" l="1"/>
  <c r="O67" i="31"/>
  <c r="M68"/>
  <c r="L69"/>
  <c r="J70"/>
  <c r="K70" s="1"/>
  <c r="P67"/>
  <c r="N68"/>
  <c r="P68" i="27" l="1"/>
  <c r="O68" i="31"/>
  <c r="M69"/>
  <c r="L70"/>
  <c r="J71"/>
  <c r="K71" s="1"/>
  <c r="P68"/>
  <c r="N69"/>
  <c r="P69" i="27" l="1"/>
  <c r="O69" i="31"/>
  <c r="M70"/>
  <c r="L71"/>
  <c r="J72"/>
  <c r="K72" s="1"/>
  <c r="P69"/>
  <c r="N70"/>
  <c r="P70" i="27" l="1"/>
  <c r="O70" i="31"/>
  <c r="M71"/>
  <c r="L72"/>
  <c r="J73"/>
  <c r="K73" s="1"/>
  <c r="P70"/>
  <c r="N71"/>
  <c r="P81" i="27" l="1"/>
  <c r="O71" i="3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37" i="27" l="1"/>
  <c r="O75" i="31"/>
  <c r="M76"/>
  <c r="L77"/>
  <c r="J78"/>
  <c r="K78" s="1"/>
  <c r="P75"/>
  <c r="N76"/>
  <c r="O76" l="1"/>
  <c r="M77"/>
  <c r="L78"/>
  <c r="J79"/>
  <c r="K79" s="1"/>
  <c r="P76"/>
  <c r="N77"/>
  <c r="O36" i="27" l="1"/>
  <c r="O35"/>
  <c r="O77" i="3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40" i="27" l="1"/>
  <c r="O80" i="31"/>
  <c r="M81"/>
  <c r="L82"/>
  <c r="J83"/>
  <c r="K83" s="1"/>
  <c r="P80"/>
  <c r="N81"/>
  <c r="O49" i="27" l="1"/>
  <c r="O50"/>
  <c r="O81" i="31"/>
  <c r="M82"/>
  <c r="L83"/>
  <c r="J84"/>
  <c r="K84" s="1"/>
  <c r="P81"/>
  <c r="N82"/>
  <c r="O82" l="1"/>
  <c r="M83"/>
  <c r="L84"/>
  <c r="J85"/>
  <c r="K85" s="1"/>
  <c r="P82"/>
  <c r="N83"/>
  <c r="O60" i="27" l="1"/>
  <c r="O83" i="3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39" i="27" l="1"/>
  <c r="O87" i="31"/>
  <c r="M88"/>
  <c r="L89"/>
  <c r="J90"/>
  <c r="K90" s="1"/>
  <c r="P87"/>
  <c r="N88"/>
  <c r="O41" i="27" l="1"/>
  <c r="O88" i="3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O84" i="27" l="1"/>
  <c r="O83"/>
  <c r="P82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70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O5" i="25"/>
  <c r="D5"/>
  <c r="J5"/>
  <c r="Q5"/>
  <c r="E5"/>
  <c r="K5"/>
  <c r="L5"/>
  <c r="P5"/>
  <c r="B9"/>
  <c r="M5"/>
  <c r="H5"/>
  <c r="N5"/>
  <c r="AC87" i="9" l="1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Z70"/>
  <c r="AH70"/>
  <c r="AG70"/>
  <c r="AC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M9"/>
  <c r="L9"/>
  <c r="K9"/>
  <c r="J9"/>
  <c r="D9"/>
  <c r="I5"/>
  <c r="E9"/>
  <c r="G5"/>
  <c r="F5"/>
  <c r="B10"/>
  <c r="H9"/>
  <c r="R10" l="1"/>
  <c r="O10"/>
  <c r="P10"/>
  <c r="N10"/>
  <c r="Q10"/>
  <c r="M10"/>
  <c r="L10"/>
  <c r="K10"/>
  <c r="F9"/>
  <c r="E10"/>
  <c r="G9"/>
  <c r="F10"/>
  <c r="H10"/>
  <c r="I9"/>
  <c r="D10"/>
  <c r="J10"/>
  <c r="G10"/>
  <c r="B11"/>
  <c r="I10"/>
  <c r="R11" l="1"/>
  <c r="O11"/>
  <c r="N11"/>
  <c r="Q11"/>
  <c r="P11"/>
  <c r="L11"/>
  <c r="M11"/>
  <c r="K11"/>
  <c r="J11"/>
  <c r="I11"/>
  <c r="H11"/>
  <c r="E11"/>
  <c r="F11"/>
  <c r="G11"/>
  <c r="B12"/>
  <c r="D11"/>
  <c r="R12" l="1"/>
  <c r="P12"/>
  <c r="N12"/>
  <c r="Q12"/>
  <c r="O12"/>
  <c r="L12"/>
  <c r="M12"/>
  <c r="K12"/>
  <c r="J12"/>
  <c r="I12"/>
  <c r="B13"/>
  <c r="G12"/>
  <c r="F12"/>
  <c r="E12"/>
  <c r="H12"/>
  <c r="D12"/>
  <c r="R13" l="1"/>
  <c r="Q13"/>
  <c r="P13"/>
  <c r="O13"/>
  <c r="N13"/>
  <c r="L13"/>
  <c r="M13"/>
  <c r="K13"/>
  <c r="D13"/>
  <c r="H13"/>
  <c r="F13"/>
  <c r="B14"/>
  <c r="E13"/>
  <c r="I13"/>
  <c r="G13"/>
  <c r="J13"/>
  <c r="R14" l="1"/>
  <c r="O14"/>
  <c r="P14"/>
  <c r="N14"/>
  <c r="Q14"/>
  <c r="L14"/>
  <c r="M14"/>
  <c r="K14"/>
  <c r="J14"/>
  <c r="D14"/>
  <c r="B15"/>
  <c r="F14"/>
  <c r="E14"/>
  <c r="I14"/>
  <c r="G14"/>
  <c r="H14"/>
  <c r="R15" l="1"/>
  <c r="P15"/>
  <c r="N15"/>
  <c r="O15"/>
  <c r="Q15"/>
  <c r="L15"/>
  <c r="M15"/>
  <c r="K15"/>
  <c r="J15"/>
  <c r="I15"/>
  <c r="H15"/>
  <c r="B16"/>
  <c r="D15"/>
  <c r="E15"/>
  <c r="F15"/>
  <c r="G15"/>
  <c r="R16" l="1"/>
  <c r="P16"/>
  <c r="L16"/>
  <c r="M16"/>
  <c r="O16"/>
  <c r="N16"/>
  <c r="Q16"/>
  <c r="K16"/>
  <c r="J16"/>
  <c r="I16"/>
  <c r="E16"/>
  <c r="D16"/>
  <c r="B17"/>
  <c r="F16"/>
  <c r="H16"/>
  <c r="G16"/>
  <c r="R17" l="1"/>
  <c r="Q17"/>
  <c r="L17"/>
  <c r="O17"/>
  <c r="P17"/>
  <c r="M17"/>
  <c r="N17"/>
  <c r="K17"/>
  <c r="J17"/>
  <c r="B18"/>
  <c r="E17"/>
  <c r="G17"/>
  <c r="I17"/>
  <c r="H17"/>
  <c r="F17"/>
  <c r="D17"/>
  <c r="R18" l="1"/>
  <c r="N18"/>
  <c r="Q18"/>
  <c r="L18"/>
  <c r="P18"/>
  <c r="M18"/>
  <c r="O18"/>
  <c r="K18"/>
  <c r="J18"/>
  <c r="I18"/>
  <c r="E18"/>
  <c r="F18"/>
  <c r="G18"/>
  <c r="H18"/>
  <c r="B19"/>
  <c r="D18"/>
  <c r="R19" l="1"/>
  <c r="M19"/>
  <c r="L19"/>
  <c r="Q19"/>
  <c r="P19"/>
  <c r="N19"/>
  <c r="O19"/>
  <c r="K19"/>
  <c r="J19"/>
  <c r="I19"/>
  <c r="B20"/>
  <c r="H19"/>
  <c r="G19"/>
  <c r="D19"/>
  <c r="E19"/>
  <c r="F19"/>
  <c r="R20" l="1"/>
  <c r="O20"/>
  <c r="Q20"/>
  <c r="N20"/>
  <c r="P20"/>
  <c r="M20"/>
  <c r="L20"/>
  <c r="K20"/>
  <c r="J20"/>
  <c r="H20"/>
  <c r="B21"/>
  <c r="E20"/>
  <c r="F20"/>
  <c r="G20"/>
  <c r="D20"/>
  <c r="I20"/>
  <c r="R21" l="1"/>
  <c r="M21"/>
  <c r="O21"/>
  <c r="Q21"/>
  <c r="N21"/>
  <c r="P21"/>
  <c r="L21"/>
  <c r="K21"/>
  <c r="J21"/>
  <c r="I21"/>
  <c r="H21"/>
  <c r="D21"/>
  <c r="F21"/>
  <c r="G21"/>
  <c r="E21"/>
  <c r="B22"/>
  <c r="R22" l="1"/>
  <c r="L22"/>
  <c r="N22"/>
  <c r="Q22"/>
  <c r="O22"/>
  <c r="M22"/>
  <c r="P22"/>
  <c r="K22"/>
  <c r="J22"/>
  <c r="B23"/>
  <c r="E22"/>
  <c r="D22"/>
  <c r="H22"/>
  <c r="F22"/>
  <c r="G22"/>
  <c r="I22"/>
  <c r="R23" l="1"/>
  <c r="Q23"/>
  <c r="L23"/>
  <c r="N23"/>
  <c r="M23"/>
  <c r="P23"/>
  <c r="O23"/>
  <c r="K23"/>
  <c r="J23"/>
  <c r="H23"/>
  <c r="D23"/>
  <c r="F23"/>
  <c r="I23"/>
  <c r="E23"/>
  <c r="B24"/>
  <c r="G23"/>
  <c r="R24" l="1"/>
  <c r="Q24"/>
  <c r="P24"/>
  <c r="O24"/>
  <c r="L24"/>
  <c r="N24"/>
  <c r="M24"/>
  <c r="K24"/>
  <c r="J24"/>
  <c r="I24"/>
  <c r="G24"/>
  <c r="D24"/>
  <c r="F24"/>
  <c r="H24"/>
  <c r="E24"/>
  <c r="B25"/>
  <c r="R25" l="1"/>
  <c r="P25"/>
  <c r="L25"/>
  <c r="O25"/>
  <c r="M25"/>
  <c r="Q25"/>
  <c r="N25"/>
  <c r="K25"/>
  <c r="J25"/>
  <c r="E25"/>
  <c r="D25"/>
  <c r="I25"/>
  <c r="B26"/>
  <c r="F25"/>
  <c r="H25"/>
  <c r="G25"/>
  <c r="R26" l="1"/>
  <c r="L26"/>
  <c r="O26"/>
  <c r="P26"/>
  <c r="M26"/>
  <c r="Q26"/>
  <c r="N26"/>
  <c r="K26"/>
  <c r="J26"/>
  <c r="E26"/>
  <c r="B27"/>
  <c r="G26"/>
  <c r="F26"/>
  <c r="I26"/>
  <c r="H26"/>
  <c r="D26"/>
  <c r="R27" l="1"/>
  <c r="Q27"/>
  <c r="N27"/>
  <c r="P27"/>
  <c r="O27"/>
  <c r="M27"/>
  <c r="L27"/>
  <c r="K27"/>
  <c r="F27"/>
  <c r="I27"/>
  <c r="D27"/>
  <c r="E27"/>
  <c r="B28"/>
  <c r="G27"/>
  <c r="H27"/>
  <c r="J27"/>
  <c r="R28" l="1"/>
  <c r="O28"/>
  <c r="N28"/>
  <c r="M28"/>
  <c r="P28"/>
  <c r="Q28"/>
  <c r="L28"/>
  <c r="K28"/>
  <c r="J28"/>
  <c r="I28"/>
  <c r="F28"/>
  <c r="H28"/>
  <c r="D28"/>
  <c r="E28"/>
  <c r="G28"/>
  <c r="B29"/>
  <c r="R29" l="1"/>
  <c r="M29"/>
  <c r="N29"/>
  <c r="Q29"/>
  <c r="L29"/>
  <c r="O29"/>
  <c r="P29"/>
  <c r="K29"/>
  <c r="J29"/>
  <c r="B30"/>
  <c r="I29"/>
  <c r="H29"/>
  <c r="F29"/>
  <c r="D29"/>
  <c r="E29"/>
  <c r="G29"/>
  <c r="R30" l="1"/>
  <c r="N30"/>
  <c r="L30"/>
  <c r="P30"/>
  <c r="Q30"/>
  <c r="M30"/>
  <c r="O30"/>
  <c r="K30"/>
  <c r="J30"/>
  <c r="H30"/>
  <c r="G30"/>
  <c r="I30"/>
  <c r="F30"/>
  <c r="B31"/>
  <c r="D30"/>
  <c r="E30"/>
  <c r="R31" l="1"/>
  <c r="N31"/>
  <c r="L31"/>
  <c r="Q31"/>
  <c r="M31"/>
  <c r="O31"/>
  <c r="P31"/>
  <c r="K31"/>
  <c r="J31"/>
  <c r="I31"/>
  <c r="G31"/>
  <c r="E31"/>
  <c r="F31"/>
  <c r="D31"/>
  <c r="B32"/>
  <c r="H31"/>
  <c r="R32" l="1"/>
  <c r="Q32"/>
  <c r="O32"/>
  <c r="L32"/>
  <c r="N32"/>
  <c r="M32"/>
  <c r="P32"/>
  <c r="K32"/>
  <c r="H32"/>
  <c r="D32"/>
  <c r="B33"/>
  <c r="E32"/>
  <c r="G32"/>
  <c r="I32"/>
  <c r="F32"/>
  <c r="J32"/>
  <c r="R33" l="1"/>
  <c r="O33"/>
  <c r="N33"/>
  <c r="L33"/>
  <c r="P33"/>
  <c r="Q33"/>
  <c r="M33"/>
  <c r="K33"/>
  <c r="J33"/>
  <c r="H33"/>
  <c r="I33"/>
  <c r="E33"/>
  <c r="B34"/>
  <c r="F33"/>
  <c r="G33"/>
  <c r="D33"/>
  <c r="R34" l="1"/>
  <c r="L34"/>
  <c r="O34"/>
  <c r="Q34"/>
  <c r="P34"/>
  <c r="N34"/>
  <c r="M34"/>
  <c r="K34"/>
  <c r="J34"/>
  <c r="H34"/>
  <c r="F34"/>
  <c r="G34"/>
  <c r="I34"/>
  <c r="B35"/>
  <c r="E34"/>
  <c r="D34"/>
  <c r="R35" l="1"/>
  <c r="Q35"/>
  <c r="M35"/>
  <c r="P35"/>
  <c r="L35"/>
  <c r="O35"/>
  <c r="N35"/>
  <c r="K35"/>
  <c r="J35"/>
  <c r="I35"/>
  <c r="B36"/>
  <c r="F35"/>
  <c r="E35"/>
  <c r="H35"/>
  <c r="G35"/>
  <c r="D35"/>
  <c r="R36" l="1"/>
  <c r="L36"/>
  <c r="Q36"/>
  <c r="O36"/>
  <c r="N36"/>
  <c r="P36"/>
  <c r="M36"/>
  <c r="K36"/>
  <c r="J36"/>
  <c r="H36"/>
  <c r="E36"/>
  <c r="F36"/>
  <c r="B37"/>
  <c r="G36"/>
  <c r="I36"/>
  <c r="D36"/>
  <c r="R37" l="1"/>
  <c r="N37"/>
  <c r="L37"/>
  <c r="Q37"/>
  <c r="P37"/>
  <c r="K37"/>
  <c r="O37"/>
  <c r="M37"/>
  <c r="H37"/>
  <c r="F37"/>
  <c r="G37"/>
  <c r="E37"/>
  <c r="B38"/>
  <c r="D37"/>
  <c r="J37"/>
  <c r="I37"/>
  <c r="Q38" l="1"/>
  <c r="K38"/>
  <c r="R38"/>
  <c r="N38"/>
  <c r="M38"/>
  <c r="O38"/>
  <c r="P38"/>
  <c r="L38"/>
  <c r="I38"/>
  <c r="G38"/>
  <c r="F38"/>
  <c r="E38"/>
  <c r="B39"/>
  <c r="H38"/>
  <c r="D38"/>
  <c r="J38"/>
  <c r="L39" l="1"/>
  <c r="N39"/>
  <c r="P39"/>
  <c r="M39"/>
  <c r="O39"/>
  <c r="K39"/>
  <c r="Q39"/>
  <c r="R39"/>
  <c r="I39"/>
  <c r="D39"/>
  <c r="G39"/>
  <c r="J39"/>
  <c r="B40"/>
  <c r="F39"/>
  <c r="H39"/>
  <c r="E39"/>
  <c r="O40" l="1"/>
  <c r="M40"/>
  <c r="L40"/>
  <c r="K40"/>
  <c r="R40"/>
  <c r="Q40"/>
  <c r="P40"/>
  <c r="N40"/>
  <c r="I40"/>
  <c r="F40"/>
  <c r="B41"/>
  <c r="D40"/>
  <c r="H40"/>
  <c r="E40"/>
  <c r="J40"/>
  <c r="G40"/>
  <c r="O41" l="1"/>
  <c r="K41"/>
  <c r="M41"/>
  <c r="R41"/>
  <c r="N41"/>
  <c r="L41"/>
  <c r="P41"/>
  <c r="Q41"/>
  <c r="H41"/>
  <c r="G41"/>
  <c r="B42"/>
  <c r="F41"/>
  <c r="D41"/>
  <c r="E41"/>
  <c r="I41"/>
  <c r="J41"/>
  <c r="M42" l="1"/>
  <c r="Q42"/>
  <c r="L42"/>
  <c r="P42"/>
  <c r="R42"/>
  <c r="N42"/>
  <c r="K42"/>
  <c r="O42"/>
  <c r="D42"/>
  <c r="F42"/>
  <c r="H42"/>
  <c r="I42"/>
  <c r="B43"/>
  <c r="J42"/>
  <c r="G42"/>
  <c r="E42"/>
  <c r="L43" l="1"/>
  <c r="N43"/>
  <c r="R43"/>
  <c r="O43"/>
  <c r="M43"/>
  <c r="K43"/>
  <c r="P43"/>
  <c r="Q43"/>
  <c r="I43"/>
  <c r="D43"/>
  <c r="E43"/>
  <c r="B44"/>
  <c r="F43"/>
  <c r="H43"/>
  <c r="G43"/>
  <c r="J43"/>
  <c r="K44" l="1"/>
  <c r="O44"/>
  <c r="L44"/>
  <c r="M44"/>
  <c r="Q44"/>
  <c r="N44"/>
  <c r="R44"/>
  <c r="P44"/>
  <c r="G44"/>
  <c r="E44"/>
  <c r="B45"/>
  <c r="H44"/>
  <c r="J44"/>
  <c r="D44"/>
  <c r="I44"/>
  <c r="F44"/>
  <c r="K45" l="1"/>
  <c r="Q45"/>
  <c r="R45"/>
  <c r="O45"/>
  <c r="M45"/>
  <c r="L45"/>
  <c r="N45"/>
  <c r="P45"/>
  <c r="H45"/>
  <c r="F45"/>
  <c r="I45"/>
  <c r="B46"/>
  <c r="G45"/>
  <c r="E45"/>
  <c r="D45"/>
  <c r="J45"/>
  <c r="P46" l="1"/>
  <c r="Q46"/>
  <c r="N46"/>
  <c r="K46"/>
  <c r="O46"/>
  <c r="L46"/>
  <c r="M46"/>
  <c r="R46"/>
  <c r="B47"/>
  <c r="H46"/>
  <c r="D46"/>
  <c r="G46"/>
  <c r="F46"/>
  <c r="J46"/>
  <c r="E46"/>
  <c r="I46"/>
  <c r="Q47" l="1"/>
  <c r="R47"/>
  <c r="M47"/>
  <c r="L47"/>
  <c r="O47"/>
  <c r="K47"/>
  <c r="N47"/>
  <c r="P47"/>
  <c r="I47"/>
  <c r="F47"/>
  <c r="D47"/>
  <c r="J47"/>
  <c r="E47"/>
  <c r="H47"/>
  <c r="B48"/>
  <c r="G47"/>
  <c r="L48" l="1"/>
  <c r="P48"/>
  <c r="K48"/>
  <c r="O48"/>
  <c r="R48"/>
  <c r="N48"/>
  <c r="Q48"/>
  <c r="M48"/>
  <c r="F48"/>
  <c r="D48"/>
  <c r="H48"/>
  <c r="I48"/>
  <c r="G48"/>
  <c r="B49"/>
  <c r="E48"/>
  <c r="J48"/>
  <c r="O49" l="1"/>
  <c r="M49"/>
  <c r="Q49"/>
  <c r="R49"/>
  <c r="K49"/>
  <c r="N49"/>
  <c r="P49"/>
  <c r="L49"/>
  <c r="D49"/>
  <c r="F49"/>
  <c r="G49"/>
  <c r="B50"/>
  <c r="I49"/>
  <c r="E49"/>
  <c r="H49"/>
  <c r="J49"/>
  <c r="N50" l="1"/>
  <c r="O50"/>
  <c r="L50"/>
  <c r="K50"/>
  <c r="P50"/>
  <c r="R50"/>
  <c r="M50"/>
  <c r="Q50"/>
  <c r="B51"/>
  <c r="E50"/>
  <c r="F50"/>
  <c r="I50"/>
  <c r="D50"/>
  <c r="G50"/>
  <c r="H50"/>
  <c r="J50"/>
  <c r="N51" l="1"/>
  <c r="K51"/>
  <c r="Q51"/>
  <c r="O51"/>
  <c r="R51"/>
  <c r="L51"/>
  <c r="P51"/>
  <c r="M51"/>
  <c r="F51"/>
  <c r="D51"/>
  <c r="H51"/>
  <c r="G51"/>
  <c r="I51"/>
  <c r="B52"/>
  <c r="E51"/>
  <c r="J51"/>
  <c r="M52" l="1"/>
  <c r="L52"/>
  <c r="R52"/>
  <c r="N52"/>
  <c r="Q52"/>
  <c r="P52"/>
  <c r="O52"/>
  <c r="K52"/>
  <c r="D52"/>
  <c r="F52"/>
  <c r="H52"/>
  <c r="I52"/>
  <c r="G52"/>
  <c r="B53"/>
  <c r="E52"/>
  <c r="J52"/>
  <c r="O53" l="1"/>
  <c r="M53"/>
  <c r="Q53"/>
  <c r="P53"/>
  <c r="L53"/>
  <c r="R53"/>
  <c r="K53"/>
  <c r="N53"/>
  <c r="E53"/>
  <c r="D53"/>
  <c r="H53"/>
  <c r="G53"/>
  <c r="B54"/>
  <c r="I53"/>
  <c r="F53"/>
  <c r="J53"/>
  <c r="M54" l="1"/>
  <c r="K54"/>
  <c r="O54"/>
  <c r="L54"/>
  <c r="R54"/>
  <c r="Q54"/>
  <c r="N54"/>
  <c r="P54"/>
  <c r="F54"/>
  <c r="H54"/>
  <c r="E54"/>
  <c r="G54"/>
  <c r="D54"/>
  <c r="B55"/>
  <c r="I54"/>
  <c r="J54"/>
  <c r="K55" l="1"/>
  <c r="O55"/>
  <c r="R55"/>
  <c r="P55"/>
  <c r="L55"/>
  <c r="M55"/>
  <c r="Q55"/>
  <c r="N55"/>
  <c r="D55"/>
  <c r="H55"/>
  <c r="E55"/>
  <c r="G55"/>
  <c r="F55"/>
  <c r="B56"/>
  <c r="I55"/>
  <c r="J55"/>
  <c r="K56" l="1"/>
  <c r="L56"/>
  <c r="N56"/>
  <c r="Q56"/>
  <c r="P56"/>
  <c r="O56"/>
  <c r="R56"/>
  <c r="M56"/>
  <c r="B57"/>
  <c r="G56"/>
  <c r="H56"/>
  <c r="E56"/>
  <c r="F56"/>
  <c r="J56"/>
  <c r="I56"/>
  <c r="D56"/>
  <c r="Q57" l="1"/>
  <c r="K57"/>
  <c r="R57"/>
  <c r="L57"/>
  <c r="P57"/>
  <c r="O57"/>
  <c r="N57"/>
  <c r="M57"/>
  <c r="B58"/>
  <c r="H57"/>
  <c r="D57"/>
  <c r="G57"/>
  <c r="J57"/>
  <c r="F57"/>
  <c r="E57"/>
  <c r="I57"/>
  <c r="M58" l="1"/>
  <c r="O58"/>
  <c r="R58"/>
  <c r="N58"/>
  <c r="Q58"/>
  <c r="K58"/>
  <c r="L58"/>
  <c r="P58"/>
  <c r="B59"/>
  <c r="F58"/>
  <c r="G58"/>
  <c r="H58"/>
  <c r="J58"/>
  <c r="D58"/>
  <c r="E58"/>
  <c r="I58"/>
  <c r="K59" l="1"/>
  <c r="N59"/>
  <c r="R59"/>
  <c r="Q59"/>
  <c r="M59"/>
  <c r="P59"/>
  <c r="L59"/>
  <c r="O59"/>
  <c r="F59"/>
  <c r="H59"/>
  <c r="B60"/>
  <c r="J59"/>
  <c r="I59"/>
  <c r="G59"/>
  <c r="E59"/>
  <c r="D59"/>
  <c r="P60" l="1"/>
  <c r="L60"/>
  <c r="N60"/>
  <c r="O60"/>
  <c r="Q60"/>
  <c r="M60"/>
  <c r="K60"/>
  <c r="R60"/>
  <c r="B61"/>
  <c r="E60"/>
  <c r="D60"/>
  <c r="F60"/>
  <c r="H60"/>
  <c r="I60"/>
  <c r="G60"/>
  <c r="J60"/>
  <c r="L61" l="1"/>
  <c r="O61"/>
  <c r="P61"/>
  <c r="K61"/>
  <c r="R61"/>
  <c r="Q61"/>
  <c r="N61"/>
  <c r="M61"/>
  <c r="B62"/>
  <c r="H61"/>
  <c r="D61"/>
  <c r="F61"/>
  <c r="I61"/>
  <c r="G61"/>
  <c r="E61"/>
  <c r="J61"/>
  <c r="R62" l="1"/>
  <c r="K62"/>
  <c r="M62"/>
  <c r="P62"/>
  <c r="L62"/>
  <c r="O62"/>
  <c r="N62"/>
  <c r="Q62"/>
  <c r="E62"/>
  <c r="B63"/>
  <c r="I62"/>
  <c r="G62"/>
  <c r="F62"/>
  <c r="H62"/>
  <c r="J62"/>
  <c r="D62"/>
  <c r="P63" l="1"/>
  <c r="R63"/>
  <c r="N63"/>
  <c r="L63"/>
  <c r="O63"/>
  <c r="K63"/>
  <c r="Q63"/>
  <c r="M63"/>
  <c r="H63"/>
  <c r="D63"/>
  <c r="J63"/>
  <c r="G63"/>
  <c r="F63"/>
  <c r="I63"/>
  <c r="E63"/>
  <c r="B64"/>
  <c r="Q64" l="1"/>
  <c r="N64"/>
  <c r="M64"/>
  <c r="P64"/>
  <c r="L64"/>
  <c r="K64"/>
  <c r="R64"/>
  <c r="O64"/>
  <c r="I64"/>
  <c r="F64"/>
  <c r="G64"/>
  <c r="E64"/>
  <c r="B65"/>
  <c r="J64"/>
  <c r="D64"/>
  <c r="H64"/>
  <c r="R65" l="1"/>
  <c r="O65"/>
  <c r="L65"/>
  <c r="N65"/>
  <c r="Q65"/>
  <c r="K65"/>
  <c r="M65"/>
  <c r="P65"/>
  <c r="I65"/>
  <c r="G65"/>
  <c r="B66"/>
  <c r="H65"/>
  <c r="E65"/>
  <c r="D65"/>
  <c r="J65"/>
  <c r="F65"/>
  <c r="R66" l="1"/>
  <c r="L66"/>
  <c r="O66"/>
  <c r="P66"/>
  <c r="N66"/>
  <c r="M66"/>
  <c r="K66"/>
  <c r="Q66"/>
  <c r="H66"/>
  <c r="B67"/>
  <c r="E66"/>
  <c r="G66"/>
  <c r="F66"/>
  <c r="D66"/>
  <c r="J66"/>
  <c r="I66"/>
  <c r="K67" l="1"/>
  <c r="P67"/>
  <c r="Q67"/>
  <c r="O67"/>
  <c r="N67"/>
  <c r="M67"/>
  <c r="L67"/>
  <c r="R67"/>
  <c r="H67"/>
  <c r="E67"/>
  <c r="B68"/>
  <c r="F67"/>
  <c r="D67"/>
  <c r="G67"/>
  <c r="I67"/>
  <c r="J67"/>
  <c r="R68" l="1"/>
  <c r="Q68"/>
  <c r="P68"/>
  <c r="L68"/>
  <c r="M68"/>
  <c r="N68"/>
  <c r="K68"/>
  <c r="O68"/>
  <c r="H68"/>
  <c r="D68"/>
  <c r="E68"/>
  <c r="B69"/>
  <c r="I68"/>
  <c r="G68"/>
  <c r="F68"/>
  <c r="J68"/>
  <c r="M69" l="1"/>
  <c r="L69"/>
  <c r="Q69"/>
  <c r="O69"/>
  <c r="K69"/>
  <c r="P69"/>
  <c r="N69"/>
  <c r="R69"/>
  <c r="I69"/>
  <c r="E69"/>
  <c r="B70"/>
  <c r="H69"/>
  <c r="G69"/>
  <c r="F69"/>
  <c r="D69"/>
  <c r="J69"/>
  <c r="K70" l="1"/>
  <c r="P70"/>
  <c r="M70"/>
  <c r="L70"/>
  <c r="O70"/>
  <c r="N70"/>
  <c r="R70"/>
  <c r="Q70"/>
  <c r="I70"/>
  <c r="B71"/>
  <c r="D70"/>
  <c r="E70"/>
  <c r="H70"/>
  <c r="F70"/>
  <c r="G70"/>
  <c r="J70"/>
  <c r="L71" l="1"/>
  <c r="M71"/>
  <c r="K71"/>
  <c r="O71"/>
  <c r="P71"/>
  <c r="N71"/>
  <c r="Q71"/>
  <c r="R71"/>
  <c r="I71"/>
  <c r="G71"/>
  <c r="B72"/>
  <c r="E71"/>
  <c r="H71"/>
  <c r="F71"/>
  <c r="D71"/>
  <c r="J71"/>
  <c r="N72" l="1"/>
  <c r="M72"/>
  <c r="R72"/>
  <c r="P72"/>
  <c r="K72"/>
  <c r="O72"/>
  <c r="L72"/>
  <c r="Q72"/>
  <c r="H72"/>
  <c r="G72"/>
  <c r="D72"/>
  <c r="I72"/>
  <c r="B73"/>
  <c r="F72"/>
  <c r="E72"/>
  <c r="J72"/>
  <c r="R73" l="1"/>
  <c r="O73"/>
  <c r="N73"/>
  <c r="L73"/>
  <c r="P73"/>
  <c r="M73"/>
  <c r="Q73"/>
  <c r="K73"/>
  <c r="H73"/>
  <c r="G73"/>
  <c r="I73"/>
  <c r="F73"/>
  <c r="D73"/>
  <c r="B74"/>
  <c r="E73"/>
  <c r="J73"/>
  <c r="Q74" l="1"/>
  <c r="M74"/>
  <c r="O74"/>
  <c r="L74"/>
  <c r="P74"/>
  <c r="N74"/>
  <c r="R74"/>
  <c r="K74"/>
  <c r="I74"/>
  <c r="B75"/>
  <c r="J74"/>
  <c r="E74"/>
  <c r="G74"/>
  <c r="F74"/>
  <c r="H74"/>
  <c r="D74"/>
  <c r="Q75" l="1"/>
  <c r="N75"/>
  <c r="K75"/>
  <c r="O75"/>
  <c r="R75"/>
  <c r="P75"/>
  <c r="M75"/>
  <c r="L75"/>
  <c r="H75"/>
  <c r="B76"/>
  <c r="E75"/>
  <c r="G75"/>
  <c r="F75"/>
  <c r="I75"/>
  <c r="D75"/>
  <c r="J75"/>
  <c r="L76" l="1"/>
  <c r="M76"/>
  <c r="P76"/>
  <c r="Q76"/>
  <c r="K76"/>
  <c r="R76"/>
  <c r="N76"/>
  <c r="O76"/>
  <c r="G76"/>
  <c r="B77"/>
  <c r="F76"/>
  <c r="D76"/>
  <c r="E76"/>
  <c r="I76"/>
  <c r="H76"/>
  <c r="J76"/>
  <c r="R77" l="1"/>
  <c r="N77"/>
  <c r="P77"/>
  <c r="K77"/>
  <c r="Q77"/>
  <c r="L77"/>
  <c r="M77"/>
  <c r="O77"/>
  <c r="G77"/>
  <c r="F77"/>
  <c r="H77"/>
  <c r="I77"/>
  <c r="D77"/>
  <c r="B78"/>
  <c r="E77"/>
  <c r="J77"/>
  <c r="M78" l="1"/>
  <c r="K78"/>
  <c r="N78"/>
  <c r="Q78"/>
  <c r="P78"/>
  <c r="R78"/>
  <c r="L78"/>
  <c r="O78"/>
  <c r="I78"/>
  <c r="B79"/>
  <c r="H78"/>
  <c r="F78"/>
  <c r="G78"/>
  <c r="E78"/>
  <c r="J78"/>
  <c r="D78"/>
  <c r="L79" l="1"/>
  <c r="O79"/>
  <c r="N79"/>
  <c r="Q79"/>
  <c r="R79"/>
  <c r="P79"/>
  <c r="M79"/>
  <c r="K79"/>
  <c r="F79"/>
  <c r="E79"/>
  <c r="D79"/>
  <c r="J79"/>
  <c r="B80"/>
  <c r="I79"/>
  <c r="G79"/>
  <c r="H79"/>
  <c r="K80" l="1"/>
  <c r="N80"/>
  <c r="O80"/>
  <c r="M80"/>
  <c r="R80"/>
  <c r="Q80"/>
  <c r="P80"/>
  <c r="L80"/>
  <c r="G80"/>
  <c r="H80"/>
  <c r="B81"/>
  <c r="I80"/>
  <c r="D80"/>
  <c r="E80"/>
  <c r="F80"/>
  <c r="J80"/>
  <c r="Q81" l="1"/>
  <c r="N81"/>
  <c r="K81"/>
  <c r="R81"/>
  <c r="M81"/>
  <c r="O81"/>
  <c r="L81"/>
  <c r="P81"/>
  <c r="F81"/>
  <c r="E81"/>
  <c r="B82"/>
  <c r="I81"/>
  <c r="H81"/>
  <c r="D81"/>
  <c r="G81"/>
  <c r="J81"/>
  <c r="Q82" l="1"/>
  <c r="N82"/>
  <c r="P82"/>
  <c r="M82"/>
  <c r="L82"/>
  <c r="K82"/>
  <c r="O82"/>
  <c r="R82"/>
  <c r="E82"/>
  <c r="G82"/>
  <c r="H82"/>
  <c r="D82"/>
  <c r="I82"/>
  <c r="J82"/>
  <c r="F82"/>
  <c r="B83"/>
  <c r="O83" l="1"/>
  <c r="P83"/>
  <c r="Q83"/>
  <c r="K83"/>
  <c r="L83"/>
  <c r="N83"/>
  <c r="M83"/>
  <c r="R83"/>
  <c r="E83"/>
  <c r="F83"/>
  <c r="I83"/>
  <c r="G83"/>
  <c r="D83"/>
  <c r="J83"/>
  <c r="H83"/>
  <c r="B84"/>
  <c r="Q84" l="1"/>
  <c r="R84"/>
  <c r="N84"/>
  <c r="L84"/>
  <c r="M84"/>
  <c r="P84"/>
  <c r="K84"/>
  <c r="O84"/>
  <c r="I84"/>
  <c r="F84"/>
  <c r="E84"/>
  <c r="G84"/>
  <c r="J84"/>
  <c r="H84"/>
  <c r="B85"/>
  <c r="D84"/>
  <c r="M85" l="1"/>
  <c r="P85"/>
  <c r="Q85"/>
  <c r="L85"/>
  <c r="K85"/>
  <c r="O85"/>
  <c r="R85"/>
  <c r="N85"/>
  <c r="D85"/>
  <c r="I85"/>
  <c r="H85"/>
  <c r="B86"/>
  <c r="F85"/>
  <c r="J85"/>
  <c r="E85"/>
  <c r="G85"/>
  <c r="P86" l="1"/>
  <c r="Q86"/>
  <c r="R86"/>
  <c r="M86"/>
  <c r="K86"/>
  <c r="N86"/>
  <c r="O86"/>
  <c r="L86"/>
  <c r="D86"/>
  <c r="H86"/>
  <c r="I86"/>
  <c r="B87"/>
  <c r="G86"/>
  <c r="J86"/>
  <c r="F86"/>
  <c r="E86"/>
  <c r="O87" l="1"/>
  <c r="Q87"/>
  <c r="L87"/>
  <c r="P87"/>
  <c r="N87"/>
  <c r="M87"/>
  <c r="K87"/>
  <c r="R87"/>
  <c r="F87"/>
  <c r="D87"/>
  <c r="J87"/>
  <c r="B88"/>
  <c r="I87"/>
  <c r="H87"/>
  <c r="G87"/>
  <c r="E87"/>
  <c r="L88" l="1"/>
  <c r="M88"/>
  <c r="P88"/>
  <c r="K88"/>
  <c r="Q88"/>
  <c r="N88"/>
  <c r="O88"/>
  <c r="R88"/>
  <c r="E88"/>
  <c r="G88"/>
  <c r="J88"/>
  <c r="H88"/>
  <c r="I88"/>
  <c r="F88"/>
  <c r="D88"/>
  <c r="B89"/>
  <c r="K89" l="1"/>
  <c r="Q89"/>
  <c r="N89"/>
  <c r="R89"/>
  <c r="L89"/>
  <c r="O89"/>
  <c r="P89"/>
  <c r="M89"/>
  <c r="F89"/>
  <c r="G89"/>
  <c r="H89"/>
  <c r="D89"/>
  <c r="E89"/>
  <c r="I89"/>
  <c r="J89"/>
  <c r="B90"/>
  <c r="L90" l="1"/>
  <c r="M90"/>
  <c r="R90"/>
  <c r="O90"/>
  <c r="Q90"/>
  <c r="N90"/>
  <c r="K90"/>
  <c r="P90"/>
  <c r="J90"/>
  <c r="F90"/>
  <c r="B91"/>
  <c r="D90"/>
  <c r="G90"/>
  <c r="I90"/>
  <c r="H90"/>
  <c r="E90"/>
  <c r="P91" l="1"/>
  <c r="R91"/>
  <c r="Q91"/>
  <c r="O91"/>
  <c r="L91"/>
  <c r="K91"/>
  <c r="J91"/>
  <c r="N91"/>
  <c r="M91"/>
  <c r="D91"/>
  <c r="B92"/>
  <c r="E91"/>
  <c r="G91"/>
  <c r="F91"/>
  <c r="I91"/>
  <c r="H91"/>
  <c r="J92" l="1"/>
  <c r="L92"/>
  <c r="P92"/>
  <c r="N92"/>
  <c r="O92"/>
  <c r="R92"/>
  <c r="K92"/>
  <c r="Q92"/>
  <c r="M92"/>
  <c r="B93"/>
  <c r="F92"/>
  <c r="E92"/>
  <c r="G92"/>
  <c r="I92"/>
  <c r="H92"/>
  <c r="D92"/>
  <c r="K93" l="1"/>
  <c r="O93"/>
  <c r="M93"/>
  <c r="N93"/>
  <c r="R93"/>
  <c r="P93"/>
  <c r="Q93"/>
  <c r="J93"/>
  <c r="L93"/>
  <c r="B94"/>
  <c r="G93"/>
  <c r="E93"/>
  <c r="F93"/>
  <c r="D93"/>
  <c r="I93"/>
  <c r="H93"/>
  <c r="R94" l="1"/>
  <c r="N94"/>
  <c r="O94"/>
  <c r="M94"/>
  <c r="K94"/>
  <c r="Q94"/>
  <c r="P94"/>
  <c r="L94"/>
  <c r="J94"/>
  <c r="D94"/>
  <c r="G94"/>
  <c r="B95"/>
  <c r="F94"/>
  <c r="E94"/>
  <c r="H94"/>
  <c r="I94"/>
  <c r="J95" l="1"/>
  <c r="K95"/>
  <c r="P95"/>
  <c r="N95"/>
  <c r="M95"/>
  <c r="O95"/>
  <c r="Q95"/>
  <c r="L95"/>
  <c r="R95"/>
  <c r="E95"/>
  <c r="I95"/>
  <c r="B96"/>
  <c r="H95"/>
  <c r="D95"/>
  <c r="G95"/>
  <c r="F95"/>
  <c r="N96" l="1"/>
  <c r="P96"/>
  <c r="K96"/>
  <c r="L96"/>
  <c r="M96"/>
  <c r="J96"/>
  <c r="O96"/>
  <c r="R96"/>
  <c r="Q96"/>
  <c r="B97"/>
  <c r="G96"/>
  <c r="E96"/>
  <c r="D96"/>
  <c r="F96"/>
  <c r="H96"/>
  <c r="I96"/>
  <c r="L97" l="1"/>
  <c r="K97"/>
  <c r="R97"/>
  <c r="J97"/>
  <c r="M97"/>
  <c r="O97"/>
  <c r="P97"/>
  <c r="N97"/>
  <c r="Q97"/>
  <c r="H97"/>
  <c r="D97"/>
  <c r="E97"/>
  <c r="G97"/>
  <c r="F97"/>
  <c r="B98"/>
  <c r="I97"/>
  <c r="Q98" l="1"/>
  <c r="M98"/>
  <c r="K98"/>
  <c r="J98"/>
  <c r="N98"/>
  <c r="O98"/>
  <c r="R98"/>
  <c r="P98"/>
  <c r="L98"/>
  <c r="E98"/>
  <c r="D98"/>
  <c r="H98"/>
  <c r="F98"/>
  <c r="B99"/>
  <c r="I98"/>
  <c r="G98"/>
  <c r="P99" l="1"/>
  <c r="R99"/>
  <c r="L99"/>
  <c r="K99"/>
  <c r="O99"/>
  <c r="Q99"/>
  <c r="N99"/>
  <c r="J99"/>
  <c r="M99"/>
  <c r="D99"/>
  <c r="G99"/>
  <c r="B100"/>
  <c r="H99"/>
  <c r="E99"/>
  <c r="F99"/>
  <c r="I99"/>
  <c r="P100" l="1"/>
  <c r="O100"/>
  <c r="N100"/>
  <c r="M100"/>
  <c r="L100"/>
  <c r="K100"/>
  <c r="J100"/>
  <c r="Q100"/>
  <c r="R100"/>
  <c r="F100"/>
  <c r="B101"/>
  <c r="D100"/>
  <c r="E100"/>
  <c r="I100"/>
  <c r="H100"/>
  <c r="G100"/>
  <c r="L101" l="1"/>
  <c r="O101"/>
  <c r="K101"/>
  <c r="J101"/>
  <c r="Q101"/>
  <c r="N101"/>
  <c r="R101"/>
  <c r="M101"/>
  <c r="P101"/>
  <c r="G101"/>
  <c r="B102"/>
  <c r="H101"/>
  <c r="I101"/>
  <c r="F101"/>
  <c r="E101"/>
  <c r="D101"/>
  <c r="M102" l="1"/>
  <c r="L102"/>
  <c r="N102"/>
  <c r="O102"/>
  <c r="P102"/>
  <c r="R102"/>
  <c r="J102"/>
  <c r="Q102"/>
  <c r="K102"/>
  <c r="F102"/>
  <c r="E102"/>
  <c r="H102"/>
  <c r="B103"/>
  <c r="I102"/>
  <c r="G102"/>
  <c r="D102"/>
  <c r="R103" l="1"/>
  <c r="J103"/>
  <c r="P103"/>
  <c r="M103"/>
  <c r="K103"/>
  <c r="Q103"/>
  <c r="O103"/>
  <c r="L103"/>
  <c r="N103"/>
  <c r="E103"/>
  <c r="B104"/>
  <c r="I103"/>
  <c r="G103"/>
  <c r="H103"/>
  <c r="F103"/>
  <c r="D103"/>
  <c r="K104" l="1"/>
  <c r="J104"/>
  <c r="Q104"/>
  <c r="N104"/>
  <c r="O104"/>
  <c r="P104"/>
  <c r="L104"/>
  <c r="M104"/>
  <c r="R104"/>
  <c r="G104"/>
  <c r="H104"/>
  <c r="I104"/>
  <c r="F104"/>
  <c r="B105"/>
  <c r="E104"/>
  <c r="D104"/>
  <c r="K105" l="1"/>
  <c r="P105"/>
  <c r="L105"/>
  <c r="M105"/>
  <c r="J105"/>
  <c r="R105"/>
  <c r="Q105"/>
  <c r="N105"/>
  <c r="O105"/>
  <c r="H105"/>
  <c r="E105"/>
  <c r="D105"/>
  <c r="G105"/>
  <c r="I105"/>
  <c r="B106"/>
  <c r="F105"/>
  <c r="R106" l="1"/>
  <c r="N106"/>
  <c r="Q106"/>
  <c r="O106"/>
  <c r="M106"/>
  <c r="J106"/>
  <c r="P106"/>
  <c r="K106"/>
  <c r="L106"/>
  <c r="B107"/>
  <c r="D106"/>
  <c r="H106"/>
  <c r="G106"/>
  <c r="F106"/>
  <c r="E106"/>
  <c r="I106"/>
  <c r="O107" l="1"/>
  <c r="R107"/>
  <c r="K107"/>
  <c r="Q107"/>
  <c r="M107"/>
  <c r="P107"/>
  <c r="L107"/>
  <c r="J107"/>
  <c r="N107"/>
  <c r="H107"/>
  <c r="E107"/>
  <c r="F107"/>
  <c r="B108"/>
  <c r="G107"/>
  <c r="I107"/>
  <c r="D107"/>
  <c r="P108" l="1"/>
  <c r="L108"/>
  <c r="N108"/>
  <c r="J108"/>
  <c r="R108"/>
  <c r="Q108"/>
  <c r="K108"/>
  <c r="O108"/>
  <c r="M108"/>
  <c r="D108"/>
  <c r="H108"/>
  <c r="E108"/>
  <c r="B109"/>
  <c r="F108"/>
  <c r="I108"/>
  <c r="G108"/>
  <c r="O109" l="1"/>
  <c r="Q109"/>
  <c r="J109"/>
  <c r="L109"/>
  <c r="R109"/>
  <c r="K109"/>
  <c r="M109"/>
  <c r="P109"/>
  <c r="N109"/>
  <c r="I109"/>
  <c r="H109"/>
  <c r="B110"/>
  <c r="E109"/>
  <c r="D109"/>
  <c r="G109"/>
  <c r="F109"/>
  <c r="L110" l="1"/>
  <c r="R110"/>
  <c r="M110"/>
  <c r="K110"/>
  <c r="P110"/>
  <c r="J110"/>
  <c r="N110"/>
  <c r="O110"/>
  <c r="Q110"/>
  <c r="E110"/>
  <c r="H110"/>
  <c r="D110"/>
  <c r="G110"/>
  <c r="I110"/>
  <c r="B111"/>
  <c r="F110"/>
  <c r="J111" l="1"/>
  <c r="O111"/>
  <c r="K111"/>
  <c r="L111"/>
  <c r="Q111"/>
  <c r="R111"/>
  <c r="N111"/>
  <c r="P111"/>
  <c r="M111"/>
  <c r="H111"/>
  <c r="E111"/>
  <c r="I111"/>
  <c r="B112"/>
  <c r="D111"/>
  <c r="G111"/>
  <c r="F111"/>
  <c r="R112" l="1"/>
  <c r="J112"/>
  <c r="O112"/>
  <c r="L112"/>
  <c r="P112"/>
  <c r="N112"/>
  <c r="K112"/>
  <c r="Q112"/>
  <c r="M112"/>
  <c r="E112"/>
  <c r="I112"/>
  <c r="F112"/>
  <c r="B113"/>
  <c r="D112"/>
  <c r="H112"/>
  <c r="G112"/>
  <c r="L113" l="1"/>
  <c r="O113"/>
  <c r="M113"/>
  <c r="Q113"/>
  <c r="K113"/>
  <c r="P113"/>
  <c r="N113"/>
  <c r="R113"/>
  <c r="J113"/>
  <c r="B114"/>
  <c r="E113"/>
  <c r="D113"/>
  <c r="F113"/>
  <c r="G113"/>
  <c r="I113"/>
  <c r="H113"/>
  <c r="L114" l="1"/>
  <c r="N114"/>
  <c r="P114"/>
  <c r="J114"/>
  <c r="Q114"/>
  <c r="R114"/>
  <c r="K114"/>
  <c r="O114"/>
  <c r="M114"/>
  <c r="F114"/>
  <c r="B115"/>
  <c r="H114"/>
  <c r="G114"/>
  <c r="D114"/>
  <c r="I114"/>
  <c r="E114"/>
  <c r="Q115" l="1"/>
  <c r="P115"/>
  <c r="M115"/>
  <c r="R115"/>
  <c r="O115"/>
  <c r="K115"/>
  <c r="J115"/>
  <c r="N115"/>
  <c r="L115"/>
  <c r="E115"/>
  <c r="G115"/>
  <c r="B116"/>
  <c r="F115"/>
  <c r="I115"/>
  <c r="D115"/>
  <c r="H115"/>
  <c r="O116" l="1"/>
  <c r="M116"/>
  <c r="K116"/>
  <c r="R116"/>
  <c r="P116"/>
  <c r="J116"/>
  <c r="L116"/>
  <c r="Q116"/>
  <c r="N116"/>
  <c r="G116"/>
  <c r="B117"/>
  <c r="E116"/>
  <c r="F116"/>
  <c r="I116"/>
  <c r="H116"/>
  <c r="D116"/>
  <c r="K117" l="1"/>
  <c r="P117"/>
  <c r="L117"/>
  <c r="R117"/>
  <c r="J117"/>
  <c r="M117"/>
  <c r="Q117"/>
  <c r="O117"/>
  <c r="N117"/>
  <c r="H117"/>
  <c r="G117"/>
  <c r="B118"/>
  <c r="I117"/>
  <c r="E117"/>
  <c r="D117"/>
  <c r="F117"/>
  <c r="K118" l="1"/>
  <c r="R118"/>
  <c r="J118"/>
  <c r="L118"/>
  <c r="P118"/>
  <c r="O118"/>
  <c r="N118"/>
  <c r="M118"/>
  <c r="Q118"/>
  <c r="F118"/>
  <c r="H118"/>
  <c r="I118"/>
  <c r="B119"/>
  <c r="D118"/>
  <c r="G118"/>
  <c r="E118"/>
  <c r="R119" l="1"/>
  <c r="M119"/>
  <c r="L119"/>
  <c r="N119"/>
  <c r="Q119"/>
  <c r="O119"/>
  <c r="K119"/>
  <c r="J119"/>
  <c r="P119"/>
  <c r="D119"/>
  <c r="F119"/>
  <c r="B120"/>
  <c r="H119"/>
  <c r="G119"/>
  <c r="E119"/>
  <c r="I119"/>
  <c r="N120" l="1"/>
  <c r="P120"/>
  <c r="J120"/>
  <c r="R120"/>
  <c r="Q120"/>
  <c r="M120"/>
  <c r="K120"/>
  <c r="O120"/>
  <c r="L120"/>
  <c r="I120"/>
  <c r="B121"/>
  <c r="G120"/>
  <c r="F120"/>
  <c r="D120"/>
  <c r="H120"/>
  <c r="E120"/>
  <c r="N121" l="1"/>
  <c r="J121"/>
  <c r="L121"/>
  <c r="M121"/>
  <c r="O121"/>
  <c r="Q121"/>
  <c r="R121"/>
  <c r="P121"/>
  <c r="K121"/>
  <c r="E121"/>
  <c r="G121"/>
  <c r="F121"/>
  <c r="B122"/>
  <c r="D121"/>
  <c r="H121"/>
  <c r="I121"/>
  <c r="L122" l="1"/>
  <c r="J122"/>
  <c r="M122"/>
  <c r="N122"/>
  <c r="O122"/>
  <c r="K122"/>
  <c r="P122"/>
  <c r="Q122"/>
  <c r="R122"/>
  <c r="G122"/>
  <c r="D122"/>
  <c r="B123"/>
  <c r="H122"/>
  <c r="F122"/>
  <c r="I122"/>
  <c r="E122"/>
  <c r="P123" l="1"/>
  <c r="L123"/>
  <c r="N123"/>
  <c r="J123"/>
  <c r="K123"/>
  <c r="O123"/>
  <c r="R123"/>
  <c r="Q123"/>
  <c r="M123"/>
  <c r="B124"/>
  <c r="E123"/>
  <c r="F123"/>
  <c r="G123"/>
  <c r="H123"/>
  <c r="I123"/>
  <c r="D123"/>
  <c r="Q124" l="1"/>
  <c r="P124"/>
  <c r="R124"/>
  <c r="L124"/>
  <c r="N124"/>
  <c r="J124"/>
  <c r="O124"/>
  <c r="M124"/>
  <c r="K124"/>
  <c r="G124"/>
  <c r="H124"/>
  <c r="F124"/>
  <c r="I124"/>
  <c r="B125"/>
  <c r="D124"/>
  <c r="E124"/>
  <c r="J125" l="1"/>
  <c r="R125"/>
  <c r="O125"/>
  <c r="Q125"/>
  <c r="N125"/>
  <c r="L125"/>
  <c r="P125"/>
  <c r="K125"/>
  <c r="M125"/>
  <c r="I125"/>
  <c r="F125"/>
  <c r="D125"/>
  <c r="E125"/>
  <c r="H125"/>
  <c r="G125"/>
  <c r="B126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77"/>
  <c r="C128"/>
  <c r="C175"/>
  <c r="C182"/>
  <c r="C189"/>
  <c r="C140"/>
  <c r="C144"/>
  <c r="C208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69"/>
  <c r="C167"/>
  <c r="C174"/>
  <c r="C181"/>
  <c r="C132"/>
  <c r="C196"/>
  <c r="C158"/>
  <c r="C130"/>
  <c r="C150"/>
  <c r="C172"/>
  <c r="C168"/>
  <c r="C206"/>
  <c r="C164"/>
  <c r="C152"/>
  <c r="C198"/>
  <c r="C176"/>
  <c r="C170"/>
  <c r="C133"/>
  <c r="C131"/>
  <c r="C195"/>
  <c r="C146"/>
  <c r="C161"/>
  <c r="C159"/>
  <c r="C166"/>
  <c r="C173"/>
  <c r="C188"/>
  <c r="C151"/>
  <c r="C165"/>
  <c r="C145"/>
  <c r="C207"/>
  <c r="C171"/>
  <c r="C137"/>
  <c r="C199"/>
  <c r="C163"/>
  <c r="C193"/>
  <c r="C134"/>
  <c r="C156"/>
  <c r="C136"/>
  <c r="C190"/>
  <c r="C160"/>
  <c r="C187"/>
  <c r="C138"/>
  <c r="C202"/>
  <c r="C153"/>
  <c r="C180"/>
  <c r="C184"/>
  <c r="C157"/>
  <c r="C201"/>
  <c r="C142"/>
  <c r="C192"/>
  <c r="C178"/>
  <c r="C127"/>
  <c r="C141"/>
  <c r="C204"/>
  <c r="C183"/>
  <c r="C197"/>
  <c r="C122"/>
  <c r="C124"/>
  <c r="C123"/>
  <c r="C118"/>
  <c r="C121"/>
  <c r="C117"/>
  <c r="C109"/>
  <c r="C125"/>
  <c r="C119"/>
  <c r="C115"/>
  <c r="C113"/>
  <c r="C108"/>
  <c r="C120"/>
  <c r="C114"/>
  <c r="C107"/>
  <c r="C111"/>
  <c r="C112"/>
  <c r="C116"/>
  <c r="C110"/>
  <c r="C106"/>
  <c r="C98"/>
  <c r="C103"/>
  <c r="C104"/>
  <c r="C105"/>
  <c r="C93"/>
  <c r="C92"/>
  <c r="C100"/>
  <c r="C90"/>
  <c r="C96"/>
  <c r="C91"/>
  <c r="C102"/>
  <c r="C94"/>
  <c r="C101"/>
  <c r="C95"/>
  <c r="C97"/>
  <c r="C99"/>
  <c r="C89"/>
  <c r="C62"/>
  <c r="C79"/>
  <c r="C76"/>
  <c r="C85"/>
  <c r="C61"/>
  <c r="C68"/>
  <c r="C87"/>
  <c r="C40"/>
  <c r="C43"/>
  <c r="C17"/>
  <c r="C10"/>
  <c r="C22"/>
  <c r="C16"/>
  <c r="C73"/>
  <c r="C75"/>
  <c r="C15"/>
  <c r="C80"/>
  <c r="C67"/>
  <c r="C24"/>
  <c r="C42"/>
  <c r="C29"/>
  <c r="C70"/>
  <c r="C51"/>
  <c r="C41"/>
  <c r="C86"/>
  <c r="C69"/>
  <c r="C82"/>
  <c r="C11"/>
  <c r="C39"/>
  <c r="C46"/>
  <c r="C33"/>
  <c r="C34"/>
  <c r="C44"/>
  <c r="C57"/>
  <c r="C53"/>
  <c r="C30"/>
  <c r="C14"/>
  <c r="C84"/>
  <c r="C56"/>
  <c r="C12"/>
  <c r="C32"/>
  <c r="C36"/>
  <c r="C49"/>
  <c r="C18"/>
  <c r="C60"/>
  <c r="C81"/>
  <c r="C66"/>
  <c r="C65"/>
  <c r="C58"/>
  <c r="C45"/>
  <c r="C23"/>
  <c r="C9"/>
  <c r="C71"/>
  <c r="C19"/>
  <c r="C20"/>
  <c r="C74"/>
  <c r="C64"/>
  <c r="C21"/>
  <c r="C26"/>
  <c r="C54"/>
  <c r="C50"/>
  <c r="C48"/>
  <c r="C72"/>
  <c r="C59"/>
  <c r="C77"/>
  <c r="C25"/>
  <c r="C28"/>
  <c r="C13"/>
  <c r="C47"/>
  <c r="C35"/>
  <c r="C55"/>
  <c r="C78"/>
  <c r="C52"/>
  <c r="C63"/>
  <c r="C88"/>
  <c r="C37"/>
  <c r="C27"/>
  <c r="C83"/>
  <c r="C31"/>
  <c r="C38"/>
</calcChain>
</file>

<file path=xl/sharedStrings.xml><?xml version="1.0" encoding="utf-8"?>
<sst xmlns="http://schemas.openxmlformats.org/spreadsheetml/2006/main" count="5100" uniqueCount="1902">
  <si>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</si>
  <si>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</si>
  <si>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</si>
  <si>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</si>
  <si>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</si>
  <si>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</si>
  <si>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</si>
  <si>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</si>
  <si>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</si>
  <si>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</si>
  <si>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</si>
  <si>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</si>
  <si>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</si>
  <si>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</si>
  <si>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</si>
  <si>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</si>
  <si>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</si>
  <si>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</si>
  <si>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</si>
  <si>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</si>
  <si>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</si>
  <si>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</si>
  <si>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</si>
  <si>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</si>
  <si>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</si>
  <si>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</si>
  <si>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</si>
  <si>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</si>
  <si>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</si>
  <si>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</si>
  <si>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</si>
  <si>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</si>
  <si>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</si>
  <si>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</si>
  <si>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</si>
  <si>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</si>
  <si>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</si>
  <si>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</si>
  <si>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</si>
  <si>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</si>
  <si>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</si>
  <si>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</si>
  <si>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</si>
  <si>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</si>
  <si>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</si>
  <si>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</si>
  <si>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</si>
  <si>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</si>
  <si>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</si>
  <si>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</si>
  <si>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</si>
  <si>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</si>
  <si>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</si>
  <si>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</si>
  <si>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</si>
  <si>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</si>
  <si>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</si>
  <si>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</si>
  <si>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</si>
  <si>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</si>
  <si>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</si>
  <si>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</si>
  <si>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</si>
  <si>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</si>
  <si>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</si>
  <si>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</si>
  <si>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</si>
  <si>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</si>
  <si>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</si>
  <si>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</si>
  <si>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</si>
  <si>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</si>
  <si>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</si>
  <si>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</si>
  <si>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</si>
  <si>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</si>
  <si>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</si>
  <si>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</si>
  <si>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</si>
  <si>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</si>
  <si>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</si>
  <si>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</si>
  <si>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</si>
  <si>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</si>
  <si>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</si>
  <si>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</si>
  <si>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</si>
  <si>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</si>
  <si>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</si>
  <si>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</si>
  <si>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</si>
  <si>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</si>
  <si>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</si>
  <si>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</si>
  <si>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</si>
  <si>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</si>
  <si>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</si>
  <si>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</si>
  <si>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</si>
  <si>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</si>
  <si>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</si>
  <si>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</si>
  <si>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</si>
  <si>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</si>
  <si>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</si>
  <si>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</si>
  <si>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</si>
  <si>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</si>
  <si>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</si>
  <si>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</si>
  <si>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</si>
  <si>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</si>
  <si>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</si>
  <si>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</si>
  <si>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</si>
  <si>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</si>
  <si>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</si>
  <si>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</si>
  <si>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</si>
  <si>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</si>
  <si>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</si>
  <si>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</si>
  <si>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</si>
  <si>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</si>
  <si>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</si>
  <si>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</si>
  <si>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</si>
  <si>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</si>
  <si>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</si>
  <si>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</si>
  <si>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</si>
  <si>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</si>
  <si>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</si>
  <si>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</si>
  <si>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</si>
  <si>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</si>
  <si>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</si>
  <si>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</si>
  <si>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</si>
  <si>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</si>
  <si>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</si>
  <si>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</si>
  <si>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</si>
  <si>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</si>
  <si>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</si>
  <si>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</si>
  <si>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</si>
  <si>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</si>
  <si>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</si>
  <si>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</si>
  <si>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</si>
  <si>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</si>
  <si>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</si>
  <si>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</si>
  <si>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</si>
  <si>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</si>
  <si>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</si>
  <si>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</si>
  <si>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</si>
  <si>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</si>
  <si>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</si>
  <si>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</si>
  <si>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</si>
  <si>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</si>
  <si>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</si>
  <si>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</si>
  <si>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</si>
  <si>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</si>
  <si>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</si>
  <si>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</si>
  <si>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</si>
  <si>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</si>
  <si>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</si>
  <si>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</si>
  <si>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</si>
  <si>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</si>
  <si>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</si>
  <si>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</si>
  <si>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</si>
  <si>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</si>
  <si>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</si>
  <si>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</si>
  <si>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</si>
  <si>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</si>
  <si>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</si>
  <si>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</si>
  <si>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</si>
  <si>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</si>
  <si>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</si>
  <si>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</si>
  <si>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</si>
  <si>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</si>
  <si>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</si>
  <si>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</si>
  <si>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</si>
  <si>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</si>
  <si>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</si>
  <si>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</si>
  <si>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</si>
  <si>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</si>
  <si>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</si>
  <si>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</si>
  <si>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</si>
  <si>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</si>
  <si>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</si>
  <si>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</si>
  <si>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</si>
  <si>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</si>
  <si>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</si>
  <si>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</si>
  <si>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</si>
  <si>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</si>
  <si>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</si>
  <si>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</si>
  <si>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</si>
  <si>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</si>
  <si>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</si>
  <si>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</si>
  <si>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</si>
  <si>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</si>
  <si>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</si>
  <si>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</si>
  <si>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</si>
  <si>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</si>
  <si>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</si>
  <si>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</si>
  <si>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</si>
  <si>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</si>
  <si>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</si>
  <si>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</si>
  <si>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</si>
  <si>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</si>
  <si>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</si>
  <si>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</si>
  <si>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</si>
  <si>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</si>
  <si>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</si>
  <si>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</si>
  <si>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</si>
  <si>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</si>
  <si>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</si>
  <si>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</si>
  <si>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</si>
  <si>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</si>
  <si>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</si>
  <si>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</si>
  <si>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</si>
  <si>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</si>
  <si>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</si>
  <si>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</si>
  <si>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</si>
  <si>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</si>
  <si>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</si>
  <si>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</si>
  <si>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</si>
  <si>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</si>
  <si>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</si>
  <si>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</si>
  <si>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</si>
  <si>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</si>
  <si>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</si>
  <si>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</si>
  <si>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</si>
  <si>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</si>
  <si>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</si>
  <si>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</si>
  <si>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</si>
  <si>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</si>
  <si>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</si>
  <si>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</si>
  <si>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</si>
  <si>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</si>
  <si>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</si>
  <si>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</si>
  <si>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</si>
  <si>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</si>
  <si>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</si>
  <si>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</si>
  <si>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</si>
  <si>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</si>
  <si>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</si>
  <si>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</si>
  <si>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</si>
  <si>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</si>
  <si>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</si>
  <si>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</si>
  <si>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</si>
  <si>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</si>
  <si>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</si>
  <si>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</si>
  <si>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</si>
  <si>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</si>
  <si>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</si>
  <si>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</si>
  <si>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</si>
  <si>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</si>
  <si>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</si>
  <si>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</si>
  <si>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</si>
  <si>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</si>
  <si>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</si>
  <si>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</si>
  <si>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</si>
  <si>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</si>
  <si>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</si>
  <si>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</si>
  <si>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</si>
  <si>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</si>
  <si>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</si>
  <si>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</si>
  <si>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</si>
  <si>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</si>
  <si>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</si>
  <si>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</si>
  <si>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</si>
  <si>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</si>
  <si>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</si>
  <si>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</si>
  <si>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</si>
  <si>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</si>
  <si>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</si>
  <si>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</si>
  <si>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</si>
  <si>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</si>
  <si>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</si>
  <si>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</si>
  <si>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</si>
  <si>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</si>
  <si>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</si>
  <si>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</si>
  <si>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</si>
  <si>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</si>
  <si>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</si>
  <si>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</si>
  <si>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</si>
  <si>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</si>
  <si>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</si>
  <si>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</si>
  <si>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</si>
  <si>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</si>
  <si>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</si>
  <si>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</si>
  <si>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</si>
  <si>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</si>
  <si>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</si>
  <si>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</si>
  <si>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</si>
  <si>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</si>
  <si>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</si>
  <si>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</si>
  <si>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</si>
  <si>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</si>
  <si>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</si>
  <si>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</si>
  <si>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</si>
  <si>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</si>
  <si>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</si>
  <si>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</si>
  <si>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</si>
  <si>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</si>
  <si>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</si>
  <si>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</si>
  <si>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</si>
  <si>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</si>
  <si>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</si>
  <si>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</si>
  <si>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</si>
  <si>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</si>
  <si>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</si>
  <si>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</si>
  <si>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</si>
  <si>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</si>
  <si>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</si>
  <si>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</si>
  <si>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</si>
  <si>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</si>
  <si>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</si>
  <si>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</si>
  <si>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</si>
  <si>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</si>
  <si>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</si>
  <si>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</si>
  <si>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</si>
  <si>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</si>
  <si>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</si>
  <si>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</si>
  <si>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</si>
  <si>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</si>
  <si>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</si>
  <si>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</si>
  <si>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</si>
  <si>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</si>
  <si>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</si>
  <si>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</si>
  <si>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</si>
  <si>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</si>
  <si>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</si>
  <si>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</si>
  <si>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</si>
  <si>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</si>
  <si>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</si>
  <si>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</si>
  <si>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</si>
  <si>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</si>
  <si>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</si>
  <si>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</si>
  <si>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</si>
  <si>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</si>
  <si>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</si>
  <si>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</si>
  <si>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</si>
  <si>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</si>
  <si>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</si>
  <si>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</si>
  <si>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</si>
  <si>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</si>
  <si>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</si>
  <si>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</si>
  <si>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</si>
  <si>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</si>
  <si>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</si>
  <si>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</si>
  <si>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</si>
  <si>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</si>
  <si>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</si>
  <si>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</si>
  <si>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</si>
  <si>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</si>
  <si>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</si>
  <si>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</si>
  <si>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</si>
  <si>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</si>
  <si>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</si>
  <si>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</si>
  <si>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</si>
  <si>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</si>
  <si>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</si>
  <si>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</si>
  <si>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</si>
  <si>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</si>
  <si>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</si>
  <si>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</si>
  <si>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</si>
  <si>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</si>
  <si>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</si>
  <si>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</si>
  <si>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</si>
  <si>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</si>
  <si>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</si>
  <si>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</si>
  <si>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</si>
  <si>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</si>
  <si>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</si>
  <si>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</si>
  <si>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</si>
  <si>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</si>
  <si>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</si>
  <si>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</si>
  <si>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</si>
  <si>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</si>
  <si>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</si>
  <si>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</si>
  <si>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</si>
  <si>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</si>
  <si>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</si>
  <si>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</si>
  <si>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</si>
  <si>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</si>
  <si>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</si>
  <si>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</si>
  <si>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</si>
  <si>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</si>
  <si>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</si>
  <si>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</si>
  <si>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</si>
  <si>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</si>
  <si>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</si>
  <si>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</si>
  <si>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</si>
  <si>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</si>
  <si>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</si>
  <si>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</si>
  <si>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</si>
  <si>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</si>
  <si>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</si>
  <si>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</si>
  <si>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</si>
  <si>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</si>
  <si>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</si>
  <si>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</si>
  <si>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</si>
  <si>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</si>
  <si>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</si>
  <si>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</si>
  <si>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</si>
  <si>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</si>
  <si>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</si>
  <si>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</si>
  <si>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</si>
  <si>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</si>
  <si>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</si>
  <si>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</si>
  <si>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</si>
  <si>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</si>
  <si>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</si>
  <si>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</si>
  <si>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</si>
  <si>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</si>
  <si>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</si>
  <si>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</si>
  <si>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</si>
  <si>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</si>
  <si>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</si>
  <si>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</si>
  <si>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</si>
  <si>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</si>
  <si>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</si>
  <si>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</si>
  <si>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</si>
  <si>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</si>
  <si>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</si>
  <si>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</si>
  <si>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</si>
  <si>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</si>
  <si>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</si>
  <si>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</si>
  <si>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</si>
  <si>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</si>
  <si>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</si>
  <si>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</si>
  <si>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</si>
  <si>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</si>
  <si>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</si>
  <si>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</si>
  <si>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</si>
  <si>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</si>
  <si>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</si>
  <si>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</si>
  <si>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</si>
  <si>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</si>
  <si>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</si>
  <si>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</si>
  <si>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</si>
  <si>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</si>
  <si>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</si>
  <si>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</si>
  <si>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</si>
  <si>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</si>
  <si>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</si>
  <si>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</si>
  <si>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</si>
  <si>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</si>
  <si>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</si>
  <si>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</si>
  <si>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</si>
  <si>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</si>
  <si>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</si>
  <si>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</si>
  <si>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</si>
  <si>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</si>
  <si>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</si>
  <si>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</si>
  <si>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</si>
  <si>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</si>
  <si>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</si>
  <si>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</si>
  <si>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</si>
  <si>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</si>
  <si>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</si>
  <si>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</si>
  <si>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</si>
  <si>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</si>
  <si>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</si>
  <si>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</si>
  <si>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</si>
  <si>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</si>
  <si>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</si>
  <si>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</si>
  <si>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</si>
  <si>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</si>
  <si>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</si>
  <si>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</si>
  <si>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</si>
  <si>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</si>
  <si>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</si>
  <si>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</si>
  <si>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</si>
  <si>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</si>
  <si>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</si>
  <si>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</si>
  <si>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</si>
  <si>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</si>
  <si>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</si>
  <si>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</si>
  <si>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</si>
  <si>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</si>
  <si>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</si>
  <si>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</si>
  <si>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</si>
  <si>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</si>
  <si>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</si>
  <si>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</si>
  <si>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</si>
  <si>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</si>
  <si>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</si>
  <si>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</si>
  <si>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</si>
  <si>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</si>
  <si>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</si>
  <si>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</si>
  <si>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</si>
  <si>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</si>
  <si>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</si>
  <si>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</si>
  <si>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</si>
  <si>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</si>
  <si>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</si>
  <si>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</si>
  <si>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</si>
  <si>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</si>
  <si>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</si>
  <si>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</si>
  <si>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</si>
  <si>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</si>
  <si>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</si>
  <si>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</si>
  <si>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</si>
  <si>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</si>
  <si>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</si>
  <si>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</si>
  <si>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</si>
  <si>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</si>
  <si>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</si>
  <si>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</si>
  <si>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</si>
  <si>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</si>
  <si>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</si>
  <si>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</si>
  <si>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</si>
  <si>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</si>
  <si>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</si>
  <si>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</si>
  <si>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</si>
  <si>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</si>
  <si>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</si>
  <si>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</si>
  <si>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</si>
  <si>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</si>
  <si>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</si>
  <si>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</si>
  <si>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</si>
  <si>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</si>
  <si>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</si>
  <si>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</si>
  <si>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</si>
  <si>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</si>
  <si>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</si>
  <si>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</si>
  <si>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</si>
  <si>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</si>
  <si>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</si>
  <si>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</si>
  <si>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</si>
  <si>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</si>
  <si>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</si>
  <si>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</si>
  <si>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</si>
  <si>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</si>
  <si>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</si>
  <si>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</si>
  <si>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</si>
  <si>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</si>
  <si>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</si>
  <si>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</si>
  <si>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</si>
  <si>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</si>
  <si>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</si>
  <si>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</si>
  <si>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</si>
  <si>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</si>
  <si>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</si>
  <si>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</si>
  <si>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</si>
  <si>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</si>
  <si>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</si>
  <si>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</si>
  <si>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</si>
  <si>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</si>
  <si>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</si>
  <si>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</si>
  <si>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</si>
  <si>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</si>
  <si>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</si>
  <si>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</si>
  <si>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</si>
  <si>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</si>
  <si>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</si>
  <si>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</si>
  <si>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</si>
  <si>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</si>
  <si>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</si>
  <si>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</si>
  <si>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</si>
  <si>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</si>
  <si>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</si>
  <si>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</si>
  <si>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</si>
  <si>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</si>
  <si>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</si>
  <si>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</si>
  <si>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</si>
  <si>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</si>
  <si>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</si>
  <si>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</si>
  <si>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</si>
  <si>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</si>
  <si>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</si>
  <si>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</si>
  <si>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</si>
  <si>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</si>
  <si>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</si>
  <si>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</si>
  <si>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</si>
  <si>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</si>
  <si>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</si>
  <si>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</si>
  <si>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</si>
  <si>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</si>
  <si>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</si>
  <si>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</si>
  <si>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</si>
  <si>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</si>
  <si>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</si>
  <si>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</si>
  <si>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</si>
  <si>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</si>
  <si>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</si>
  <si>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</si>
  <si>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</si>
  <si>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</si>
  <si>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</si>
  <si>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</si>
  <si>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</si>
  <si>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</si>
  <si>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</si>
  <si>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</si>
  <si>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</si>
  <si>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</si>
  <si>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</si>
  <si>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</si>
  <si>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</si>
  <si>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</si>
  <si>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</si>
  <si>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</si>
  <si>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</si>
  <si>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</si>
  <si>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</si>
  <si>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</si>
  <si>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</si>
  <si>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</si>
  <si>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</si>
  <si>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</si>
  <si>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</si>
  <si>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</si>
  <si>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</si>
  <si>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</si>
  <si>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</si>
  <si>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</si>
  <si>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</si>
  <si>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</si>
  <si>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</si>
  <si>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</si>
  <si>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</si>
  <si>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</si>
  <si>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</si>
  <si>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</si>
  <si>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</si>
  <si>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</si>
  <si>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</si>
  <si>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</si>
  <si>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</si>
  <si>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</si>
  <si>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</si>
  <si>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</si>
  <si>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</si>
  <si>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</si>
  <si>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</si>
  <si>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</si>
  <si>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</si>
  <si>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</si>
  <si>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</si>
  <si>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</si>
  <si>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</si>
  <si>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</si>
  <si>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</si>
  <si>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</si>
  <si>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</si>
  <si>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</si>
  <si>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</si>
  <si>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</si>
  <si>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</si>
  <si>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</si>
  <si>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</si>
  <si>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</si>
  <si>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</si>
  <si>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</si>
  <si>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</si>
  <si>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</si>
  <si>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</si>
  <si>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</si>
  <si>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</si>
  <si>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</si>
  <si>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</si>
  <si>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</si>
  <si>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</si>
  <si>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</si>
  <si>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</si>
  <si>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</si>
  <si>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</si>
  <si>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</si>
  <si>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</si>
  <si>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</si>
  <si>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</si>
  <si>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</si>
  <si>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</si>
  <si>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</si>
  <si>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</si>
  <si>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</si>
  <si>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</si>
  <si>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</si>
  <si>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</si>
  <si>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</si>
  <si>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</si>
  <si>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</si>
  <si>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</si>
  <si>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</si>
  <si>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</si>
  <si>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</si>
  <si>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</si>
  <si>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</si>
  <si>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</si>
  <si>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</si>
  <si>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</si>
  <si>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</si>
  <si>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</si>
  <si>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</si>
  <si>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</si>
  <si>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</si>
  <si>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</si>
  <si>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</si>
  <si>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</si>
  <si>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</si>
  <si>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</si>
  <si>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</si>
  <si>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</si>
  <si>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</si>
  <si>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</si>
  <si>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</si>
  <si>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</si>
  <si>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</si>
  <si>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</si>
  <si>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</si>
  <si>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</si>
  <si>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</si>
  <si>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</si>
  <si>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</si>
  <si>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</si>
  <si>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</si>
  <si>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</si>
  <si>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</si>
  <si>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</si>
  <si>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</si>
  <si>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</si>
  <si>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</si>
  <si>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</si>
  <si>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</si>
  <si>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</si>
  <si>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</si>
  <si>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</si>
  <si>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</si>
  <si>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</si>
  <si>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</si>
  <si>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</si>
  <si>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</si>
  <si>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</si>
  <si>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</si>
  <si>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</si>
  <si>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</si>
  <si>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</si>
  <si>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</si>
  <si>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</si>
  <si>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</si>
  <si>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</si>
  <si>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</si>
  <si>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</si>
  <si>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</si>
  <si>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</si>
  <si>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</si>
  <si>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</si>
  <si>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</si>
  <si>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</si>
  <si>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</si>
  <si>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</si>
  <si>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</si>
  <si>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</si>
  <si>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</si>
  <si>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</si>
  <si>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</si>
  <si>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</si>
  <si>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</si>
  <si>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</si>
  <si>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</si>
  <si>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</si>
  <si>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</si>
  <si>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</si>
  <si>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</si>
  <si>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</si>
  <si>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</si>
  <si>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</si>
  <si>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</si>
  <si>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</si>
  <si>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</si>
  <si>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</si>
  <si>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</si>
  <si>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</si>
  <si>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</si>
  <si>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</si>
  <si>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</si>
  <si>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</si>
  <si>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</si>
  <si>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</si>
  <si>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</si>
  <si>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</si>
  <si>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</si>
  <si>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</si>
  <si>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</si>
  <si>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</si>
  <si>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</si>
  <si>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</si>
  <si>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</si>
  <si>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</si>
  <si>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</si>
  <si>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</si>
  <si>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</si>
  <si>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</si>
  <si>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</si>
  <si>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</si>
  <si>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</si>
  <si>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</si>
  <si>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</si>
  <si>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</si>
  <si>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</si>
  <si>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</si>
  <si>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</si>
  <si>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</si>
  <si>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</si>
  <si>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</si>
  <si>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</si>
  <si>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</si>
  <si>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</si>
  <si>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</si>
  <si>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</si>
  <si>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</si>
  <si>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</si>
  <si>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</si>
  <si>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</si>
  <si>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</si>
  <si>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</si>
  <si>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</si>
  <si>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</si>
  <si>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</si>
  <si>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</si>
  <si>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</si>
  <si>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</si>
  <si>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</si>
  <si>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</si>
  <si>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</si>
  <si>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</si>
  <si>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</si>
  <si>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</si>
  <si>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</si>
  <si>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</si>
  <si>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</si>
  <si>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</si>
  <si>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</si>
  <si>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</si>
  <si>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</si>
  <si>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</si>
  <si>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</si>
  <si>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</si>
  <si>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</si>
  <si>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</si>
  <si>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</si>
  <si>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</si>
  <si>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</si>
  <si>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</si>
  <si>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</si>
  <si>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</si>
  <si>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</si>
  <si>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</si>
  <si>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</si>
  <si>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</si>
  <si>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</si>
  <si>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</si>
  <si>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</si>
  <si>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</si>
  <si>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</si>
  <si>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</si>
  <si>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</si>
  <si>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</si>
  <si>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</si>
  <si>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</si>
  <si>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</si>
  <si>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</si>
  <si>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</si>
  <si>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</si>
  <si>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</si>
  <si>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</si>
  <si>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</si>
  <si>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</si>
  <si>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</si>
  <si>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</si>
  <si>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</si>
  <si>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</si>
  <si>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</si>
  <si>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</si>
  <si>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</si>
  <si>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</si>
  <si>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</si>
  <si>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</si>
  <si>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</si>
  <si>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</si>
  <si>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</si>
  <si>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</si>
  <si>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</si>
  <si>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</si>
  <si>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</si>
  <si>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</si>
  <si>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</si>
  <si>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</si>
  <si>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</si>
  <si>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</si>
  <si>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</si>
  <si>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</si>
  <si>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</si>
  <si>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</si>
  <si>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</si>
  <si>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</si>
  <si>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</si>
  <si>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</si>
  <si>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</si>
  <si>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</si>
  <si>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</si>
  <si>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</si>
  <si>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</si>
  <si>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</si>
  <si>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</si>
  <si>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</si>
  <si>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</si>
  <si>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</si>
  <si>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</si>
  <si>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</si>
  <si>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</si>
  <si>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</si>
  <si>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</si>
  <si>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</si>
  <si>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</si>
  <si>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</si>
  <si>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</si>
  <si>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</si>
  <si>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</si>
  <si>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</si>
  <si>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</si>
  <si>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</si>
  <si>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</si>
  <si>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</si>
  <si>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</si>
  <si>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</si>
  <si>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</si>
  <si>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</si>
  <si>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</si>
  <si>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</si>
  <si>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</si>
  <si>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</si>
  <si>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</si>
  <si>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</si>
  <si>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</si>
  <si>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</si>
  <si>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</si>
  <si>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</si>
  <si>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</si>
  <si>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</si>
  <si>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</si>
  <si>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</si>
  <si>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</si>
  <si>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</si>
  <si>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</si>
  <si>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</si>
  <si>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</si>
  <si>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</si>
  <si>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</si>
  <si>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</si>
  <si>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</si>
  <si>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</si>
  <si>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</si>
  <si>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</si>
  <si>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</si>
  <si>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</si>
  <si>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</si>
  <si>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</si>
  <si>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</si>
  <si>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</si>
  <si>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</si>
  <si>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</si>
  <si>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</si>
  <si>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</si>
  <si>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</si>
  <si>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</si>
  <si>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</si>
  <si>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</si>
  <si>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</si>
  <si>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</si>
  <si>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</si>
  <si>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</si>
  <si>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</si>
  <si>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</si>
  <si>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</si>
  <si>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</si>
  <si>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</si>
  <si>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</si>
  <si>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</si>
  <si>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</si>
  <si>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</si>
  <si>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</si>
  <si>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</si>
  <si>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</si>
  <si>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</si>
  <si>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</si>
  <si>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</si>
  <si>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</si>
  <si>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</si>
  <si>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</si>
  <si>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</si>
  <si>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</si>
  <si>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</si>
  <si>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</si>
  <si>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</si>
  <si>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</si>
  <si>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</si>
  <si>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</si>
  <si>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</si>
  <si>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</si>
  <si>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</si>
  <si>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</si>
  <si>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</si>
  <si>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</si>
  <si>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</si>
  <si>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</si>
  <si>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</si>
  <si>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</si>
  <si>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</si>
  <si>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</si>
  <si>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</si>
  <si>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</si>
  <si>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</si>
  <si>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</si>
  <si>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</si>
  <si>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</si>
  <si>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</si>
  <si>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</si>
  <si>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</si>
  <si>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</si>
  <si>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</si>
  <si>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</si>
  <si>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</si>
  <si>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</si>
  <si>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</si>
  <si>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</si>
  <si>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</si>
  <si>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</si>
  <si>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</si>
  <si>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</si>
  <si>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</si>
  <si>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</si>
  <si>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</si>
  <si>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</si>
  <si>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</si>
  <si>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</si>
  <si>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</si>
  <si>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</si>
  <si>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</si>
  <si>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</si>
  <si>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</si>
  <si>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</si>
  <si>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</si>
  <si>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</si>
  <si>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</si>
  <si>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</si>
  <si>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</si>
  <si>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</si>
  <si>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</si>
  <si>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</si>
  <si>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</si>
  <si>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</si>
  <si>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</si>
  <si>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</si>
  <si>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</si>
  <si>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</si>
  <si>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</si>
  <si>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</si>
  <si>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</si>
  <si>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</si>
  <si>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</si>
  <si>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</si>
  <si>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</si>
  <si>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</si>
  <si>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</si>
  <si>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</si>
  <si>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</si>
  <si>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</si>
  <si>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</si>
  <si>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</si>
  <si>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</si>
  <si>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</si>
  <si>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</si>
  <si>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</si>
  <si>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</si>
  <si>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</si>
  <si>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</si>
  <si>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</si>
  <si>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</si>
  <si>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</si>
  <si>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</si>
  <si>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</si>
  <si>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</si>
  <si>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</si>
  <si>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</si>
  <si>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</si>
  <si>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</si>
  <si>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</si>
  <si>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</si>
  <si>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</si>
  <si>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</si>
  <si>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</si>
  <si>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</si>
  <si>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</si>
  <si>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</si>
  <si>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</si>
  <si>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</si>
  <si>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</si>
  <si>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</si>
  <si>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</si>
  <si>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</si>
  <si>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</si>
  <si>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</si>
  <si>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</si>
  <si>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</si>
  <si>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</si>
  <si>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</si>
  <si>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</si>
  <si>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</si>
  <si>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</si>
  <si>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</si>
  <si>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</si>
  <si>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</si>
  <si>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</si>
  <si>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</si>
  <si>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</si>
  <si>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</si>
  <si>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</si>
  <si>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</si>
  <si>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</si>
  <si>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</si>
  <si>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</si>
  <si>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</si>
  <si>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</si>
  <si>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</si>
  <si>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</si>
  <si>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</si>
  <si>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</si>
  <si>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</si>
  <si>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</si>
  <si>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</si>
  <si>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</si>
  <si>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</si>
  <si>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</si>
  <si>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</si>
  <si>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</si>
  <si>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</si>
  <si>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</si>
  <si>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</si>
  <si>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</si>
  <si>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</si>
  <si>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</si>
  <si>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</si>
  <si>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</si>
  <si>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</si>
  <si>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</si>
  <si>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</si>
  <si>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</si>
  <si>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</si>
  <si>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</si>
  <si>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</si>
  <si>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</si>
  <si>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</si>
  <si>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</si>
  <si>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</si>
  <si>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</si>
  <si>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</si>
  <si>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</si>
  <si>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</si>
  <si>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</si>
  <si>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</si>
  <si>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</si>
  <si>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</si>
  <si>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</si>
  <si>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</si>
  <si>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</si>
  <si>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</si>
  <si>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</si>
  <si>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</si>
  <si>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</si>
  <si>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</si>
  <si>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</si>
  <si>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</si>
  <si>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</si>
  <si>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</si>
  <si>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</si>
  <si>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</si>
  <si>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</si>
  <si>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</si>
  <si>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</si>
  <si>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</si>
  <si>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</si>
  <si>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</si>
  <si>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</si>
  <si>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</si>
  <si>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</si>
  <si>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</si>
  <si>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</si>
  <si>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</si>
  <si>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</si>
  <si>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</si>
  <si>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</si>
  <si>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</si>
  <si>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</si>
  <si>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</si>
  <si>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</si>
  <si>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</si>
  <si>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</si>
  <si>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</si>
  <si>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</si>
  <si>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</si>
  <si>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</si>
  <si>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</si>
  <si>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</si>
  <si>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</si>
  <si>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</si>
  <si>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</si>
  <si>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</si>
  <si>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</si>
  <si>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</si>
  <si>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</si>
  <si>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</si>
  <si>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</si>
  <si>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</si>
  <si>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</si>
  <si>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</si>
  <si>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</si>
  <si>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</si>
  <si>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</si>
  <si>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</si>
  <si>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</si>
  <si>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</si>
  <si>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</si>
  <si>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</si>
  <si>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</si>
  <si>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</si>
  <si>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</si>
  <si>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</si>
  <si>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</si>
  <si>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</si>
  <si>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</si>
  <si>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</si>
  <si>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</si>
  <si>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</si>
  <si>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</si>
  <si>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</si>
  <si>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</si>
  <si>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</si>
  <si>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</si>
  <si>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</si>
  <si>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</si>
  <si>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</si>
  <si>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</si>
  <si>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</si>
  <si>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</si>
  <si>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</si>
  <si>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</si>
  <si>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</si>
  <si>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</si>
  <si>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</si>
  <si>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</si>
  <si>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</si>
  <si>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</si>
  <si>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</si>
  <si>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</si>
  <si>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</si>
  <si>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</si>
  <si>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</si>
  <si>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</si>
  <si>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</si>
  <si>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</si>
  <si>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</si>
  <si>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</si>
  <si>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</si>
  <si>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</si>
  <si>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</si>
  <si>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</si>
  <si>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</si>
  <si>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</si>
  <si>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</si>
  <si>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</si>
  <si>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</si>
  <si>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</si>
  <si>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</si>
  <si>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</si>
  <si>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</si>
  <si>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</si>
  <si>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</si>
  <si>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</si>
  <si>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</si>
  <si>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</si>
  <si>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</si>
  <si>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</si>
  <si>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</si>
  <si>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</si>
  <si>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</si>
  <si>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</si>
  <si>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</si>
  <si>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</si>
  <si>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</si>
  <si>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</si>
  <si>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</si>
  <si>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</si>
  <si>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</si>
  <si>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</si>
  <si>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</si>
  <si>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</si>
  <si>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</si>
  <si>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</si>
  <si>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</si>
  <si>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</si>
  <si>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</si>
  <si>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</si>
  <si>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</si>
  <si>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</si>
  <si>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</si>
  <si>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</si>
  <si>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</si>
  <si>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</si>
  <si>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</si>
  <si>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</si>
  <si>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</si>
  <si>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</si>
  <si>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</si>
  <si>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</si>
  <si>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</si>
  <si>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</si>
  <si>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</si>
  <si>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</si>
  <si>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</si>
  <si>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</si>
  <si>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</si>
  <si>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</si>
  <si>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</si>
  <si>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</si>
  <si>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</si>
  <si>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</si>
  <si>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</si>
  <si>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</si>
  <si>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</si>
  <si>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</si>
  <si>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</si>
  <si>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</si>
  <si>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</si>
  <si>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</si>
  <si>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</si>
  <si>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</si>
  <si>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</si>
  <si>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</si>
  <si>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</si>
  <si>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</si>
  <si>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</si>
  <si>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</si>
  <si>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</si>
  <si>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</si>
  <si>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</si>
  <si>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</si>
  <si>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</si>
  <si>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</si>
  <si>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</si>
  <si>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</si>
  <si>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</si>
  <si>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</si>
  <si>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</si>
  <si>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</si>
  <si>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</si>
  <si>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</si>
  <si>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</si>
  <si>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</si>
  <si>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</si>
  <si>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</si>
  <si>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</si>
  <si>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</si>
  <si>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</si>
  <si>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</si>
  <si>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</si>
  <si>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</si>
  <si>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</si>
  <si>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</si>
  <si>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</si>
  <si>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</si>
  <si>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</si>
  <si>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</si>
  <si>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</si>
  <si>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</si>
  <si>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</si>
  <si>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</si>
  <si>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</si>
  <si>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</si>
  <si>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</si>
  <si>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</si>
  <si>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</si>
  <si>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</si>
  <si>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</si>
  <si>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</si>
  <si>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</si>
  <si>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</si>
  <si>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</si>
  <si>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</si>
  <si>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</si>
  <si>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</si>
  <si>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</si>
  <si>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</si>
  <si>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</si>
  <si>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</si>
  <si>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</si>
  <si>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</si>
  <si>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</si>
  <si>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</si>
  <si>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</si>
  <si>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</si>
  <si>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</si>
  <si>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</si>
  <si>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</si>
  <si>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</si>
  <si>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</si>
  <si>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</si>
  <si>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</si>
  <si>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</si>
  <si>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</si>
  <si>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</si>
  <si>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</si>
  <si>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</si>
  <si>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</si>
  <si>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</si>
  <si>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</si>
  <si>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</si>
  <si>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</si>
  <si>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</si>
  <si>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</si>
  <si>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</si>
  <si>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</si>
  <si>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</si>
  <si>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</si>
  <si>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</si>
  <si>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</si>
  <si>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</si>
  <si>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</si>
  <si>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</si>
  <si>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</si>
  <si>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</si>
  <si>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</si>
  <si>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</si>
  <si>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</si>
  <si>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</si>
  <si>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</si>
  <si>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</si>
  <si>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</si>
  <si>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</si>
  <si>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</si>
  <si>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</si>
  <si>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</si>
  <si>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</si>
  <si>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</si>
  <si>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</si>
  <si>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</si>
  <si>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</si>
  <si>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</si>
  <si>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</si>
  <si>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</si>
  <si>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</si>
  <si>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</si>
  <si>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</si>
  <si>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</si>
  <si>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</si>
  <si>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</si>
  <si>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</si>
  <si>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</si>
  <si>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</si>
  <si>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</si>
  <si>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</si>
  <si>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</si>
  <si>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</si>
  <si>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</si>
  <si>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</si>
  <si>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</si>
  <si>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</si>
  <si>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</si>
  <si>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</si>
  <si>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</si>
  <si>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</si>
  <si>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</si>
  <si>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</si>
  <si>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</si>
  <si>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</si>
  <si>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</si>
  <si>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</si>
  <si>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</si>
  <si>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</si>
  <si>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</si>
  <si>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</si>
  <si>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</si>
  <si>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</si>
  <si>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</si>
  <si>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</si>
  <si>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</si>
  <si>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</si>
  <si>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</si>
  <si>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</si>
  <si>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</si>
  <si>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</si>
  <si>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</si>
  <si>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</si>
  <si>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</si>
  <si>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</si>
  <si>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</si>
  <si>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</si>
  <si>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</si>
  <si>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</si>
  <si>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</si>
  <si>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</si>
  <si>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</si>
  <si>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</si>
  <si>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</si>
  <si>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</si>
  <si>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</si>
  <si>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</si>
  <si>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</si>
  <si>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</si>
  <si>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</si>
  <si>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</si>
  <si>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</si>
  <si>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</si>
  <si>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</si>
  <si>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</si>
  <si>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</si>
  <si>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</si>
  <si>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</si>
  <si>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</si>
  <si>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</si>
  <si>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</si>
  <si>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</si>
  <si>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</si>
  <si>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</si>
  <si>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</si>
  <si>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</si>
  <si>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</si>
  <si>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</si>
  <si>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</si>
  <si>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</si>
  <si>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</si>
  <si>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</si>
  <si>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</si>
  <si>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</si>
  <si>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</si>
  <si>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</si>
  <si>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</si>
  <si>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</si>
  <si>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</si>
  <si>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</si>
  <si>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</si>
  <si>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</si>
  <si>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</si>
  <si>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</si>
  <si>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</si>
  <si>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</si>
  <si>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</si>
  <si>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</si>
  <si>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</si>
  <si>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</si>
  <si>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</si>
  <si>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</si>
  <si>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</si>
  <si>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</si>
  <si>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</si>
  <si>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</si>
  <si>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</si>
  <si>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</si>
  <si>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</si>
  <si>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</si>
  <si>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</si>
  <si>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</si>
  <si>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</si>
  <si>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</si>
  <si>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</si>
  <si>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</si>
  <si>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</si>
  <si>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</si>
  <si>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</si>
  <si>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</si>
  <si>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</si>
  <si>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</si>
  <si>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</si>
  <si>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</si>
  <si>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</si>
  <si>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</si>
  <si>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</si>
  <si>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</si>
  <si>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</si>
  <si>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</si>
  <si>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</si>
  <si>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</si>
  <si>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</si>
  <si>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</si>
  <si>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</si>
  <si>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</si>
  <si>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</si>
  <si>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</si>
  <si>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</si>
  <si>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</si>
  <si>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</si>
  <si>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</si>
  <si>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</si>
  <si>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</si>
  <si>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</si>
  <si>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</si>
  <si>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</si>
  <si>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</si>
  <si>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</si>
  <si>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</si>
  <si>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</si>
  <si>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</si>
  <si>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</si>
  <si>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</si>
  <si>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</si>
  <si>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</si>
  <si>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</si>
  <si>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</si>
  <si>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</si>
  <si>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</si>
  <si>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</si>
  <si>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</si>
  <si>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</si>
  <si>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</si>
  <si>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</si>
  <si>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</si>
  <si>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</si>
  <si>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</si>
  <si>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</si>
  <si>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</si>
  <si>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</si>
  <si>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</si>
  <si>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</si>
  <si>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</si>
  <si>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</si>
  <si>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</si>
  <si>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</si>
  <si>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</si>
  <si>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</si>
  <si>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</si>
  <si>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</si>
  <si>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</si>
  <si>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</si>
  <si>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</si>
  <si>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</si>
  <si>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</si>
  <si>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</si>
  <si>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</si>
  <si>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</si>
  <si>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</si>
  <si>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</si>
  <si>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</si>
  <si>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</si>
  <si>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</si>
  <si>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</si>
  <si>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</si>
  <si>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</si>
  <si>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</si>
  <si>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</si>
  <si>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</si>
  <si>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</si>
  <si>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</si>
  <si>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</si>
  <si>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</si>
  <si>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</si>
  <si>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</si>
  <si>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</si>
  <si>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</si>
  <si>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</si>
  <si>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</si>
  <si>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</si>
  <si>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</si>
  <si>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</si>
  <si>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</si>
  <si>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</si>
  <si>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</si>
  <si>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</si>
  <si>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</si>
  <si>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</si>
  <si>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</si>
  <si>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</si>
  <si>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</si>
  <si>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</si>
  <si>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</si>
  <si>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</si>
  <si>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</si>
  <si>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</si>
  <si>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</si>
  <si>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</si>
  <si>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</si>
  <si>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</si>
  <si>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</si>
  <si>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</si>
  <si>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</si>
  <si>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</si>
  <si>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</si>
  <si>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</si>
  <si>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</si>
  <si>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</si>
  <si>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</si>
  <si>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</si>
  <si>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</si>
  <si>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</si>
  <si>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</si>
  <si>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</si>
  <si>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</si>
  <si>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</si>
  <si>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</si>
  <si>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</si>
  <si>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</si>
  <si>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</si>
  <si>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</si>
  <si>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</si>
  <si>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</si>
  <si>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</si>
  <si>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</si>
  <si>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</si>
  <si>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</si>
  <si>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</si>
  <si>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</si>
  <si>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</si>
  <si>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</si>
  <si>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</si>
  <si>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</si>
  <si>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</si>
  <si>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</si>
  <si>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</si>
  <si>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</si>
  <si>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</si>
  <si>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</si>
  <si>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</si>
  <si>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</si>
  <si>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</si>
  <si>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</si>
  <si>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</si>
  <si>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</si>
  <si>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</si>
  <si>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</si>
  <si>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</si>
  <si>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</si>
  <si>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</si>
  <si>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(Lists) OrderItem/OwnHubOrderItems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</si>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</sst>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84" totalsRowShown="0" headerRowDxfId="348" dataDxfId="347">
  <autoFilter ref="A1:Y84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51" totalsRowShown="0" headerRowDxfId="321" dataDxfId="320">
  <autoFilter ref="AA1:AL51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9" totalsRowShown="0" headerRowDxfId="299" dataDxfId="298">
  <autoFilter ref="A1:K29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7" headerRowDxfId="286" dataDxfId="285">
  <autoFilter ref="M1:BA87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3" totalsRowShown="0" headerRowDxfId="243" dataDxfId="242">
  <autoFilter ref="BC1:BH63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8" totalsRowShown="0" headerRowDxfId="189" dataDxfId="188">
  <autoFilter ref="DB1:DL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8" totalsRowShown="0" headerRowDxfId="164" dataDxfId="163">
  <autoFilter ref="DY1:ES8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32" totalsRowShown="0" dataDxfId="132">
  <autoFilter ref="A1:K3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59" totalsRowShown="0" headerRowDxfId="120" dataDxfId="119">
  <autoFilter ref="M1:AD59">
    <filterColumn colId="0">
      <filters>
        <filter val="OrderItem/OrderItemsList"/>
      </filters>
    </filterColumn>
  </autoFilter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19" totalsRowShown="0" headerRowDxfId="85" dataDxfId="84">
  <autoFilter ref="AT1:BE119">
    <filterColumn colId="1">
      <filters>
        <filter val="OrderItem/OrderItemsList"/>
      </filters>
    </filterColumn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4" totalsRowShown="0" dataDxfId="71">
  <autoFilter ref="A1:J14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0" dataDxfId="59">
  <autoFilter ref="L1:AC2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5" totalsRowShown="0" dataDxfId="443">
  <autoFilter ref="A1:K145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8" dataDxfId="27">
  <autoFilter ref="AP1:AW41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0" totalsRowShown="0" dataDxfId="372">
  <autoFilter ref="A1:N100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57">
  <autoFilter ref="P1:W16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7"/>
  <sheetViews>
    <sheetView topLeftCell="L61" workbookViewId="0">
      <selection activeCell="AO71" sqref="AO71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1355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1357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1358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1381</v>
      </c>
      <c r="BP3" s="107" t="s">
        <v>1387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1793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1355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1386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1727</v>
      </c>
      <c r="DI3" s="62"/>
      <c r="DJ3" s="62"/>
      <c r="DK3" s="62"/>
      <c r="DL3" s="62" t="s">
        <v>1728</v>
      </c>
      <c r="DY3" s="62" t="s">
        <v>1159</v>
      </c>
      <c r="DZ3" s="62" t="s">
        <v>1563</v>
      </c>
      <c r="EA3" s="62" t="s">
        <v>1343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1345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1354</v>
      </c>
      <c r="H4" s="16"/>
      <c r="I4" s="9" t="s">
        <v>1364</v>
      </c>
      <c r="J4" s="9" t="s">
        <v>1520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1355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1358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1358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1382</v>
      </c>
      <c r="BP4" s="107" t="s">
        <v>1383</v>
      </c>
      <c r="BQ4" s="107" t="s">
        <v>1384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1391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1377</v>
      </c>
      <c r="CT4" s="108"/>
      <c r="CU4" s="108"/>
      <c r="CV4" s="108"/>
      <c r="CW4" s="108"/>
      <c r="CX4" s="108"/>
      <c r="CY4" s="108"/>
      <c r="CZ4" s="108"/>
      <c r="DA4"/>
      <c r="DB4" s="62" t="s">
        <v>1253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1834</v>
      </c>
      <c r="DK4" s="62"/>
      <c r="DL4" s="62" t="s">
        <v>99</v>
      </c>
      <c r="DY4" s="62" t="s">
        <v>1159</v>
      </c>
      <c r="DZ4" s="62" t="s">
        <v>1563</v>
      </c>
      <c r="EA4" s="62" t="s">
        <v>1342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1345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1390</v>
      </c>
      <c r="H5" s="69"/>
      <c r="I5" s="63" t="s">
        <v>1394</v>
      </c>
      <c r="J5" s="9" t="s">
        <v>1519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1355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1359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1361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1381</v>
      </c>
      <c r="BP5" s="107" t="s">
        <v>1387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1337</v>
      </c>
      <c r="BY5" s="107" t="s">
        <v>1338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1377</v>
      </c>
      <c r="CT5" s="107"/>
      <c r="CU5" s="107"/>
      <c r="CV5" s="107"/>
      <c r="CW5" s="107"/>
      <c r="CX5" s="107"/>
      <c r="CY5" s="107"/>
      <c r="CZ5" s="107"/>
      <c r="DA5"/>
      <c r="DB5" s="62" t="s">
        <v>1284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1834</v>
      </c>
      <c r="DK5" s="62"/>
      <c r="DL5" s="62" t="s">
        <v>99</v>
      </c>
      <c r="DY5" s="62" t="s">
        <v>1215</v>
      </c>
      <c r="DZ5" s="62" t="s">
        <v>1717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1472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1356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1376</v>
      </c>
      <c r="V6" s="99" t="s">
        <v>1377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1378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1361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1382</v>
      </c>
      <c r="BP6" s="107" t="s">
        <v>1383</v>
      </c>
      <c r="BQ6" s="107" t="s">
        <v>1384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1380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1286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850</v>
      </c>
      <c r="DG6" s="62"/>
      <c r="DH6" s="62"/>
      <c r="DI6" s="62"/>
      <c r="DJ6" s="62" t="s">
        <v>1835</v>
      </c>
      <c r="DK6" s="62"/>
      <c r="DL6" s="62" t="s">
        <v>1728</v>
      </c>
      <c r="DY6" s="62" t="s">
        <v>1260</v>
      </c>
      <c r="DZ6" s="62" t="s">
        <v>1735</v>
      </c>
      <c r="EA6" s="62" t="s">
        <v>1862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1858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1356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1360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1392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1381</v>
      </c>
      <c r="BP7" s="107" t="s">
        <v>1387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1380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1265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1727</v>
      </c>
      <c r="DI7" s="62"/>
      <c r="DJ7" s="62"/>
      <c r="DK7" s="62"/>
      <c r="DL7" s="62" t="s">
        <v>1728</v>
      </c>
      <c r="DY7" s="62" t="s">
        <v>1260</v>
      </c>
      <c r="DZ7" s="62" t="s">
        <v>1735</v>
      </c>
      <c r="EA7" s="62" t="s">
        <v>1264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1638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1356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1361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1392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1382</v>
      </c>
      <c r="BP8" s="107" t="s">
        <v>1383</v>
      </c>
      <c r="BQ8" s="107" t="s">
        <v>1384</v>
      </c>
      <c r="BR8" s="107"/>
      <c r="BS8" s="107"/>
      <c r="CE8" s="20"/>
      <c r="CH8"/>
      <c r="CI8" s="20"/>
      <c r="CM8"/>
      <c r="CU8" s="20"/>
      <c r="DA8"/>
      <c r="DB8" s="62" t="s">
        <v>1340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1834</v>
      </c>
      <c r="DK8" s="62"/>
      <c r="DL8" s="62" t="s">
        <v>99</v>
      </c>
      <c r="DY8" s="62" t="s">
        <v>1260</v>
      </c>
      <c r="DZ8" s="62" t="s">
        <v>1735</v>
      </c>
      <c r="EA8" s="62" t="s">
        <v>1265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1639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1328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1356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1397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1388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1381</v>
      </c>
      <c r="BP9" s="107" t="s">
        <v>1389</v>
      </c>
      <c r="BQ9" s="107"/>
      <c r="BR9" s="107"/>
      <c r="BS9" s="107"/>
      <c r="CE9" s="20"/>
      <c r="CH9"/>
      <c r="CI9" s="20"/>
      <c r="CM9"/>
      <c r="CU9" s="20"/>
      <c r="DA9"/>
      <c r="DC9" s="20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1594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1391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1392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1381</v>
      </c>
      <c r="BP10" s="107" t="s">
        <v>1389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1268</v>
      </c>
      <c r="H11" s="69"/>
      <c r="I11" s="63" t="s">
        <v>1594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1391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1398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1381</v>
      </c>
      <c r="BP11" s="107" t="s">
        <v>1389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1391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1362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1379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1381</v>
      </c>
      <c r="BP12" s="107" t="s">
        <v>1389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1341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1381</v>
      </c>
      <c r="BP13" s="107" t="s">
        <v>1389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1399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1342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1381</v>
      </c>
      <c r="BP14" s="107" t="s">
        <v>1389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1343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1274</v>
      </c>
      <c r="H21" s="69"/>
      <c r="I21" s="63" t="s">
        <v>1853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1280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1271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1287</v>
      </c>
      <c r="H23" s="69"/>
      <c r="I23" s="63" t="s">
        <v>1288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1272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1291</v>
      </c>
      <c r="H24" s="69"/>
      <c r="I24" s="63" t="s">
        <v>1292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1273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1294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1345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1518</v>
      </c>
      <c r="H26" s="69"/>
      <c r="I26" s="63" t="s">
        <v>1521</v>
      </c>
      <c r="J26" s="63" t="s">
        <v>1522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1379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1759</v>
      </c>
      <c r="H27" s="69"/>
      <c r="I27" s="63" t="s">
        <v>1756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1773</v>
      </c>
      <c r="H28" s="69"/>
      <c r="I28" s="63" t="s">
        <v>1774</v>
      </c>
      <c r="J28" s="63" t="s">
        <v>1775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1785</v>
      </c>
      <c r="H29" s="69"/>
      <c r="I29" s="63" t="s">
        <v>1786</v>
      </c>
      <c r="J29" s="63" t="s">
        <v>1787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1269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1270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1269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1269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1753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1267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1862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1264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1265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1266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1279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1284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1285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1286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1290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1302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1298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1299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1340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1300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1524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1196</v>
      </c>
      <c r="U58" s="98" t="s">
        <v>1859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1525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1196</v>
      </c>
      <c r="U59" s="98" t="s">
        <v>1261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1526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1196</v>
      </c>
      <c r="U60" s="98" t="s">
        <v>1262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1733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1144</v>
      </c>
      <c r="U61" s="98" t="s">
        <v>1732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1761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1200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1260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1196</v>
      </c>
      <c r="U62" s="83" t="s">
        <v>1197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1198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1762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1275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845</v>
      </c>
      <c r="T63" s="98" t="s">
        <v>1196</v>
      </c>
      <c r="U63" s="98" t="s">
        <v>1276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1763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1275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1196</v>
      </c>
      <c r="U64" s="98" t="s">
        <v>1277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1863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</row>
    <row r="65" spans="13:53">
      <c r="M65" s="95" t="str">
        <f>'Table Seed Map'!$A$12&amp;"-"&amp;FormFields[[#This Row],[No]]</f>
        <v>Form Fields-63</v>
      </c>
      <c r="N65" s="81" t="s">
        <v>1281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1144</v>
      </c>
      <c r="U65" s="98" t="s">
        <v>1251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1281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850</v>
      </c>
      <c r="T66" s="98" t="s">
        <v>1196</v>
      </c>
      <c r="U66" s="98" t="s">
        <v>1282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1281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875</v>
      </c>
      <c r="T67" s="98" t="s">
        <v>1144</v>
      </c>
      <c r="U67" s="98" t="s">
        <v>1283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1289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1144</v>
      </c>
      <c r="U68" s="98" t="s">
        <v>1251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1289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837</v>
      </c>
      <c r="T69" s="98" t="s">
        <v>1196</v>
      </c>
      <c r="U69" s="98" t="s">
        <v>1256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278</v>
      </c>
      <c r="AP69" s="105"/>
      <c r="AQ69" s="105" t="s">
        <v>21</v>
      </c>
      <c r="AR69" s="105" t="s">
        <v>827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1289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842</v>
      </c>
      <c r="T70" s="98" t="s">
        <v>1257</v>
      </c>
      <c r="U70" s="98" t="s">
        <v>1293</v>
      </c>
      <c r="V70" s="99" t="s">
        <v>1301</v>
      </c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oi</v>
      </c>
      <c r="AF70" s="103">
        <f>IF(FormFields[[#This Row],[NO2]]=0,"relation",IF(FormFields[[#This Row],[Rel]]="","",VLOOKUP(FormFields[[#This Row],[Rel]],RelationTable[[Display]:[RELID]],2,0)))</f>
        <v>2109173</v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21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1295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878</v>
      </c>
      <c r="T71" s="98" t="s">
        <v>1196</v>
      </c>
      <c r="U71" s="98" t="s">
        <v>1296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1295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879</v>
      </c>
      <c r="T72" s="98" t="s">
        <v>1196</v>
      </c>
      <c r="U72" s="98" t="s">
        <v>1297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1295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1144</v>
      </c>
      <c r="U73" s="98" t="s">
        <v>1339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1295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1196</v>
      </c>
      <c r="U74" s="98" t="s">
        <v>1197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1198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1523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1144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1523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1144</v>
      </c>
      <c r="U76" s="98" t="s">
        <v>1189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1523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1133</v>
      </c>
      <c r="T77" s="98" t="s">
        <v>1133</v>
      </c>
      <c r="U77" s="98" t="s">
        <v>1147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1760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1144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1760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1160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1760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1196</v>
      </c>
      <c r="U80" s="98" t="s">
        <v>1197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1198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1776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1144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1776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1196</v>
      </c>
      <c r="U82" s="98" t="s">
        <v>1197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1198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1776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1160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1788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1196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1788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1144</v>
      </c>
      <c r="U85" s="98" t="s">
        <v>1339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1788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1196</v>
      </c>
      <c r="U86" s="98" t="s">
        <v>905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1788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1196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</sheetData>
  <dataValidations count="9">
    <dataValidation type="list" allowBlank="1" showInputMessage="1" showErrorMessage="1" sqref="CS2:CY7 BX2:BX5 EN2:ES8 V2:Y87">
      <formula1>Relations</formula1>
    </dataValidation>
    <dataValidation type="list" allowBlank="1" showInputMessage="1" showErrorMessage="1" sqref="CH2:CH7 BV2:BW5 DY2:DY8 N2:N87">
      <formula1>FormNames</formula1>
    </dataValidation>
    <dataValidation type="list" allowBlank="1" showInputMessage="1" showErrorMessage="1" sqref="BJ2:BJ14 BC2:BC63 DN2 BY2:BY5 DB2:DB8 EA2:EA8">
      <formula1>FieldDisplayNames</formula1>
    </dataValidation>
    <dataValidation type="list" allowBlank="1" showInputMessage="1" showErrorMessage="1" sqref="DW2 DH2:DH8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8">
      <formula1>DataNames</formula1>
    </dataValidation>
    <dataValidation type="list" allowBlank="1" showInputMessage="1" showErrorMessage="1" sqref="DL2:DL8">
      <formula1>"ignore_null,Yes,No"</formula1>
    </dataValidation>
    <dataValidation type="list" allowBlank="1" showInputMessage="1" showErrorMessage="1" sqref="D2:D2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1351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1352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1353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19"/>
  <sheetViews>
    <sheetView topLeftCell="B1" workbookViewId="0">
      <selection activeCell="AU114" sqref="AU114:AU119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hidden="1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hidden="1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1369</v>
      </c>
      <c r="G3" s="107" t="s">
        <v>1370</v>
      </c>
      <c r="H3" s="107" t="s">
        <v>1371</v>
      </c>
      <c r="I3" s="107" t="s">
        <v>25</v>
      </c>
      <c r="J3" s="107">
        <v>10</v>
      </c>
      <c r="K3" s="67">
        <f>[No]</f>
        <v>2123101</v>
      </c>
      <c r="M3" s="62" t="s">
        <v>1372</v>
      </c>
      <c r="N3" s="63">
        <f>VLOOKUP(ListExtras[[#This Row],[List Name]],ResourceList[[ListDisplayName]:[No]],2,0)</f>
        <v>2123101</v>
      </c>
      <c r="O3" s="62" t="s">
        <v>1372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1459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 hidden="1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1400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1460</v>
      </c>
      <c r="N4" s="63">
        <f>VLOOKUP(ListExtras[[#This Row],[List Name]],ResourceList[[ListDisplayName]:[No]],2,0)</f>
        <v>2123103</v>
      </c>
      <c r="O4" s="62"/>
      <c r="P4" s="62" t="s">
        <v>1507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1459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 hidden="1">
      <c r="A5" s="63" t="str">
        <f>'Table Seed Map'!$A$24&amp;"-"&amp;COUNTA($B$1:ResourceList[[#This Row],[Resource Name]])-1</f>
        <v>Resource Lists-3</v>
      </c>
      <c r="B5" s="62" t="s">
        <v>1345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1401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1460</v>
      </c>
      <c r="N5" s="63">
        <f>VLOOKUP(ListExtras[[#This Row],[List Name]],ResourceList[[ListDisplayName]:[No]],2,0)</f>
        <v>2123103</v>
      </c>
      <c r="O5" s="62"/>
      <c r="P5" s="62" t="s">
        <v>1462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1459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 hidden="1">
      <c r="A6" s="63" t="str">
        <f>'Table Seed Map'!$A$24&amp;"-"&amp;COUNTA($B$1:ResourceList[[#This Row],[Resource Name]])-1</f>
        <v>Resource Lists-4</v>
      </c>
      <c r="B6" s="62" t="s">
        <v>1345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1402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1403</v>
      </c>
      <c r="N6" s="63">
        <f>VLOOKUP(ListExtras[[#This Row],[List Name]],ResourceList[[ListDisplayName]:[No]],2,0)</f>
        <v>2123104</v>
      </c>
      <c r="O6" s="62" t="s">
        <v>1404</v>
      </c>
      <c r="P6" s="62" t="s">
        <v>1462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1460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 hidden="1">
      <c r="A7" s="63" t="str">
        <f>'Table Seed Map'!$A$24&amp;"-"&amp;COUNTA($B$1:ResourceList[[#This Row],[Resource Name]])-1</f>
        <v>Resource Lists-5</v>
      </c>
      <c r="B7" s="62" t="s">
        <v>1345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1405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1456</v>
      </c>
      <c r="N7" s="63">
        <f>VLOOKUP(ListExtras[[#This Row],[List Name]],ResourceList[[ListDisplayName]:[No]],2,0)</f>
        <v>2123105</v>
      </c>
      <c r="O7" s="62" t="s">
        <v>1458</v>
      </c>
      <c r="P7" s="62" t="s">
        <v>1462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1460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 hidden="1">
      <c r="A8" s="63" t="str">
        <f>'Table Seed Map'!$A$24&amp;"-"&amp;COUNTA($B$1:ResourceList[[#This Row],[Resource Name]])-1</f>
        <v>Resource Lists-6</v>
      </c>
      <c r="B8" s="62" t="s">
        <v>1345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1406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1456</v>
      </c>
      <c r="N8" s="63">
        <f>VLOOKUP(ListExtras[[#This Row],[List Name]],ResourceList[[ListDisplayName]:[No]],2,0)</f>
        <v>2123105</v>
      </c>
      <c r="O8" s="62"/>
      <c r="P8" s="62" t="s">
        <v>1461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1460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1507</v>
      </c>
      <c r="BD8" s="108"/>
      <c r="BE8" s="108"/>
    </row>
    <row r="9" spans="1:57" hidden="1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1411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1466</v>
      </c>
      <c r="N9" s="63">
        <f>VLOOKUP(ListExtras[[#This Row],[List Name]],ResourceList[[ListDisplayName]:[No]],2,0)</f>
        <v>2123109</v>
      </c>
      <c r="O9" s="62"/>
      <c r="P9" s="62" t="s">
        <v>1468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1460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1462</v>
      </c>
      <c r="BD9" s="107"/>
      <c r="BE9" s="107"/>
    </row>
    <row r="10" spans="1:57" hidden="1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1412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1469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1403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 hidden="1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1413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1471</v>
      </c>
      <c r="N11" s="63">
        <f>VLOOKUP(ListExtras[[#This Row],[List Name]],ResourceList[[ListDisplayName]:[No]],2,0)</f>
        <v>2123111</v>
      </c>
      <c r="O11" s="62"/>
      <c r="P11" s="62" t="s">
        <v>1472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1403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 hidden="1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1414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1471</v>
      </c>
      <c r="N12" s="63">
        <f>VLOOKUP(ListExtras[[#This Row],[List Name]],ResourceList[[ListDisplayName]:[No]],2,0)</f>
        <v>2123111</v>
      </c>
      <c r="O12" s="62"/>
      <c r="P12" s="62" t="s">
        <v>1549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1403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1462</v>
      </c>
      <c r="BD12" s="107"/>
      <c r="BE12" s="107"/>
    </row>
    <row r="13" spans="1:57" hidden="1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1415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1478</v>
      </c>
      <c r="N13" s="63">
        <f>VLOOKUP(ListExtras[[#This Row],[List Name]],ResourceList[[ListDisplayName]:[No]],2,0)</f>
        <v>2123114</v>
      </c>
      <c r="O13" s="62"/>
      <c r="P13" s="62" t="s">
        <v>1480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1456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 hidden="1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1416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1481</v>
      </c>
      <c r="N14" s="63">
        <f>VLOOKUP(ListExtras[[#This Row],[List Name]],ResourceList[[ListDisplayName]:[No]],2,0)</f>
        <v>2123115</v>
      </c>
      <c r="O14" s="62"/>
      <c r="P14" s="62" t="s">
        <v>1482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1456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 hidden="1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1417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1481</v>
      </c>
      <c r="N15" s="63">
        <f>VLOOKUP(ListExtras[[#This Row],[List Name]],ResourceList[[ListDisplayName]:[No]],2,0)</f>
        <v>2123115</v>
      </c>
      <c r="O15" s="62"/>
      <c r="P15" s="62" t="s">
        <v>1483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1456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1461</v>
      </c>
      <c r="BD15" s="108"/>
      <c r="BE15" s="108"/>
    </row>
    <row r="16" spans="1:57" hidden="1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1418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1484</v>
      </c>
      <c r="N16" s="63">
        <f>VLOOKUP(ListExtras[[#This Row],[List Name]],ResourceList[[ListDisplayName]:[No]],2,0)</f>
        <v>2123116</v>
      </c>
      <c r="O16" s="62"/>
      <c r="P16" s="62" t="s">
        <v>1485</v>
      </c>
      <c r="Q16" s="62" t="s">
        <v>1482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1456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1462</v>
      </c>
      <c r="BD16" s="107"/>
      <c r="BE16" s="107"/>
    </row>
    <row r="17" spans="1:57" hidden="1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1419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1487</v>
      </c>
      <c r="N17" s="63">
        <f>VLOOKUP(ListExtras[[#This Row],[List Name]],ResourceList[[ListDisplayName]:[No]],2,0)</f>
        <v>2123117</v>
      </c>
      <c r="O17" s="62"/>
      <c r="P17" s="62" t="s">
        <v>1495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1463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 hidden="1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1420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1487</v>
      </c>
      <c r="N18" s="63">
        <f>VLOOKUP(ListExtras[[#This Row],[List Name]],ResourceList[[ListDisplayName]:[No]],2,0)</f>
        <v>2123117</v>
      </c>
      <c r="O18" s="62"/>
      <c r="P18" s="62" t="s">
        <v>1489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1463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 hidden="1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1421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1490</v>
      </c>
      <c r="N19" s="63">
        <f>VLOOKUP(ListExtras[[#This Row],[List Name]],ResourceList[[ListDisplayName]:[No]],2,0)</f>
        <v>2123118</v>
      </c>
      <c r="O19" s="62"/>
      <c r="P19" s="62" t="s">
        <v>1493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1463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1464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 hidden="1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1422</v>
      </c>
      <c r="G20" s="107"/>
      <c r="H20" s="107" t="s">
        <v>1423</v>
      </c>
      <c r="I20" s="107" t="s">
        <v>21</v>
      </c>
      <c r="J20" s="107">
        <v>30</v>
      </c>
      <c r="K20" s="67">
        <f>[No]</f>
        <v>2123118</v>
      </c>
      <c r="M20" s="62" t="s">
        <v>1490</v>
      </c>
      <c r="N20" s="63">
        <f>VLOOKUP(ListExtras[[#This Row],[List Name]],ResourceList[[ListDisplayName]:[No]],2,0)</f>
        <v>2123118</v>
      </c>
      <c r="O20" s="62"/>
      <c r="P20" s="62" t="s">
        <v>1494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1465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 hidden="1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1610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1611</v>
      </c>
      <c r="N21" s="63">
        <f>VLOOKUP(ListExtras[[#This Row],[List Name]],ResourceList[[ListDisplayName]:[No]],2,0)</f>
        <v>2123119</v>
      </c>
      <c r="O21" s="62"/>
      <c r="P21" s="62" t="s">
        <v>1612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1465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 hidden="1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1621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1611</v>
      </c>
      <c r="N22" s="63">
        <f>VLOOKUP(ListExtras[[#This Row],[List Name]],ResourceList[[ListDisplayName]:[No]],2,0)</f>
        <v>2123119</v>
      </c>
      <c r="O22" s="62"/>
      <c r="P22" s="62" t="s">
        <v>1589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1465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1464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 hidden="1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1635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1622</v>
      </c>
      <c r="N23" s="63">
        <f>VLOOKUP(ListExtras[[#This Row],[List Name]],ResourceList[[ListDisplayName]:[No]],2,0)</f>
        <v>2123120</v>
      </c>
      <c r="O23" s="62"/>
      <c r="P23" s="62" t="s">
        <v>1623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1465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 hidden="1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1648</v>
      </c>
      <c r="G24" s="107"/>
      <c r="H24" s="107" t="s">
        <v>1649</v>
      </c>
      <c r="I24" s="107" t="s">
        <v>23</v>
      </c>
      <c r="J24" s="107">
        <v>30</v>
      </c>
      <c r="K24" s="67">
        <f>[No]</f>
        <v>2123122</v>
      </c>
      <c r="M24" s="62" t="s">
        <v>1622</v>
      </c>
      <c r="N24" s="63">
        <f>VLOOKUP(ListExtras[[#This Row],[List Name]],ResourceList[[ListDisplayName]:[No]],2,0)</f>
        <v>2123120</v>
      </c>
      <c r="O24" s="62"/>
      <c r="P24" s="62" t="s">
        <v>1470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1466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 hidden="1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1664</v>
      </c>
      <c r="G25" s="107"/>
      <c r="H25" s="107" t="s">
        <v>1682</v>
      </c>
      <c r="I25" s="107" t="s">
        <v>23</v>
      </c>
      <c r="J25" s="107">
        <v>30</v>
      </c>
      <c r="K25" s="67">
        <f>[No]</f>
        <v>2123123</v>
      </c>
      <c r="M25" s="62" t="s">
        <v>1622</v>
      </c>
      <c r="N25" s="63">
        <f>VLOOKUP(ListExtras[[#This Row],[List Name]],ResourceList[[ListDisplayName]:[No]],2,0)</f>
        <v>2123120</v>
      </c>
      <c r="O25" s="62"/>
      <c r="P25" s="62" t="s">
        <v>1624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1466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 hidden="1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1690</v>
      </c>
      <c r="G26" s="107"/>
      <c r="H26" s="107" t="s">
        <v>1689</v>
      </c>
      <c r="I26" s="107" t="s">
        <v>854</v>
      </c>
      <c r="J26" s="107">
        <v>30</v>
      </c>
      <c r="K26" s="67">
        <f>[No]</f>
        <v>2123124</v>
      </c>
      <c r="M26" s="62" t="s">
        <v>1474</v>
      </c>
      <c r="N26" s="63">
        <f>VLOOKUP(ListExtras[[#This Row],[List Name]],ResourceList[[ListDisplayName]:[No]],2,0)</f>
        <v>2123113</v>
      </c>
      <c r="O26" s="62"/>
      <c r="P26" s="62" t="s">
        <v>1477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1466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1467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1468</v>
      </c>
      <c r="BD26" s="107"/>
      <c r="BE26" s="107"/>
    </row>
    <row r="27" spans="1:57" hidden="1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1700</v>
      </c>
      <c r="G27" s="107"/>
      <c r="H27" s="107" t="s">
        <v>1709</v>
      </c>
      <c r="I27" s="107" t="s">
        <v>21</v>
      </c>
      <c r="J27" s="107">
        <v>30</v>
      </c>
      <c r="K27" s="67">
        <f>[No]</f>
        <v>2123125</v>
      </c>
      <c r="M27" s="62" t="s">
        <v>1636</v>
      </c>
      <c r="N27" s="63">
        <f>VLOOKUP(ListExtras[[#This Row],[List Name]],ResourceList[[ListDisplayName]:[No]],2,0)</f>
        <v>2123121</v>
      </c>
      <c r="O27" s="62"/>
      <c r="P27" s="62" t="s">
        <v>1637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1466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 hidden="1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1802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1636</v>
      </c>
      <c r="N28" s="63">
        <f>VLOOKUP(ListExtras[[#This Row],[List Name]],ResourceList[[ListDisplayName]:[No]],2,0)</f>
        <v>2123121</v>
      </c>
      <c r="O28" s="62"/>
      <c r="P28" s="62" t="s">
        <v>1638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1469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 hidden="1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1814</v>
      </c>
      <c r="G29" s="107"/>
      <c r="H29" s="107" t="s">
        <v>1818</v>
      </c>
      <c r="I29" s="107" t="s">
        <v>21</v>
      </c>
      <c r="J29" s="107">
        <v>30</v>
      </c>
      <c r="K29" s="67">
        <f>[No]</f>
        <v>2123127</v>
      </c>
      <c r="M29" s="62" t="s">
        <v>1636</v>
      </c>
      <c r="N29" s="63">
        <f>VLOOKUP(ListExtras[[#This Row],[List Name]],ResourceList[[ListDisplayName]:[No]],2,0)</f>
        <v>2123121</v>
      </c>
      <c r="O29" s="62"/>
      <c r="P29" s="62" t="s">
        <v>1639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1469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 hidden="1">
      <c r="A30" s="63" t="str">
        <f>'Table Seed Map'!$A$24&amp;"-"&amp;COUNTA($B$1:ResourceList[[#This Row],[Resource Name]])-1</f>
        <v>Resource Lists-28</v>
      </c>
      <c r="B30" s="62" t="s">
        <v>897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1838</v>
      </c>
      <c r="G30" s="107"/>
      <c r="H30" s="107" t="s">
        <v>1839</v>
      </c>
      <c r="I30" s="107" t="s">
        <v>21</v>
      </c>
      <c r="J30" s="107">
        <v>30</v>
      </c>
      <c r="K30" s="67">
        <f>[No]</f>
        <v>2123128</v>
      </c>
      <c r="M30" s="62" t="s">
        <v>1650</v>
      </c>
      <c r="N30" s="63">
        <f>VLOOKUP(ListExtras[[#This Row],[List Name]],ResourceList[[ListDisplayName]:[No]],2,0)</f>
        <v>2123122</v>
      </c>
      <c r="O30" s="62"/>
      <c r="P30" s="62" t="s">
        <v>1651</v>
      </c>
      <c r="Q30" s="62" t="s">
        <v>1858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1469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1197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 hidden="1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1868</v>
      </c>
      <c r="G31" s="107"/>
      <c r="H31" s="107" t="s">
        <v>899</v>
      </c>
      <c r="I31" s="107" t="s">
        <v>23</v>
      </c>
      <c r="J31" s="107">
        <v>30</v>
      </c>
      <c r="K31" s="67">
        <f>[No]</f>
        <v>2123129</v>
      </c>
      <c r="M31" s="62" t="s">
        <v>1650</v>
      </c>
      <c r="N31" s="63">
        <f>VLOOKUP(ListExtras[[#This Row],[List Name]],ResourceList[[ListDisplayName]:[No]],2,0)</f>
        <v>2123122</v>
      </c>
      <c r="O31" s="62"/>
      <c r="P31" s="62" t="s">
        <v>1653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1471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 hidden="1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1878</v>
      </c>
      <c r="G32" s="107"/>
      <c r="H32" s="107" t="s">
        <v>910</v>
      </c>
      <c r="I32" s="107" t="s">
        <v>23</v>
      </c>
      <c r="J32" s="107">
        <v>100</v>
      </c>
      <c r="K32" s="67">
        <f>[No]</f>
        <v>2123130</v>
      </c>
      <c r="M32" s="62" t="s">
        <v>1650</v>
      </c>
      <c r="N32" s="63">
        <f>VLOOKUP(ListExtras[[#This Row],[List Name]],ResourceList[[ListDisplayName]:[No]],2,0)</f>
        <v>2123122</v>
      </c>
      <c r="O32" s="62"/>
      <c r="P32" s="62" t="s">
        <v>1658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2109160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1471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1472</v>
      </c>
      <c r="BD32" s="107"/>
      <c r="BE32" s="107"/>
    </row>
    <row r="33" spans="13:57" hidden="1">
      <c r="M33" s="62" t="s">
        <v>1650</v>
      </c>
      <c r="N33" s="63">
        <f>VLOOKUP(ListExtras[[#This Row],[List Name]],ResourceList[[ListDisplayName]:[No]],2,0)</f>
        <v>2123122</v>
      </c>
      <c r="O33" s="62"/>
      <c r="P33" s="62" t="s">
        <v>1654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2109189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1471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3:57" hidden="1">
      <c r="M34" s="62" t="s">
        <v>1665</v>
      </c>
      <c r="N34" s="63">
        <f>VLOOKUP(ListExtras[[#This Row],[List Name]],ResourceList[[ListDisplayName]:[No]],2,0)</f>
        <v>2123123</v>
      </c>
      <c r="O34" s="62"/>
      <c r="P34" s="62" t="s">
        <v>1666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2109168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1471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1197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 hidden="1">
      <c r="M35" s="62" t="s">
        <v>1665</v>
      </c>
      <c r="N35" s="63">
        <f>VLOOKUP(ListExtras[[#This Row],[List Name]],ResourceList[[ListDisplayName]:[No]],2,0)</f>
        <v>2123123</v>
      </c>
      <c r="O35" s="62"/>
      <c r="P35" s="62" t="s">
        <v>1667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2109169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1471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1719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1549</v>
      </c>
      <c r="BD35" s="107"/>
      <c r="BE35" s="107"/>
    </row>
    <row r="36" spans="13:57" hidden="1">
      <c r="M36" s="62" t="s">
        <v>1691</v>
      </c>
      <c r="N36" s="63">
        <f>VLOOKUP(ListExtras[[#This Row],[List Name]],ResourceList[[ListDisplayName]:[No]],2,0)</f>
        <v>2123124</v>
      </c>
      <c r="O36" s="62" t="s">
        <v>1692</v>
      </c>
      <c r="P36" s="62"/>
      <c r="Q36" s="62"/>
      <c r="R36" s="62"/>
      <c r="S36" s="62"/>
      <c r="T36" s="63" t="str">
        <f>'Table Seed Map'!$A$25&amp;"-"&amp;COUNT($W$1:ListExtras[[#This Row],[Scope ID]])</f>
        <v>List Scopes-4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2108105</v>
      </c>
      <c r="X36" s="63" t="str">
        <f>'Table Seed Map'!$A$26&amp;"-"&amp;COUNT($AA$1:ListExtras[[#This Row],[Relation]])</f>
        <v>List Relation-32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1473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3:57" hidden="1">
      <c r="M37" s="62" t="s">
        <v>1691</v>
      </c>
      <c r="N37" s="63">
        <f>VLOOKUP(ListExtras[[#This Row],[List Name]],ResourceList[[ListDisplayName]:[No]],2,0)</f>
        <v>2123124</v>
      </c>
      <c r="O37" s="62" t="s">
        <v>1693</v>
      </c>
      <c r="P37" s="62"/>
      <c r="Q37" s="62"/>
      <c r="R37" s="62"/>
      <c r="S37" s="62"/>
      <c r="T37" s="63" t="str">
        <f>'Table Seed Map'!$A$25&amp;"-"&amp;COUNT($W$1:ListExtras[[#This Row],[Scope ID]])</f>
        <v>List Scopes-5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2108106</v>
      </c>
      <c r="X37" s="63" t="str">
        <f>'Table Seed Map'!$A$26&amp;"-"&amp;COUNT($AA$1:ListExtras[[#This Row],[Relation]])</f>
        <v>List Relation-32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1473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 hidden="1">
      <c r="M38" s="62" t="s">
        <v>1710</v>
      </c>
      <c r="N38" s="63">
        <f>VLOOKUP(ListExtras[[#This Row],[List Name]],ResourceList[[ListDisplayName]:[No]],2,0)</f>
        <v>2123125</v>
      </c>
      <c r="O38" s="62" t="s">
        <v>1711</v>
      </c>
      <c r="P38" s="62" t="s">
        <v>1480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8" s="69">
        <f>IF(ListExtras[[#This Row],[LID]]=0,"resource_list",ListExtras[[#This Row],[LID]])</f>
        <v>2123125</v>
      </c>
      <c r="W38" s="69">
        <f>IFERROR(VLOOKUP(ListExtras[[#This Row],[Scope Name]],ResourceScopes[[ScopesDisplayNames]:[No]],2,0),IF(ListExtras[[#This Row],[LID]]=0,"scope",""))</f>
        <v>2108107</v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2123125</v>
      </c>
      <c r="AA38" s="69">
        <f>IFERROR(VLOOKUP(ListExtras[[#This Row],[Relation Name]],RelationTable[[Display]:[RELID]],2,0),IF(ListExtras[[#This Row],[LID]]=0,"relation",""))</f>
        <v>2109147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1473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1197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 hidden="1">
      <c r="M39" s="62" t="s">
        <v>1474</v>
      </c>
      <c r="N39" s="63">
        <f>VLOOKUP(ListExtras[[#This Row],[List Name]],ResourceList[[ListDisplayName]:[No]],2,0)</f>
        <v>2123113</v>
      </c>
      <c r="O39" s="62"/>
      <c r="P39" s="62" t="s">
        <v>1783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2123113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2123113</v>
      </c>
      <c r="AA39" s="69">
        <f>IFERROR(VLOOKUP(ListExtras[[#This Row],[Relation Name]],RelationTable[[Display]:[RELID]],2,0),IF(ListExtras[[#This Row],[LID]]=0,"relation",""))</f>
        <v>2109192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1474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 hidden="1">
      <c r="M40" s="62" t="s">
        <v>1803</v>
      </c>
      <c r="N40" s="63">
        <f>VLOOKUP(ListExtras[[#This Row],[List Name]],ResourceList[[ListDisplayName]:[No]],2,0)</f>
        <v>2123126</v>
      </c>
      <c r="O40" s="62"/>
      <c r="P40" s="62" t="s">
        <v>1804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2109166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1474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1783</v>
      </c>
      <c r="BD40" s="107"/>
      <c r="BE40" s="107"/>
    </row>
    <row r="41" spans="13:57" hidden="1">
      <c r="M41" s="62" t="s">
        <v>1803</v>
      </c>
      <c r="N41" s="63">
        <f>VLOOKUP(ListExtras[[#This Row],[List Name]],ResourceList[[ListDisplayName]:[No]],2,0)</f>
        <v>2123126</v>
      </c>
      <c r="O41" s="62"/>
      <c r="P41" s="62" t="s">
        <v>1805</v>
      </c>
      <c r="Q41" s="62"/>
      <c r="R41" s="62"/>
      <c r="S41" s="62"/>
      <c r="T41" s="63" t="str">
        <f>'Table Seed Map'!$A$25&amp;"-"&amp;COUNT($W$1:ListExtras[[#This Row],[Scope ID]])</f>
        <v>List Scopes-6</v>
      </c>
      <c r="U4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1" s="69">
        <f>IF(ListExtras[[#This Row],[LID]]=0,"resource_list",ListExtras[[#This Row],[LID]])</f>
        <v>2123126</v>
      </c>
      <c r="W41" s="69" t="str">
        <f>IFERROR(VLOOKUP(ListExtras[[#This Row],[Scope Name]],ResourceScopes[[ScopesDisplayNames]:[No]],2,0),IF(ListExtras[[#This Row],[LID]]=0,"scope",""))</f>
        <v/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2123126</v>
      </c>
      <c r="AA41" s="69">
        <f>IFERROR(VLOOKUP(ListExtras[[#This Row],[Relation Name]],RelationTable[[Display]:[RELID]],2,0),IF(ListExtras[[#This Row],[LID]]=0,"relation",""))</f>
        <v>2109167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1474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1476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3:57" hidden="1">
      <c r="M42" s="62" t="s">
        <v>1815</v>
      </c>
      <c r="N42" s="63">
        <f>VLOOKUP(ListExtras[[#This Row],[List Name]],ResourceList[[ListDisplayName]:[No]],2,0)</f>
        <v>2123127</v>
      </c>
      <c r="O42" s="62" t="s">
        <v>1816</v>
      </c>
      <c r="P42" s="62" t="s">
        <v>1482</v>
      </c>
      <c r="Q42" s="62"/>
      <c r="R42" s="62"/>
      <c r="S42" s="62"/>
      <c r="T42" s="63" t="str">
        <f>'Table Seed Map'!$A$25&amp;"-"&amp;COUNT($W$1:ListExtras[[#This Row],[Scope ID]])</f>
        <v>List Scopes-7</v>
      </c>
      <c r="U4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2" s="69">
        <f>IF(ListExtras[[#This Row],[LID]]=0,"resource_list",ListExtras[[#This Row],[LID]])</f>
        <v>2123127</v>
      </c>
      <c r="W42" s="69">
        <f>IFERROR(VLOOKUP(ListExtras[[#This Row],[Scope Name]],ResourceScopes[[ScopesDisplayNames]:[No]],2,0),IF(ListExtras[[#This Row],[LID]]=0,"scope",""))</f>
        <v>2108111</v>
      </c>
      <c r="X42" s="63" t="str">
        <f>'Table Seed Map'!$A$26&amp;"-"&amp;COUNT($AA$1:ListExtras[[#This Row],[Relation]])</f>
        <v>List Relation-37</v>
      </c>
      <c r="Y4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9">
        <f>IF(ListExtras[[#This Row],[LID]]=0,"resource_list",ListExtras[[#This Row],[LID]])</f>
        <v>2123127</v>
      </c>
      <c r="AA42" s="69">
        <f>IFERROR(VLOOKUP(ListExtras[[#This Row],[Relation Name]],RelationTable[[Display]:[RELID]],2,0),IF(ListExtras[[#This Row],[LID]]=0,"relation",""))</f>
        <v>2109162</v>
      </c>
      <c r="AB42" s="69" t="str">
        <f>IFERROR(VLOOKUP(ListExtras[[#This Row],[R1 Name]],RelationTable[[Display]:[RELID]],2,0),IF(ListExtras[[#This Row],[LID]]=0,"nest_relation1",""))</f>
        <v/>
      </c>
      <c r="AC42" s="69" t="str">
        <f>IFERROR(VLOOKUP(ListExtras[[#This Row],[R2 Name]],RelationTable[[Display]:[RELID]],2,0),IF(ListExtras[[#This Row],[LID]]=0,"nest_relation2",""))</f>
        <v/>
      </c>
      <c r="AD42" s="69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1474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1475</v>
      </c>
      <c r="AY42" s="107" t="s">
        <v>1598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1477</v>
      </c>
      <c r="BD42" s="107"/>
      <c r="BE42" s="107"/>
    </row>
    <row r="43" spans="13:57" hidden="1">
      <c r="M43" s="62" t="s">
        <v>1815</v>
      </c>
      <c r="N43" s="61">
        <f>VLOOKUP(ListExtras[[#This Row],[List Name]],ResourceList[[ListDisplayName]:[No]],2,0)</f>
        <v>2123127</v>
      </c>
      <c r="O43" s="60"/>
      <c r="P43" s="62" t="s">
        <v>1483</v>
      </c>
      <c r="Q43" s="60"/>
      <c r="R43" s="60"/>
      <c r="S43" s="60"/>
      <c r="T43" s="61" t="str">
        <f>'Table Seed Map'!$A$25&amp;"-"&amp;COUNT($W$1:ListExtras[[#This Row],[Scope ID]])</f>
        <v>List Scopes-7</v>
      </c>
      <c r="U4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3" s="68">
        <f>IF(ListExtras[[#This Row],[LID]]=0,"resource_list",ListExtras[[#This Row],[LID]])</f>
        <v>2123127</v>
      </c>
      <c r="W43" s="68" t="str">
        <f>IFERROR(VLOOKUP(ListExtras[[#This Row],[Scope Name]],ResourceScopes[[ScopesDisplayNames]:[No]],2,0),IF(ListExtras[[#This Row],[LID]]=0,"scope",""))</f>
        <v/>
      </c>
      <c r="X43" s="61" t="str">
        <f>'Table Seed Map'!$A$26&amp;"-"&amp;COUNT($AA$1:ListExtras[[#This Row],[Relation]])</f>
        <v>List Relation-38</v>
      </c>
      <c r="Y4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8">
        <f>IF(ListExtras[[#This Row],[LID]]=0,"resource_list",ListExtras[[#This Row],[LID]])</f>
        <v>2123127</v>
      </c>
      <c r="AA43" s="68">
        <f>IFERROR(VLOOKUP(ListExtras[[#This Row],[Relation Name]],RelationTable[[Display]:[RELID]],2,0),IF(ListExtras[[#This Row],[LID]]=0,"relation",""))</f>
        <v>2109161</v>
      </c>
      <c r="AB43" s="68" t="str">
        <f>IFERROR(VLOOKUP(ListExtras[[#This Row],[R1 Name]],RelationTable[[Display]:[RELID]],2,0),IF(ListExtras[[#This Row],[LID]]=0,"nest_relation1",""))</f>
        <v/>
      </c>
      <c r="AC43" s="68" t="str">
        <f>IFERROR(VLOOKUP(ListExtras[[#This Row],[R2 Name]],RelationTable[[Display]:[RELID]],2,0),IF(ListExtras[[#This Row],[LID]]=0,"nest_relation2",""))</f>
        <v/>
      </c>
      <c r="AD43" s="68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1474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1197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3:57" hidden="1">
      <c r="M44" s="62" t="s">
        <v>1650</v>
      </c>
      <c r="N44" s="63">
        <f>VLOOKUP(ListExtras[[#This Row],[List Name]],ResourceList[[ListDisplayName]:[No]],2,0)</f>
        <v>2123122</v>
      </c>
      <c r="O44" s="62"/>
      <c r="P44" s="62" t="s">
        <v>1651</v>
      </c>
      <c r="Q44" s="62"/>
      <c r="R44" s="62"/>
      <c r="S44" s="62"/>
      <c r="T44" s="63" t="str">
        <f>'Table Seed Map'!$A$25&amp;"-"&amp;COUNT($W$1:ListExtras[[#This Row],[Scope ID]])</f>
        <v>List Scopes-7</v>
      </c>
      <c r="U4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9">
        <f>IF(ListExtras[[#This Row],[LID]]=0,"resource_list",ListExtras[[#This Row],[LID]])</f>
        <v>2123122</v>
      </c>
      <c r="W44" s="69" t="str">
        <f>IFERROR(VLOOKUP(ListExtras[[#This Row],[Scope Name]],ResourceScopes[[ScopesDisplayNames]:[No]],2,0),IF(ListExtras[[#This Row],[LID]]=0,"scope",""))</f>
        <v/>
      </c>
      <c r="X44" s="63" t="str">
        <f>'Table Seed Map'!$A$26&amp;"-"&amp;COUNT($AA$1:ListExtras[[#This Row],[Relation]])</f>
        <v>List Relation-39</v>
      </c>
      <c r="Y4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9">
        <f>IF(ListExtras[[#This Row],[LID]]=0,"resource_list",ListExtras[[#This Row],[LID]])</f>
        <v>2123122</v>
      </c>
      <c r="AA44" s="69">
        <f>IFERROR(VLOOKUP(ListExtras[[#This Row],[Relation Name]],RelationTable[[Display]:[RELID]],2,0),IF(ListExtras[[#This Row],[LID]]=0,"relation",""))</f>
        <v>2109158</v>
      </c>
      <c r="AB44" s="69" t="str">
        <f>IFERROR(VLOOKUP(ListExtras[[#This Row],[R1 Name]],RelationTable[[Display]:[RELID]],2,0),IF(ListExtras[[#This Row],[LID]]=0,"nest_relation1",""))</f>
        <v/>
      </c>
      <c r="AC44" s="69" t="str">
        <f>IFERROR(VLOOKUP(ListExtras[[#This Row],[R2 Name]],RelationTable[[Display]:[RELID]],2,0),IF(ListExtras[[#This Row],[LID]]=0,"nest_relation2",""))</f>
        <v/>
      </c>
      <c r="AD44" s="69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1478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 hidden="1">
      <c r="M45" s="62" t="s">
        <v>1650</v>
      </c>
      <c r="N45" s="63">
        <f>VLOOKUP(ListExtras[[#This Row],[List Name]],ResourceList[[ListDisplayName]:[No]],2,0)</f>
        <v>2123122</v>
      </c>
      <c r="O45" s="62"/>
      <c r="P45" s="62" t="s">
        <v>1653</v>
      </c>
      <c r="Q45" s="62"/>
      <c r="R45" s="62"/>
      <c r="S45" s="62"/>
      <c r="T45" s="63" t="str">
        <f>'Table Seed Map'!$A$25&amp;"-"&amp;COUNT($W$1:ListExtras[[#This Row],[Scope ID]])</f>
        <v>List Scopes-7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2123122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2123122</v>
      </c>
      <c r="AA45" s="69">
        <f>IFERROR(VLOOKUP(ListExtras[[#This Row],[Relation Name]],RelationTable[[Display]:[RELID]],2,0),IF(ListExtras[[#This Row],[LID]]=0,"relation",""))</f>
        <v>2109159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1478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1480</v>
      </c>
      <c r="BD45" s="107"/>
      <c r="BE45" s="107"/>
    </row>
    <row r="46" spans="13:57" hidden="1">
      <c r="M46" s="62" t="s">
        <v>1650</v>
      </c>
      <c r="N46" s="63">
        <f>VLOOKUP(ListExtras[[#This Row],[List Name]],ResourceList[[ListDisplayName]:[No]],2,0)</f>
        <v>2123122</v>
      </c>
      <c r="O46" s="62"/>
      <c r="P46" s="62" t="s">
        <v>1654</v>
      </c>
      <c r="Q46" s="62"/>
      <c r="R46" s="62"/>
      <c r="S46" s="62"/>
      <c r="T46" s="63" t="str">
        <f>'Table Seed Map'!$A$25&amp;"-"&amp;COUNT($W$1:ListExtras[[#This Row],[Scope ID]])</f>
        <v>List Scopes-7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2123122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2123122</v>
      </c>
      <c r="AA46" s="69">
        <f>IFERROR(VLOOKUP(ListExtras[[#This Row],[Relation Name]],RelationTable[[Display]:[RELID]],2,0),IF(ListExtras[[#This Row],[LID]]=0,"relation",""))</f>
        <v>2109189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1478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1852</v>
      </c>
      <c r="BD46" s="107"/>
      <c r="BE46" s="107"/>
    </row>
    <row r="47" spans="13:57" hidden="1">
      <c r="M47" s="62" t="s">
        <v>1840</v>
      </c>
      <c r="N47" s="63">
        <f>VLOOKUP(ListExtras[[#This Row],[List Name]],ResourceList[[ListDisplayName]:[No]],2,0)</f>
        <v>2123128</v>
      </c>
      <c r="O47" s="62" t="s">
        <v>1844</v>
      </c>
      <c r="P47" s="62" t="s">
        <v>1482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7" s="69">
        <f>IF(ListExtras[[#This Row],[LID]]=0,"resource_list",ListExtras[[#This Row],[LID]])</f>
        <v>2123128</v>
      </c>
      <c r="W47" s="69">
        <f>IFERROR(VLOOKUP(ListExtras[[#This Row],[Scope Name]],ResourceScopes[[ScopesDisplayNames]:[No]],2,0),IF(ListExtras[[#This Row],[LID]]=0,"scope",""))</f>
        <v>2108112</v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2123128</v>
      </c>
      <c r="AA47" s="69">
        <f>IFERROR(VLOOKUP(ListExtras[[#This Row],[Relation Name]],RelationTable[[Display]:[RELID]],2,0),IF(ListExtras[[#This Row],[LID]]=0,"relation",""))</f>
        <v>2109162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1478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1339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 hidden="1">
      <c r="M48" s="62" t="s">
        <v>1840</v>
      </c>
      <c r="N48" s="61">
        <f>VLOOKUP(ListExtras[[#This Row],[List Name]],ResourceList[[ListDisplayName]:[No]],2,0)</f>
        <v>2123128</v>
      </c>
      <c r="O48" s="60"/>
      <c r="P48" s="62" t="s">
        <v>1483</v>
      </c>
      <c r="Q48" s="60"/>
      <c r="R48" s="60"/>
      <c r="S48" s="60"/>
      <c r="T48" s="61" t="str">
        <f>'Table Seed Map'!$A$25&amp;"-"&amp;COUNT($W$1:ListExtras[[#This Row],[Scope ID]])</f>
        <v>List Scopes-8</v>
      </c>
      <c r="U4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8" s="68">
        <f>IF(ListExtras[[#This Row],[LID]]=0,"resource_list",ListExtras[[#This Row],[LID]])</f>
        <v>2123128</v>
      </c>
      <c r="W48" s="68" t="str">
        <f>IFERROR(VLOOKUP(ListExtras[[#This Row],[Scope Name]],ResourceScopes[[ScopesDisplayNames]:[No]],2,0),IF(ListExtras[[#This Row],[LID]]=0,"scope",""))</f>
        <v/>
      </c>
      <c r="X48" s="61" t="str">
        <f>'Table Seed Map'!$A$26&amp;"-"&amp;COUNT($AA$1:ListExtras[[#This Row],[Relation]])</f>
        <v>List Relation-43</v>
      </c>
      <c r="Y4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8">
        <f>IF(ListExtras[[#This Row],[LID]]=0,"resource_list",ListExtras[[#This Row],[LID]])</f>
        <v>2123128</v>
      </c>
      <c r="AA48" s="68">
        <f>IFERROR(VLOOKUP(ListExtras[[#This Row],[Relation Name]],RelationTable[[Display]:[RELID]],2,0),IF(ListExtras[[#This Row],[LID]]=0,"relation",""))</f>
        <v>2109161</v>
      </c>
      <c r="AB48" s="68" t="str">
        <f>IFERROR(VLOOKUP(ListExtras[[#This Row],[R1 Name]],RelationTable[[Display]:[RELID]],2,0),IF(ListExtras[[#This Row],[LID]]=0,"nest_relation1",""))</f>
        <v/>
      </c>
      <c r="AC48" s="68" t="str">
        <f>IFERROR(VLOOKUP(ListExtras[[#This Row],[R2 Name]],RelationTable[[Display]:[RELID]],2,0),IF(ListExtras[[#This Row],[LID]]=0,"nest_relation2",""))</f>
        <v/>
      </c>
      <c r="AD48" s="68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1478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1479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3:57" hidden="1">
      <c r="M49" s="62" t="s">
        <v>1478</v>
      </c>
      <c r="N49" s="63">
        <f>VLOOKUP(ListExtras[[#This Row],[List Name]],ResourceList[[ListDisplayName]:[No]],2,0)</f>
        <v>2123114</v>
      </c>
      <c r="O49" s="62"/>
      <c r="P49" s="62" t="s">
        <v>1852</v>
      </c>
      <c r="Q49" s="62"/>
      <c r="R49" s="62"/>
      <c r="S49" s="62"/>
      <c r="T49" s="63" t="str">
        <f>'Table Seed Map'!$A$25&amp;"-"&amp;COUNT($W$1:ListExtras[[#This Row],[Scope ID]])</f>
        <v>List Scopes-8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2123114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2123114</v>
      </c>
      <c r="AA49" s="69">
        <f>IFERROR(VLOOKUP(ListExtras[[#This Row],[Relation Name]],RelationTable[[Display]:[RELID]],2,0),IF(ListExtras[[#This Row],[LID]]=0,"relation",""))</f>
        <v>2109148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1481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3:57" hidden="1">
      <c r="M50" s="62" t="s">
        <v>1636</v>
      </c>
      <c r="N50" s="63">
        <f>VLOOKUP(ListExtras[[#This Row],[List Name]],ResourceList[[ListDisplayName]:[No]],2,0)</f>
        <v>2123121</v>
      </c>
      <c r="O50" s="62"/>
      <c r="P50" s="62" t="s">
        <v>1258</v>
      </c>
      <c r="Q50" s="62"/>
      <c r="R50" s="62"/>
      <c r="S50" s="62"/>
      <c r="T50" s="63" t="str">
        <f>'Table Seed Map'!$A$25&amp;"-"&amp;COUNT($W$1:ListExtras[[#This Row],[Scope ID]])</f>
        <v>List Scopes-8</v>
      </c>
      <c r="U5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0" s="69">
        <f>IF(ListExtras[[#This Row],[LID]]=0,"resource_list",ListExtras[[#This Row],[LID]])</f>
        <v>2123121</v>
      </c>
      <c r="W50" s="69" t="str">
        <f>IFERROR(VLOOKUP(ListExtras[[#This Row],[Scope Name]],ResourceScopes[[ScopesDisplayNames]:[No]],2,0),IF(ListExtras[[#This Row],[LID]]=0,"scope",""))</f>
        <v/>
      </c>
      <c r="X50" s="63" t="str">
        <f>'Table Seed Map'!$A$26&amp;"-"&amp;COUNT($AA$1:ListExtras[[#This Row],[Relation]])</f>
        <v>List Relation-45</v>
      </c>
      <c r="Y5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0" s="69">
        <f>IF(ListExtras[[#This Row],[LID]]=0,"resource_list",ListExtras[[#This Row],[LID]])</f>
        <v>2123121</v>
      </c>
      <c r="AA50" s="69">
        <f>IFERROR(VLOOKUP(ListExtras[[#This Row],[Relation Name]],RelationTable[[Display]:[RELID]],2,0),IF(ListExtras[[#This Row],[LID]]=0,"relation",""))</f>
        <v>2109188</v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1481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1482</v>
      </c>
      <c r="BD50" s="107"/>
      <c r="BE50" s="107"/>
    </row>
    <row r="51" spans="13:57" hidden="1">
      <c r="M51" s="62" t="s">
        <v>1636</v>
      </c>
      <c r="N51" s="63">
        <f>VLOOKUP(ListExtras[[#This Row],[List Name]],ResourceList[[ListDisplayName]:[No]],2,0)</f>
        <v>2123121</v>
      </c>
      <c r="O51" s="62"/>
      <c r="P51" s="62" t="s">
        <v>1858</v>
      </c>
      <c r="Q51" s="62"/>
      <c r="R51" s="62"/>
      <c r="S51" s="62"/>
      <c r="T51" s="63" t="str">
        <f>'Table Seed Map'!$A$25&amp;"-"&amp;COUNT($W$1:ListExtras[[#This Row],[Scope ID]])</f>
        <v>List Scopes-8</v>
      </c>
      <c r="U5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1" s="69">
        <f>IF(ListExtras[[#This Row],[LID]]=0,"resource_list",ListExtras[[#This Row],[LID]])</f>
        <v>2123121</v>
      </c>
      <c r="W51" s="69" t="str">
        <f>IFERROR(VLOOKUP(ListExtras[[#This Row],[Scope Name]],ResourceScopes[[ScopesDisplayNames]:[No]],2,0),IF(ListExtras[[#This Row],[LID]]=0,"scope",""))</f>
        <v/>
      </c>
      <c r="X51" s="63" t="str">
        <f>'Table Seed Map'!$A$26&amp;"-"&amp;COUNT($AA$1:ListExtras[[#This Row],[Relation]])</f>
        <v>List Relation-46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1" s="69">
        <f>IF(ListExtras[[#This Row],[LID]]=0,"resource_list",ListExtras[[#This Row],[LID]])</f>
        <v>2123121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1481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1339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3:57" hidden="1">
      <c r="M52" s="62" t="s">
        <v>1860</v>
      </c>
      <c r="N52" s="63">
        <f>VLOOKUP(ListExtras[[#This Row],[List Name]],ResourceList[[ListDisplayName]:[No]],2,0)</f>
        <v>2123106</v>
      </c>
      <c r="O52" s="62" t="s">
        <v>1861</v>
      </c>
      <c r="P52" s="62" t="s">
        <v>1462</v>
      </c>
      <c r="Q52" s="62"/>
      <c r="R52" s="62"/>
      <c r="S52" s="62"/>
      <c r="T52" s="63" t="str">
        <f>'Table Seed Map'!$A$25&amp;"-"&amp;COUNT($W$1:ListExtras[[#This Row],[Scope ID]])</f>
        <v>List Scopes-9</v>
      </c>
      <c r="U5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52" s="69">
        <f>IF(ListExtras[[#This Row],[LID]]=0,"resource_list",ListExtras[[#This Row],[LID]])</f>
        <v>2123106</v>
      </c>
      <c r="W52" s="69">
        <f>IFERROR(VLOOKUP(ListExtras[[#This Row],[Scope Name]],ResourceScopes[[ScopesDisplayNames]:[No]],2,0),IF(ListExtras[[#This Row],[LID]]=0,"scope",""))</f>
        <v>2108104</v>
      </c>
      <c r="X52" s="63" t="str">
        <f>'Table Seed Map'!$A$26&amp;"-"&amp;COUNT($AA$1:ListExtras[[#This Row],[Relation]])</f>
        <v>List Relation-47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2" s="69">
        <f>IF(ListExtras[[#This Row],[LID]]=0,"resource_list",ListExtras[[#This Row],[LID]])</f>
        <v>2123106</v>
      </c>
      <c r="AA52" s="69">
        <f>IFERROR(VLOOKUP(ListExtras[[#This Row],[Relation Name]],RelationTable[[Display]:[RELID]],2,0),IF(ListExtras[[#This Row],[LID]]=0,"relation",""))</f>
        <v>2109106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1481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1809</v>
      </c>
      <c r="AY52" s="107" t="s">
        <v>1810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3:57" hidden="1">
      <c r="M53" s="62" t="s">
        <v>1860</v>
      </c>
      <c r="N53" s="63">
        <f>VLOOKUP(ListExtras[[#This Row],[List Name]],ResourceList[[ListDisplayName]:[No]],2,0)</f>
        <v>2123106</v>
      </c>
      <c r="O53" s="62"/>
      <c r="P53" s="62" t="s">
        <v>1461</v>
      </c>
      <c r="Q53" s="62"/>
      <c r="R53" s="62"/>
      <c r="S53" s="62"/>
      <c r="T53" s="63" t="str">
        <f>'Table Seed Map'!$A$25&amp;"-"&amp;COUNT($W$1:ListExtras[[#This Row],[Scope ID]])</f>
        <v>List Scopes-9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2123106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Relation-48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3" s="69">
        <f>IF(ListExtras[[#This Row],[LID]]=0,"resource_list",ListExtras[[#This Row],[LID]])</f>
        <v>2123106</v>
      </c>
      <c r="AA53" s="69">
        <f>IFERROR(VLOOKUP(ListExtras[[#This Row],[Relation Name]],RelationTable[[Display]:[RELID]],2,0),IF(ListExtras[[#This Row],[LID]]=0,"relation",""))</f>
        <v>2109104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1481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1836</v>
      </c>
      <c r="AY53" s="107" t="s">
        <v>1837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3:57" hidden="1">
      <c r="M54" s="62" t="s">
        <v>1869</v>
      </c>
      <c r="N54" s="63">
        <f>VLOOKUP(ListExtras[[#This Row],[List Name]],ResourceList[[ListDisplayName]:[No]],2,0)</f>
        <v>2123129</v>
      </c>
      <c r="O54" s="62" t="s">
        <v>1870</v>
      </c>
      <c r="P54" s="62"/>
      <c r="Q54" s="62"/>
      <c r="R54" s="62"/>
      <c r="S54" s="62"/>
      <c r="T54" s="63" t="str">
        <f>'Table Seed Map'!$A$25&amp;"-"&amp;COUNT($W$1:ListExtras[[#This Row],[Scope ID]])</f>
        <v>List Scopes-10</v>
      </c>
      <c r="U5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4" s="69">
        <f>IF(ListExtras[[#This Row],[LID]]=0,"resource_list",ListExtras[[#This Row],[LID]])</f>
        <v>2123129</v>
      </c>
      <c r="W54" s="69">
        <f>IFERROR(VLOOKUP(ListExtras[[#This Row],[Scope Name]],ResourceScopes[[ScopesDisplayNames]:[No]],2,0),IF(ListExtras[[#This Row],[LID]]=0,"scope",""))</f>
        <v>2108113</v>
      </c>
      <c r="X54" s="63" t="str">
        <f>'Table Seed Map'!$A$26&amp;"-"&amp;COUNT($AA$1:ListExtras[[#This Row],[Relation]])</f>
        <v>List Relation-48</v>
      </c>
      <c r="Y54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4" s="69">
        <f>IF(ListExtras[[#This Row],[LID]]=0,"resource_list",ListExtras[[#This Row],[LID]])</f>
        <v>2123129</v>
      </c>
      <c r="AA54" s="69" t="str">
        <f>IFERROR(VLOOKUP(ListExtras[[#This Row],[Relation Name]],RelationTable[[Display]:[RELID]],2,0),IF(ListExtras[[#This Row],[LID]]=0,"relation",""))</f>
        <v/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1481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1483</v>
      </c>
      <c r="BD54" s="107"/>
      <c r="BE54" s="107"/>
    </row>
    <row r="55" spans="13:57" hidden="1">
      <c r="M55" s="62" t="s">
        <v>1879</v>
      </c>
      <c r="N55" s="63">
        <f>VLOOKUP(ListExtras[[#This Row],[List Name]],ResourceList[[ListDisplayName]:[No]],2,0)</f>
        <v>2123130</v>
      </c>
      <c r="O55" s="62" t="s">
        <v>1880</v>
      </c>
      <c r="P55" s="62" t="s">
        <v>1858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5" s="69">
        <f>IF(ListExtras[[#This Row],[LID]]=0,"resource_list",ListExtras[[#This Row],[LID]])</f>
        <v>2123130</v>
      </c>
      <c r="W55" s="69">
        <f>IFERROR(VLOOKUP(ListExtras[[#This Row],[Scope Name]],ResourceScopes[[ScopesDisplayNames]:[No]],2,0),IF(ListExtras[[#This Row],[LID]]=0,"scope",""))</f>
        <v>2108114</v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2109194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1481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1479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3:57" hidden="1">
      <c r="M56" s="62" t="s">
        <v>1879</v>
      </c>
      <c r="N56" s="63">
        <f>VLOOKUP(ListExtras[[#This Row],[List Name]],ResourceList[[ListDisplayName]:[No]],2,0)</f>
        <v>2123130</v>
      </c>
      <c r="O56" s="62"/>
      <c r="P56" s="62" t="s">
        <v>1639</v>
      </c>
      <c r="Q56" s="62"/>
      <c r="R56" s="62"/>
      <c r="S56" s="62"/>
      <c r="T56" s="63" t="str">
        <f>'Table Seed Map'!$A$25&amp;"-"&amp;COUNT($W$1:ListExtras[[#This Row],[Scope ID]])</f>
        <v>List Scopes-11</v>
      </c>
      <c r="U5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6" s="69">
        <f>IF(ListExtras[[#This Row],[LID]]=0,"resource_list",ListExtras[[#This Row],[LID]])</f>
        <v>2123130</v>
      </c>
      <c r="W56" s="69" t="str">
        <f>IFERROR(VLOOKUP(ListExtras[[#This Row],[Scope Name]],ResourceScopes[[ScopesDisplayNames]:[No]],2,0),IF(ListExtras[[#This Row],[LID]]=0,"scope",""))</f>
        <v/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2123130</v>
      </c>
      <c r="AA56" s="69">
        <f>IFERROR(VLOOKUP(ListExtras[[#This Row],[Relation Name]],RelationTable[[Display]:[RELID]],2,0),IF(ListExtras[[#This Row],[LID]]=0,"relation",""))</f>
        <v>2109155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1484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3:57" hidden="1">
      <c r="M57" s="62" t="s">
        <v>1879</v>
      </c>
      <c r="N57" s="63">
        <f>VLOOKUP(ListExtras[[#This Row],[List Name]],ResourceList[[ListDisplayName]:[No]],2,0)</f>
        <v>2123130</v>
      </c>
      <c r="O57" s="62"/>
      <c r="P57" s="62" t="s">
        <v>1638</v>
      </c>
      <c r="Q57" s="62"/>
      <c r="R57" s="62"/>
      <c r="S57" s="62"/>
      <c r="T57" s="63" t="str">
        <f>'Table Seed Map'!$A$25&amp;"-"&amp;COUNT($W$1:ListExtras[[#This Row],[Scope ID]])</f>
        <v>List Scopes-11</v>
      </c>
      <c r="U5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7" s="69">
        <f>IF(ListExtras[[#This Row],[LID]]=0,"resource_list",ListExtras[[#This Row],[LID]])</f>
        <v>2123130</v>
      </c>
      <c r="W57" s="69" t="str">
        <f>IFERROR(VLOOKUP(ListExtras[[#This Row],[Scope Name]],ResourceScopes[[ScopesDisplayNames]:[No]],2,0),IF(ListExtras[[#This Row],[LID]]=0,"scope",""))</f>
        <v/>
      </c>
      <c r="X57" s="63" t="str">
        <f>'Table Seed Map'!$A$26&amp;"-"&amp;COUNT($AA$1:ListExtras[[#This Row],[Relation]])</f>
        <v>List Relation-51</v>
      </c>
      <c r="Y5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9">
        <f>IF(ListExtras[[#This Row],[LID]]=0,"resource_list",ListExtras[[#This Row],[LID]])</f>
        <v>2123130</v>
      </c>
      <c r="AA57" s="69">
        <f>IFERROR(VLOOKUP(ListExtras[[#This Row],[Relation Name]],RelationTable[[Display]:[RELID]],2,0),IF(ListExtras[[#This Row],[LID]]=0,"relation",""))</f>
        <v>2109154</v>
      </c>
      <c r="AB57" s="69" t="str">
        <f>IFERROR(VLOOKUP(ListExtras[[#This Row],[R1 Name]],RelationTable[[Display]:[RELID]],2,0),IF(ListExtras[[#This Row],[LID]]=0,"nest_relation1",""))</f>
        <v/>
      </c>
      <c r="AC57" s="69" t="str">
        <f>IFERROR(VLOOKUP(ListExtras[[#This Row],[R2 Name]],RelationTable[[Display]:[RELID]],2,0),IF(ListExtras[[#This Row],[LID]]=0,"nest_relation2",""))</f>
        <v/>
      </c>
      <c r="AD57" s="69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1484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3:57" hidden="1">
      <c r="M58" s="62" t="s">
        <v>1879</v>
      </c>
      <c r="N58" s="63">
        <f>VLOOKUP(ListExtras[[#This Row],[List Name]],ResourceList[[ListDisplayName]:[No]],2,0)</f>
        <v>2123130</v>
      </c>
      <c r="O58" s="62"/>
      <c r="P58" s="62" t="s">
        <v>1637</v>
      </c>
      <c r="Q58" s="62"/>
      <c r="R58" s="62"/>
      <c r="S58" s="62"/>
      <c r="T58" s="63" t="str">
        <f>'Table Seed Map'!$A$25&amp;"-"&amp;COUNT($W$1:ListExtras[[#This Row],[Scope ID]])</f>
        <v>List Scopes-11</v>
      </c>
      <c r="U5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9">
        <f>IF(ListExtras[[#This Row],[LID]]=0,"resource_list",ListExtras[[#This Row],[LID]])</f>
        <v>2123130</v>
      </c>
      <c r="W58" s="69" t="str">
        <f>IFERROR(VLOOKUP(ListExtras[[#This Row],[Scope Name]],ResourceScopes[[ScopesDisplayNames]:[No]],2,0),IF(ListExtras[[#This Row],[LID]]=0,"scope",""))</f>
        <v/>
      </c>
      <c r="X58" s="63" t="str">
        <f>'Table Seed Map'!$A$26&amp;"-"&amp;COUNT($AA$1:ListExtras[[#This Row],[Relation]])</f>
        <v>List Relation-52</v>
      </c>
      <c r="Y5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9">
        <f>IF(ListExtras[[#This Row],[LID]]=0,"resource_list",ListExtras[[#This Row],[LID]])</f>
        <v>2123130</v>
      </c>
      <c r="AA58" s="69">
        <f>IFERROR(VLOOKUP(ListExtras[[#This Row],[Relation Name]],RelationTable[[Display]:[RELID]],2,0),IF(ListExtras[[#This Row],[LID]]=0,"relation",""))</f>
        <v>2109153</v>
      </c>
      <c r="AB58" s="69" t="str">
        <f>IFERROR(VLOOKUP(ListExtras[[#This Row],[R1 Name]],RelationTable[[Display]:[RELID]],2,0),IF(ListExtras[[#This Row],[LID]]=0,"nest_relation1",""))</f>
        <v/>
      </c>
      <c r="AC58" s="69" t="str">
        <f>IFERROR(VLOOKUP(ListExtras[[#This Row],[R2 Name]],RelationTable[[Display]:[RELID]],2,0),IF(ListExtras[[#This Row],[LID]]=0,"nest_relation2",""))</f>
        <v/>
      </c>
      <c r="AD58" s="69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1484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3:57" hidden="1">
      <c r="M59" s="62" t="s">
        <v>1879</v>
      </c>
      <c r="N59" s="63">
        <f>VLOOKUP(ListExtras[[#This Row],[List Name]],ResourceList[[ListDisplayName]:[No]],2,0)</f>
        <v>2123130</v>
      </c>
      <c r="O59" s="62"/>
      <c r="P59" s="62" t="s">
        <v>1258</v>
      </c>
      <c r="Q59" s="62"/>
      <c r="R59" s="62"/>
      <c r="S59" s="62"/>
      <c r="T59" s="63" t="str">
        <f>'Table Seed Map'!$A$25&amp;"-"&amp;COUNT($W$1:ListExtras[[#This Row],[Scope ID]])</f>
        <v>List Scopes-11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2123130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2123130</v>
      </c>
      <c r="AA59" s="69">
        <f>IFERROR(VLOOKUP(ListExtras[[#This Row],[Relation Name]],RelationTable[[Display]:[RELID]],2,0),IF(ListExtras[[#This Row],[LID]]=0,"relation",""))</f>
        <v>2109188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1484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1485</v>
      </c>
      <c r="BD59" s="107" t="s">
        <v>1482</v>
      </c>
      <c r="BE59" s="107"/>
    </row>
    <row r="60" spans="13:57" hidden="1">
      <c r="AT60" s="69" t="str">
        <f>'Table Seed Map'!$A$27&amp;"-"&amp;COUNTA($AV$1:ListLayout[[#This Row],[No]])-2</f>
        <v>List Layout-58</v>
      </c>
      <c r="AU60" s="62" t="s">
        <v>1484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1486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1485</v>
      </c>
      <c r="BD60" s="107"/>
      <c r="BE60" s="107"/>
    </row>
    <row r="61" spans="13:57" hidden="1">
      <c r="AT61" s="69" t="str">
        <f>'Table Seed Map'!$A$27&amp;"-"&amp;COUNTA($AV$1:ListLayout[[#This Row],[No]])-2</f>
        <v>List Layout-59</v>
      </c>
      <c r="AU61" s="62" t="s">
        <v>1487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3:57" hidden="1">
      <c r="AT62" s="69" t="str">
        <f>'Table Seed Map'!$A$27&amp;"-"&amp;COUNTA($AV$1:ListLayout[[#This Row],[No]])-2</f>
        <v>List Layout-60</v>
      </c>
      <c r="AU62" s="62" t="s">
        <v>1487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1339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3:57" hidden="1">
      <c r="AT63" s="69" t="str">
        <f>'Table Seed Map'!$A$27&amp;"-"&amp;COUNTA($AV$1:ListLayout[[#This Row],[No]])-2</f>
        <v>List Layout-61</v>
      </c>
      <c r="AU63" s="62" t="s">
        <v>1487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1489</v>
      </c>
      <c r="BD63" s="107"/>
      <c r="BE63" s="107"/>
    </row>
    <row r="64" spans="13:57" hidden="1">
      <c r="AT64" s="69" t="str">
        <f>'Table Seed Map'!$A$27&amp;"-"&amp;COUNTA($AV$1:ListLayout[[#This Row],[No]])-2</f>
        <v>List Layout-62</v>
      </c>
      <c r="AU64" s="62" t="s">
        <v>1487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1488</v>
      </c>
      <c r="AY64" s="107" t="s">
        <v>886</v>
      </c>
      <c r="AZ64" s="69" t="str">
        <f>IF(ListLayout[[#This Row],[List Name for Layout]]="","relation",IFERROR(VLOOKUP(ListLayout[[#This Row],[Relation]],RelationTable[[Display]:[RELID]],2,0),""))</f>
        <v/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/>
      <c r="BD64" s="107"/>
      <c r="BE64" s="107"/>
    </row>
    <row r="65" spans="46:57" hidden="1">
      <c r="AT65" s="69" t="str">
        <f>'Table Seed Map'!$A$27&amp;"-"&amp;COUNTA($AV$1:ListLayout[[#This Row],[No]])-2</f>
        <v>List Layout-63</v>
      </c>
      <c r="AU65" s="62" t="s">
        <v>1490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46:57" hidden="1">
      <c r="AT66" s="69" t="str">
        <f>'Table Seed Map'!$A$27&amp;"-"&amp;COUNTA($AV$1:ListLayout[[#This Row],[No]])-2</f>
        <v>List Layout-64</v>
      </c>
      <c r="AU66" s="62" t="s">
        <v>1490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1339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46:57" hidden="1">
      <c r="AT67" s="69" t="str">
        <f>'Table Seed Map'!$A$27&amp;"-"&amp;COUNTA($AV$1:ListLayout[[#This Row],[No]])-2</f>
        <v>List Layout-65</v>
      </c>
      <c r="AU67" s="62" t="s">
        <v>1490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1491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1493</v>
      </c>
      <c r="BD67" s="107"/>
      <c r="BE67" s="107"/>
    </row>
    <row r="68" spans="46:57" hidden="1">
      <c r="AT68" s="69" t="str">
        <f>'Table Seed Map'!$A$27&amp;"-"&amp;COUNTA($AV$1:ListLayout[[#This Row],[No]])-2</f>
        <v>List Layout-66</v>
      </c>
      <c r="AU68" s="62" t="s">
        <v>1490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1492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1494</v>
      </c>
      <c r="BD68" s="107"/>
      <c r="BE68" s="107"/>
    </row>
    <row r="69" spans="46:57" hidden="1">
      <c r="AT69" s="69" t="str">
        <f>'Table Seed Map'!$A$27&amp;"-"&amp;COUNTA($AV$1:ListLayout[[#This Row],[No]])-2</f>
        <v>List Layout-67</v>
      </c>
      <c r="AU69" s="62" t="s">
        <v>1611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1589</v>
      </c>
      <c r="BD69" s="107"/>
      <c r="BE69" s="107"/>
    </row>
    <row r="70" spans="46:57" hidden="1">
      <c r="AT70" s="69" t="str">
        <f>'Table Seed Map'!$A$27&amp;"-"&amp;COUNTA($AV$1:ListLayout[[#This Row],[No]])-2</f>
        <v>List Layout-68</v>
      </c>
      <c r="AU70" s="62" t="s">
        <v>1611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1594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1612</v>
      </c>
      <c r="BD70" s="107"/>
      <c r="BE70" s="107"/>
    </row>
    <row r="71" spans="46:57" hidden="1">
      <c r="AT71" s="69" t="str">
        <f>'Table Seed Map'!$A$27&amp;"-"&amp;COUNTA($AV$1:ListLayout[[#This Row],[No]])-2</f>
        <v>List Layout-69</v>
      </c>
      <c r="AU71" s="62" t="s">
        <v>1611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46:57" hidden="1">
      <c r="AT72" s="69" t="str">
        <f>'Table Seed Map'!$A$27&amp;"-"&amp;COUNTA($AV$1:ListLayout[[#This Row],[No]])-2</f>
        <v>List Layout-70</v>
      </c>
      <c r="AU72" s="62" t="s">
        <v>1611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1197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46:57" hidden="1">
      <c r="AT73" s="69" t="str">
        <f>'Table Seed Map'!$A$27&amp;"-"&amp;COUNTA($AV$1:ListLayout[[#This Row],[No]])-2</f>
        <v>List Layout-71</v>
      </c>
      <c r="AU73" s="62" t="s">
        <v>1622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46:57" hidden="1">
      <c r="AT74" s="69" t="str">
        <f>'Table Seed Map'!$A$27&amp;"-"&amp;COUNTA($AV$1:ListLayout[[#This Row],[No]])-2</f>
        <v>List Layout-72</v>
      </c>
      <c r="AU74" s="62" t="s">
        <v>1622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1623</v>
      </c>
      <c r="BD74" s="107"/>
      <c r="BE74" s="107"/>
    </row>
    <row r="75" spans="46:57" hidden="1">
      <c r="AT75" s="69" t="str">
        <f>'Table Seed Map'!$A$27&amp;"-"&amp;COUNTA($AV$1:ListLayout[[#This Row],[No]])-2</f>
        <v>List Layout-73</v>
      </c>
      <c r="AU75" s="62" t="s">
        <v>1622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1470</v>
      </c>
      <c r="BD75" s="107"/>
      <c r="BE75" s="107"/>
    </row>
    <row r="76" spans="46:57" hidden="1">
      <c r="AT76" s="69" t="str">
        <f>'Table Seed Map'!$A$27&amp;"-"&amp;COUNTA($AV$1:ListLayout[[#This Row],[No]])-2</f>
        <v>List Layout-74</v>
      </c>
      <c r="AU76" s="62" t="s">
        <v>1622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1625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1624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1636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1637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1636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1258</v>
      </c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1636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1858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1636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854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1638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1636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1033</v>
      </c>
      <c r="AY81" s="107" t="s">
        <v>1645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1639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1636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1263</v>
      </c>
      <c r="AY82" s="107" t="s">
        <v>856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1636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1479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 hidden="1">
      <c r="AT84" s="69" t="str">
        <f>'Table Seed Map'!$A$27&amp;"-"&amp;COUNTA($AV$1:ListLayout[[#This Row],[No]])-2</f>
        <v>List Layout-82</v>
      </c>
      <c r="AU84" s="62" t="s">
        <v>1650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1652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1651</v>
      </c>
      <c r="BD84" s="107"/>
      <c r="BE84" s="107"/>
    </row>
    <row r="85" spans="46:57" hidden="1">
      <c r="AT85" s="69" t="str">
        <f>'Table Seed Map'!$A$27&amp;"-"&amp;COUNTA($AV$1:ListLayout[[#This Row],[No]])-2</f>
        <v>List Layout-83</v>
      </c>
      <c r="AU85" s="62" t="s">
        <v>1650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1651</v>
      </c>
      <c r="BD85" s="107" t="s">
        <v>1858</v>
      </c>
      <c r="BE85" s="107"/>
    </row>
    <row r="86" spans="46:57" hidden="1">
      <c r="AT86" s="69" t="str">
        <f>'Table Seed Map'!$A$27&amp;"-"&amp;COUNTA($AV$1:ListLayout[[#This Row],[No]])-2</f>
        <v>List Layout-84</v>
      </c>
      <c r="AU86" s="62" t="s">
        <v>1650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1653</v>
      </c>
      <c r="BD86" s="107"/>
      <c r="BE86" s="107"/>
    </row>
    <row r="87" spans="46:57" hidden="1">
      <c r="AT87" s="69" t="str">
        <f>'Table Seed Map'!$A$27&amp;"-"&amp;COUNTA($AV$1:ListLayout[[#This Row],[No]])-2</f>
        <v>List Layout-85</v>
      </c>
      <c r="AU87" s="62" t="s">
        <v>1650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1095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1654</v>
      </c>
      <c r="BD87" s="107"/>
      <c r="BE87" s="107"/>
    </row>
    <row r="88" spans="46:57" hidden="1">
      <c r="AT88" s="69" t="str">
        <f>'Table Seed Map'!$A$27&amp;"-"&amp;COUNTA($AV$1:ListLayout[[#This Row],[No]])-2</f>
        <v>List Layout-86</v>
      </c>
      <c r="AU88" s="62" t="s">
        <v>1650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1479</v>
      </c>
      <c r="AY88" s="107" t="s">
        <v>886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 hidden="1">
      <c r="AT89" s="69" t="str">
        <f>'Table Seed Map'!$A$27&amp;"-"&amp;COUNTA($AV$1:ListLayout[[#This Row],[No]])-2</f>
        <v>List Layout-87</v>
      </c>
      <c r="AU89" s="62" t="s">
        <v>1665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1668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1666</v>
      </c>
      <c r="BD89" s="107"/>
      <c r="BE89" s="107"/>
    </row>
    <row r="90" spans="46:57" hidden="1">
      <c r="AT90" s="69" t="str">
        <f>'Table Seed Map'!$A$27&amp;"-"&amp;COUNTA($AV$1:ListLayout[[#This Row],[No]])-2</f>
        <v>List Layout-88</v>
      </c>
      <c r="AU90" s="62" t="s">
        <v>1665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1676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1667</v>
      </c>
      <c r="BD90" s="107"/>
      <c r="BE90" s="107"/>
    </row>
    <row r="91" spans="46:57" hidden="1">
      <c r="AT91" s="69" t="str">
        <f>'Table Seed Map'!$A$27&amp;"-"&amp;COUNTA($AV$1:ListLayout[[#This Row],[No]])-2</f>
        <v>List Layout-89</v>
      </c>
      <c r="AU91" s="62" t="s">
        <v>1665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978</v>
      </c>
      <c r="AY91" s="107" t="s">
        <v>1675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 hidden="1">
      <c r="AT92" s="69" t="str">
        <f>'Table Seed Map'!$A$27&amp;"-"&amp;COUNTA($AV$1:ListLayout[[#This Row],[No]])-2</f>
        <v>List Layout-90</v>
      </c>
      <c r="AU92" s="62" t="s">
        <v>1665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1669</v>
      </c>
      <c r="AY92" s="107" t="s">
        <v>867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 hidden="1">
      <c r="AT93" s="69" t="str">
        <f>'Table Seed Map'!$A$27&amp;"-"&amp;COUNTA($AV$1:ListLayout[[#This Row],[No]])-2</f>
        <v>List Layout-91</v>
      </c>
      <c r="AU93" s="62" t="s">
        <v>1665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1670</v>
      </c>
      <c r="AY93" s="107" t="s">
        <v>869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46:57" hidden="1">
      <c r="AT94" s="69" t="str">
        <f>'Table Seed Map'!$A$27&amp;"-"&amp;COUNTA($AV$1:ListLayout[[#This Row],[No]])-2</f>
        <v>List Layout-92</v>
      </c>
      <c r="AU94" s="62" t="s">
        <v>1665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1671</v>
      </c>
      <c r="AY94" s="107" t="s">
        <v>872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46:57" hidden="1">
      <c r="AT95" s="69" t="str">
        <f>'Table Seed Map'!$A$27&amp;"-"&amp;COUNTA($AV$1:ListLayout[[#This Row],[No]])-2</f>
        <v>List Layout-93</v>
      </c>
      <c r="AU95" s="62" t="s">
        <v>1665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1672</v>
      </c>
      <c r="AY95" s="107" t="s">
        <v>873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46:57" hidden="1">
      <c r="AT96" s="68" t="str">
        <f>'Table Seed Map'!$A$27&amp;"-"&amp;COUNTA($AV$1:ListLayout[[#This Row],[No]])-2</f>
        <v>List Layout-94</v>
      </c>
      <c r="AU96" s="62" t="s">
        <v>1710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 hidden="1">
      <c r="AT97" s="68" t="str">
        <f>'Table Seed Map'!$A$27&amp;"-"&amp;COUNTA($AV$1:ListLayout[[#This Row],[No]])-2</f>
        <v>List Layout-95</v>
      </c>
      <c r="AU97" s="62" t="s">
        <v>1710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1480</v>
      </c>
      <c r="BD97" s="108"/>
      <c r="BE97" s="108"/>
    </row>
    <row r="98" spans="46:57" hidden="1">
      <c r="AT98" s="68" t="str">
        <f>'Table Seed Map'!$A$27&amp;"-"&amp;COUNTA($AV$1:ListLayout[[#This Row],[No]])-2</f>
        <v>List Layout-96</v>
      </c>
      <c r="AU98" s="62" t="s">
        <v>1710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1339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 hidden="1">
      <c r="AT99" s="69" t="str">
        <f>'Table Seed Map'!$A$27&amp;"-"&amp;COUNTA($AV$1:ListLayout[[#This Row],[No]])-2</f>
        <v>List Layout-97</v>
      </c>
      <c r="AU99" s="62" t="s">
        <v>1710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1479</v>
      </c>
      <c r="AY99" s="107" t="s">
        <v>886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 hidden="1">
      <c r="AT100" s="69" t="str">
        <f>'Table Seed Map'!$A$27&amp;"-"&amp;COUNTA($AV$1:ListLayout[[#This Row],[No]])-2</f>
        <v>List Layout-98</v>
      </c>
      <c r="AU100" s="62" t="s">
        <v>1803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1804</v>
      </c>
      <c r="BD100" s="107"/>
      <c r="BE100" s="107"/>
    </row>
    <row r="101" spans="46:57" hidden="1">
      <c r="AT101" s="69" t="str">
        <f>'Table Seed Map'!$A$27&amp;"-"&amp;COUNTA($AV$1:ListLayout[[#This Row],[No]])-2</f>
        <v>List Layout-99</v>
      </c>
      <c r="AU101" s="62" t="s">
        <v>1803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1805</v>
      </c>
      <c r="BD101" s="107"/>
      <c r="BE101" s="107"/>
    </row>
    <row r="102" spans="46:57" hidden="1">
      <c r="AT102" s="69" t="str">
        <f>'Table Seed Map'!$A$27&amp;"-"&amp;COUNTA($AV$1:ListLayout[[#This Row],[No]])-2</f>
        <v>List Layout-100</v>
      </c>
      <c r="AU102" s="62" t="s">
        <v>1803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1049</v>
      </c>
      <c r="AY102" s="107" t="s">
        <v>851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 hidden="1">
      <c r="AT103" s="69" t="str">
        <f>'Table Seed Map'!$A$27&amp;"-"&amp;COUNTA($AV$1:ListLayout[[#This Row],[No]])-2</f>
        <v>List Layout-101</v>
      </c>
      <c r="AU103" s="62" t="s">
        <v>1815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 hidden="1">
      <c r="AT104" s="68" t="str">
        <f>'Table Seed Map'!$A$27&amp;"-"&amp;COUNTA($AV$1:ListLayout[[#This Row],[No]])-2</f>
        <v>List Layout-102</v>
      </c>
      <c r="AU104" s="62" t="s">
        <v>1815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1482</v>
      </c>
      <c r="BD104" s="108"/>
      <c r="BE104" s="108"/>
    </row>
    <row r="105" spans="46:57" hidden="1">
      <c r="AT105" s="68" t="str">
        <f>'Table Seed Map'!$A$27&amp;"-"&amp;COUNTA($AV$1:ListLayout[[#This Row],[No]])-2</f>
        <v>List Layout-103</v>
      </c>
      <c r="AU105" s="62" t="s">
        <v>1815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1339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 hidden="1">
      <c r="AT106" s="68" t="str">
        <f>'Table Seed Map'!$A$27&amp;"-"&amp;COUNTA($AV$1:ListLayout[[#This Row],[No]])-2</f>
        <v>List Layout-104</v>
      </c>
      <c r="AU106" s="62" t="s">
        <v>1815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1809</v>
      </c>
      <c r="AY106" s="107" t="s">
        <v>1810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 hidden="1">
      <c r="AT107" s="68" t="str">
        <f>'Table Seed Map'!$A$27&amp;"-"&amp;COUNTA($AV$1:ListLayout[[#This Row],[No]])-2</f>
        <v>List Layout-105</v>
      </c>
      <c r="AU107" s="62" t="s">
        <v>1815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1836</v>
      </c>
      <c r="AY107" s="107" t="s">
        <v>1837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 hidden="1">
      <c r="AT108" s="69" t="str">
        <f>'Table Seed Map'!$A$27&amp;"-"&amp;COUNTA($AV$1:ListLayout[[#This Row],[No]])-2</f>
        <v>List Layout-106</v>
      </c>
      <c r="AU108" s="62" t="s">
        <v>1815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1483</v>
      </c>
      <c r="BD108" s="107"/>
      <c r="BE108" s="107"/>
    </row>
    <row r="109" spans="46:57" hidden="1">
      <c r="AT109" s="69" t="str">
        <f>'Table Seed Map'!$A$27&amp;"-"&amp;COUNTA($AV$1:ListLayout[[#This Row],[No]])-2</f>
        <v>List Layout-107</v>
      </c>
      <c r="AU109" s="62" t="s">
        <v>1815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1479</v>
      </c>
      <c r="AY109" s="107" t="s">
        <v>886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 hidden="1">
      <c r="AT110" s="69" t="str">
        <f>'Table Seed Map'!$A$27&amp;"-"&amp;COUNTA($AV$1:ListLayout[[#This Row],[No]])-2</f>
        <v>List Layout-108</v>
      </c>
      <c r="AU110" s="62" t="s">
        <v>1840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 hidden="1">
      <c r="AT111" s="68" t="str">
        <f>'Table Seed Map'!$A$27&amp;"-"&amp;COUNTA($AV$1:ListLayout[[#This Row],[No]])-2</f>
        <v>List Layout-109</v>
      </c>
      <c r="AU111" s="62" t="s">
        <v>1840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1482</v>
      </c>
      <c r="BD111" s="108"/>
      <c r="BE111" s="108"/>
    </row>
    <row r="112" spans="46:57" hidden="1">
      <c r="AT112" s="68" t="str">
        <f>'Table Seed Map'!$A$27&amp;"-"&amp;COUNTA($AV$1:ListLayout[[#This Row],[No]])-2</f>
        <v>List Layout-110</v>
      </c>
      <c r="AU112" s="62" t="s">
        <v>1840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1339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 hidden="1">
      <c r="AT113" s="68" t="str">
        <f>'Table Seed Map'!$A$27&amp;"-"&amp;COUNTA($AV$1:ListLayout[[#This Row],[No]])-2</f>
        <v>List Layout-111</v>
      </c>
      <c r="AU113" s="62" t="s">
        <v>1840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1809</v>
      </c>
      <c r="AY113" s="107" t="s">
        <v>1810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1879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1637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1879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854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1638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1879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1033</v>
      </c>
      <c r="AY116" s="107" t="s">
        <v>1645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1639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1879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900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1258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1879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1263</v>
      </c>
      <c r="AY118" s="107" t="s">
        <v>856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1879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1479</v>
      </c>
      <c r="AY119" s="107" t="s">
        <v>886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</sheetData>
  <dataValidations count="4">
    <dataValidation type="list" allowBlank="1" showInputMessage="1" showErrorMessage="1" sqref="AO2:AR2 P2:S59 BC2:BE119">
      <formula1>Relations</formula1>
    </dataValidation>
    <dataValidation type="list" allowBlank="1" showInputMessage="1" showErrorMessage="1" sqref="AG2 M2:M59 AU2:AU119">
      <formula1>ListNames</formula1>
    </dataValidation>
    <dataValidation type="list" allowBlank="1" showInputMessage="1" showErrorMessage="1" sqref="B2:B32">
      <formula1>Resources</formula1>
    </dataValidation>
    <dataValidation type="list" allowBlank="1" showInputMessage="1" showErrorMessage="1" sqref="O2:O59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G1" workbookViewId="0">
      <selection activeCell="J14" sqref="J14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1345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1557</v>
      </c>
      <c r="G3" s="107"/>
      <c r="H3" s="107" t="s">
        <v>23</v>
      </c>
      <c r="I3" s="111"/>
      <c r="J3" s="75">
        <f>[No]</f>
        <v>2128101</v>
      </c>
      <c r="L3" s="62" t="s">
        <v>1559</v>
      </c>
      <c r="M3" s="63">
        <f>VLOOKUP(DataExtra[[#This Row],[Data Name]],ResourceData[[DataDisplayName]:[No]],2,0)</f>
        <v>2128101</v>
      </c>
      <c r="N3" s="62"/>
      <c r="O3" s="62" t="s">
        <v>1461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1559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1564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1556</v>
      </c>
      <c r="G4" s="107"/>
      <c r="H4" s="107" t="s">
        <v>23</v>
      </c>
      <c r="I4" s="111"/>
      <c r="J4" s="75">
        <f>[No]</f>
        <v>2128102</v>
      </c>
      <c r="L4" s="62" t="s">
        <v>1559</v>
      </c>
      <c r="M4" s="63">
        <f>VLOOKUP(DataExtra[[#This Row],[Data Name]],ResourceData[[DataDisplayName]:[No]],2,0)</f>
        <v>2128101</v>
      </c>
      <c r="N4" s="62"/>
      <c r="O4" s="62" t="s">
        <v>1462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1560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1547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1564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1461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1558</v>
      </c>
      <c r="G5" s="107"/>
      <c r="H5" s="107" t="s">
        <v>23</v>
      </c>
      <c r="I5" s="111"/>
      <c r="J5" s="75">
        <f>[No]</f>
        <v>2128103</v>
      </c>
      <c r="L5" s="62" t="s">
        <v>1559</v>
      </c>
      <c r="M5" s="63">
        <f>VLOOKUP(DataExtra[[#This Row],[Data Name]],ResourceData[[DataDisplayName]:[No]],2,0)</f>
        <v>2128101</v>
      </c>
      <c r="N5" s="62"/>
      <c r="O5" s="62" t="s">
        <v>1377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1560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1543</v>
      </c>
      <c r="AP5" s="69" t="str">
        <f>'Table Seed Map'!$A$33&amp;"-"&amp;-1+COUNTA($AQ$1:DataViewSectionItem[[#This Row],[Data Section for Items]])</f>
        <v>Data View Section Items-3</v>
      </c>
      <c r="AQ5" s="62" t="s">
        <v>1564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1462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1582</v>
      </c>
      <c r="G6" s="107"/>
      <c r="H6" s="107" t="s">
        <v>23</v>
      </c>
      <c r="I6" s="111"/>
      <c r="J6" s="75">
        <f>[No]</f>
        <v>2128104</v>
      </c>
      <c r="L6" s="62" t="s">
        <v>1560</v>
      </c>
      <c r="M6" s="63">
        <f>VLOOKUP(DataExtra[[#This Row],[Data Name]],ResourceData[[DataDisplayName]:[No]],2,0)</f>
        <v>2128102</v>
      </c>
      <c r="N6" s="62"/>
      <c r="O6" s="62" t="s">
        <v>1543</v>
      </c>
      <c r="P6" s="62" t="s">
        <v>1554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1560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1544</v>
      </c>
      <c r="AP6" s="69" t="str">
        <f>'Table Seed Map'!$A$33&amp;"-"&amp;-1+COUNTA($AQ$1:DataViewSectionItem[[#This Row],[Data Section for Items]])</f>
        <v>Data View Section Items-4</v>
      </c>
      <c r="AQ6" s="62" t="s">
        <v>1564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1377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1716</v>
      </c>
      <c r="G7" s="107"/>
      <c r="H7" s="107" t="s">
        <v>23</v>
      </c>
      <c r="I7" s="111"/>
      <c r="J7" s="75">
        <f>[No]</f>
        <v>2128105</v>
      </c>
      <c r="L7" s="62" t="s">
        <v>1560</v>
      </c>
      <c r="M7" s="63">
        <f>VLOOKUP(DataExtra[[#This Row],[Data Name]],ResourceData[[DataDisplayName]:[No]],2,0)</f>
        <v>2128102</v>
      </c>
      <c r="N7" s="62"/>
      <c r="O7" s="62" t="s">
        <v>1544</v>
      </c>
      <c r="P7" s="62" t="s">
        <v>1553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1560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1545</v>
      </c>
      <c r="AP7" s="69" t="str">
        <f>'Table Seed Map'!$A$33&amp;"-"&amp;-1+COUNTA($AQ$1:DataViewSectionItem[[#This Row],[Data Section for Items]])</f>
        <v>Data View Section Items-5</v>
      </c>
      <c r="AQ7" s="62" t="s">
        <v>1565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1734</v>
      </c>
      <c r="G8" s="107"/>
      <c r="H8" s="107" t="s">
        <v>23</v>
      </c>
      <c r="I8" s="111"/>
      <c r="J8" s="75">
        <f>[No]</f>
        <v>2128106</v>
      </c>
      <c r="L8" s="62" t="s">
        <v>1560</v>
      </c>
      <c r="M8" s="63">
        <f>VLOOKUP(DataExtra[[#This Row],[Data Name]],ResourceData[[DataDisplayName]:[No]],2,0)</f>
        <v>2128102</v>
      </c>
      <c r="N8" s="62"/>
      <c r="O8" s="62" t="s">
        <v>1544</v>
      </c>
      <c r="P8" s="62" t="s">
        <v>1555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1563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1565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1464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1749</v>
      </c>
      <c r="G9" s="14"/>
      <c r="H9" s="14" t="s">
        <v>23</v>
      </c>
      <c r="I9" s="113"/>
      <c r="J9" s="79">
        <f>[No]</f>
        <v>2128107</v>
      </c>
      <c r="L9" s="62" t="s">
        <v>1560</v>
      </c>
      <c r="M9" s="63">
        <f>VLOOKUP(DataExtra[[#This Row],[Data Name]],ResourceData[[DataDisplayName]:[No]],2,0)</f>
        <v>2128102</v>
      </c>
      <c r="N9" s="62"/>
      <c r="O9" s="62" t="s">
        <v>1545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1586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1565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1754</v>
      </c>
      <c r="G10" s="14"/>
      <c r="H10" s="14" t="s">
        <v>854</v>
      </c>
      <c r="I10" s="113"/>
      <c r="J10" s="79">
        <f>[No]</f>
        <v>2128108</v>
      </c>
      <c r="L10" s="62" t="s">
        <v>1560</v>
      </c>
      <c r="M10" s="63">
        <f>VLOOKUP(DataExtra[[#This Row],[Data Name]],ResourceData[[DataDisplayName]:[No]],2,0)</f>
        <v>2128102</v>
      </c>
      <c r="N10" s="62"/>
      <c r="O10" s="62" t="s">
        <v>1546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1586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1548</v>
      </c>
      <c r="AP10" s="69" t="str">
        <f>'Table Seed Map'!$A$33&amp;"-"&amp;-1+COUNTA($AQ$1:DataViewSectionItem[[#This Row],[Data Section for Items]])</f>
        <v>Data View Section Items-8</v>
      </c>
      <c r="AQ10" s="62" t="s">
        <v>1565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1764</v>
      </c>
      <c r="G11" s="107"/>
      <c r="H11" s="107" t="s">
        <v>23</v>
      </c>
      <c r="I11" s="111"/>
      <c r="J11" s="75">
        <f>[No]</f>
        <v>2128109</v>
      </c>
      <c r="L11" s="62" t="s">
        <v>1563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1586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1587</v>
      </c>
      <c r="AP11" s="69" t="str">
        <f>'Table Seed Map'!$A$33&amp;"-"&amp;-1+COUNTA($AQ$1:DataViewSectionItem[[#This Row],[Data Section for Items]])</f>
        <v>Data View Section Items-9</v>
      </c>
      <c r="AQ11" s="62" t="s">
        <v>1565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1546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1772</v>
      </c>
      <c r="G12" s="107"/>
      <c r="H12" s="107" t="s">
        <v>23</v>
      </c>
      <c r="I12" s="111"/>
      <c r="J12" s="75">
        <f>[No]</f>
        <v>2128110</v>
      </c>
      <c r="L12" s="62" t="s">
        <v>1586</v>
      </c>
      <c r="M12" s="63">
        <f>VLOOKUP(DataExtra[[#This Row],[Data Name]],ResourceData[[DataDisplayName]:[No]],2,0)</f>
        <v>2128104</v>
      </c>
      <c r="N12" s="62"/>
      <c r="O12" s="62" t="s">
        <v>1548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1586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1468</v>
      </c>
      <c r="AP12" s="69" t="str">
        <f>'Table Seed Map'!$A$33&amp;"-"&amp;-1+COUNTA($AQ$1:DataViewSectionItem[[#This Row],[Data Section for Items]])</f>
        <v>Data View Section Items-10</v>
      </c>
      <c r="AQ12" s="62" t="s">
        <v>1565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1784</v>
      </c>
      <c r="G13" s="107"/>
      <c r="H13" s="107" t="s">
        <v>21</v>
      </c>
      <c r="I13" s="111"/>
      <c r="J13" s="75">
        <f>[No]</f>
        <v>2128111</v>
      </c>
      <c r="L13" s="62" t="s">
        <v>1586</v>
      </c>
      <c r="M13" s="63">
        <f>VLOOKUP(DataExtra[[#This Row],[Data Name]],ResourceData[[DataDisplayName]:[No]],2,0)</f>
        <v>2128104</v>
      </c>
      <c r="N13" s="62"/>
      <c r="O13" s="62" t="s">
        <v>1587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1717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1566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1871</v>
      </c>
      <c r="G14" s="107"/>
      <c r="H14" s="107" t="s">
        <v>21</v>
      </c>
      <c r="I14" s="111"/>
      <c r="J14" s="75">
        <f>[No]</f>
        <v>2128112</v>
      </c>
      <c r="L14" s="62" t="s">
        <v>1586</v>
      </c>
      <c r="M14" s="63">
        <f>VLOOKUP(DataExtra[[#This Row],[Data Name]],ResourceData[[DataDisplayName]:[No]],2,0)</f>
        <v>2128104</v>
      </c>
      <c r="N14" s="62"/>
      <c r="O14" s="62" t="s">
        <v>1588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1735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1566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1586</v>
      </c>
      <c r="M15" s="63">
        <f>VLOOKUP(DataExtra[[#This Row],[Data Name]],ResourceData[[DataDisplayName]:[No]],2,0)</f>
        <v>2128104</v>
      </c>
      <c r="N15" s="62"/>
      <c r="O15" s="62" t="s">
        <v>1468</v>
      </c>
      <c r="P15" s="62" t="s">
        <v>1589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1735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1738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1736</v>
      </c>
      <c r="AP15" s="69" t="str">
        <f>'Table Seed Map'!$A$33&amp;"-"&amp;-1+COUNTA($AQ$1:DataViewSectionItem[[#This Row],[Data Section for Items]])</f>
        <v>Data View Section Items-13</v>
      </c>
      <c r="AQ15" s="62" t="s">
        <v>1566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1554</v>
      </c>
    </row>
    <row r="16" spans="1:49">
      <c r="L16" s="62" t="s">
        <v>1717</v>
      </c>
      <c r="M16" s="63">
        <f>VLOOKUP(DataExtra[[#This Row],[Data Name]],ResourceData[[DataDisplayName]:[No]],2,0)</f>
        <v>2128105</v>
      </c>
      <c r="N16" s="62"/>
      <c r="O16" s="62" t="s">
        <v>1472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1567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1555</v>
      </c>
    </row>
    <row r="17" spans="12:49">
      <c r="L17" s="62" t="s">
        <v>1717</v>
      </c>
      <c r="M17" s="63">
        <f>VLOOKUP(DataExtra[[#This Row],[Data Name]],ResourceData[[DataDisplayName]:[No]],2,0)</f>
        <v>2128105</v>
      </c>
      <c r="N17" s="62"/>
      <c r="O17" s="62" t="s">
        <v>1549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1567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1553</v>
      </c>
    </row>
    <row r="18" spans="12:49">
      <c r="L18" s="62" t="s">
        <v>1735</v>
      </c>
      <c r="M18" s="63">
        <f>VLOOKUP(DataExtra[[#This Row],[Data Name]],ResourceData[[DataDisplayName]:[No]],2,0)</f>
        <v>2128106</v>
      </c>
      <c r="N18" s="62"/>
      <c r="O18" s="62" t="s">
        <v>1637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1568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1735</v>
      </c>
      <c r="M19" s="63">
        <f>VLOOKUP(DataExtra[[#This Row],[Data Name]],ResourceData[[DataDisplayName]:[No]],2,0)</f>
        <v>2128106</v>
      </c>
      <c r="N19" s="62"/>
      <c r="O19" s="62" t="s">
        <v>1638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1568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1735</v>
      </c>
      <c r="M20" s="63">
        <f>VLOOKUP(DataExtra[[#This Row],[Data Name]],ResourceData[[DataDisplayName]:[No]],2,0)</f>
        <v>2128106</v>
      </c>
      <c r="N20" s="62"/>
      <c r="O20" s="62" t="s">
        <v>1639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1568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1549</v>
      </c>
    </row>
    <row r="21" spans="12:49">
      <c r="L21" s="62" t="s">
        <v>1735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1581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1735</v>
      </c>
      <c r="M22" s="63">
        <f>VLOOKUP(DataExtra[[#This Row],[Data Name]],ResourceData[[DataDisplayName]:[No]],2,0)</f>
        <v>2128106</v>
      </c>
      <c r="N22" s="62"/>
      <c r="O22" s="62" t="s">
        <v>1736</v>
      </c>
      <c r="P22" s="62" t="s">
        <v>1653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1581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1464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L23" s="62" t="s">
        <v>1735</v>
      </c>
      <c r="M23" s="63">
        <f>VLOOKUP(DataExtra[[#This Row],[Data Name]],ResourceData[[DataDisplayName]:[No]],2,0)</f>
        <v>2128106</v>
      </c>
      <c r="N23" s="62"/>
      <c r="O23" s="62" t="s">
        <v>1858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1590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1588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1590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1591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1591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1592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1592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1464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1593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1589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1593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1467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1718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1472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1718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1719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1549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1718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1737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1639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1737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1638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1737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1737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1859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1858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1737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1479</v>
      </c>
      <c r="AU38" s="107" t="s">
        <v>886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1739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1653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1739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1654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1739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1479</v>
      </c>
      <c r="AU41" s="107" t="s">
        <v>886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O2:R23 AW2:AW41">
      <formula1>Relations</formula1>
    </dataValidation>
    <dataValidation type="list" allowBlank="1" showInputMessage="1" showErrorMessage="1" sqref="B2:B14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30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12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98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Lists-1</v>
      </c>
      <c r="N29" s="6" t="str">
        <f ca="1">IFERROR(VLOOKUP(IDNMaps[[#This Row],[Primary]],INDIRECT(VLOOKUP(IDNMaps[[#This Row],[Type]],RecordCount[],2,0)),VLOOKUP(IDNMaps[[#This Row],[Type]],RecordCount[],7,0),0),"")</f>
        <v>Group/EmployeeGroups</v>
      </c>
      <c r="O29" s="6" t="str">
        <f ca="1">IF(IDNMaps[[#This Row],[Name]]="","","("&amp;IDNMaps[[#This Row],[Type]]&amp;") "&amp;IDNMaps[[#This Row],[Name]])</f>
        <v>(Lists) Group/EmployeeGroups</v>
      </c>
      <c r="P29" s="6">
        <f ca="1">IFERROR(VLOOKUP(IDNMaps[[#This Row],[Primary]],INDIRECT(VLOOKUP(IDNMaps[[#This Row],[Type]],RecordCount[],2,0)),VLOOKUP(IDNMaps[[#This Row],[Type]],RecordCount[],8,0),0),"")</f>
        <v>2123101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Lists-2</v>
      </c>
      <c r="N30" s="6" t="str">
        <f ca="1">IFERROR(VLOOKUP(IDNMaps[[#This Row],[Primary]],INDIRECT(VLOOKUP(IDNMaps[[#This Row],[Type]],RecordCount[],2,0)),VLOOKUP(IDNMaps[[#This Row],[Type]],RecordCount[],7,0),0),"")</f>
        <v>Owner/OwnerList</v>
      </c>
      <c r="O30" s="6" t="str">
        <f ca="1">IF(IDNMaps[[#This Row],[Name]]="","","("&amp;IDNMaps[[#This Row],[Type]]&amp;") "&amp;IDNMaps[[#This Row],[Name]])</f>
        <v>(Lists) Owner/OwnerList</v>
      </c>
      <c r="P30" s="6">
        <f ca="1">IFERROR(VLOOKUP(IDNMaps[[#This Row],[Primary]],INDIRECT(VLOOKUP(IDNMaps[[#This Row],[Type]],RecordCount[],2,0)),VLOOKUP(IDNMaps[[#This Row],[Type]],RecordCount[],8,0),0),"")</f>
        <v>2123102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Lists-3</v>
      </c>
      <c r="N31" s="6" t="str">
        <f ca="1">IFERROR(VLOOKUP(IDNMaps[[#This Row],[Primary]],INDIRECT(VLOOKUP(IDNMaps[[#This Row],[Type]],RecordCount[],2,0)),VLOOKUP(IDNMaps[[#This Row],[Type]],RecordCount[],7,0),0),"")</f>
        <v>Employee/EmployeeList</v>
      </c>
      <c r="O31" s="6" t="str">
        <f ca="1">IF(IDNMaps[[#This Row],[Name]]="","","("&amp;IDNMaps[[#This Row],[Type]]&amp;") "&amp;IDNMaps[[#This Row],[Name]])</f>
        <v>(Lists) Employee/EmployeeList</v>
      </c>
      <c r="P31" s="6">
        <f ca="1">IFERROR(VLOOKUP(IDNMaps[[#This Row],[Primary]],INDIRECT(VLOOKUP(IDNMaps[[#This Row],[Type]],RecordCount[],2,0)),VLOOKUP(IDNMaps[[#This Row],[Type]],RecordCount[],8,0),0),"")</f>
        <v>2123103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Lists-4</v>
      </c>
      <c r="N32" s="6" t="str">
        <f ca="1">IFERROR(VLOOKUP(IDNMaps[[#This Row],[Primary]],INDIRECT(VLOOKUP(IDNMaps[[#This Row],[Type]],RecordCount[],2,0)),VLOOKUP(IDNMaps[[#This Row],[Type]],RecordCount[],7,0),0),"")</f>
        <v>Employee/ManagersList</v>
      </c>
      <c r="O32" s="6" t="str">
        <f ca="1">IF(IDNMaps[[#This Row],[Name]]="","","("&amp;IDNMaps[[#This Row],[Type]]&amp;") "&amp;IDNMaps[[#This Row],[Name]])</f>
        <v>(Lists) Employee/ManagersList</v>
      </c>
      <c r="P32" s="6">
        <f ca="1">IFERROR(VLOOKUP(IDNMaps[[#This Row],[Primary]],INDIRECT(VLOOKUP(IDNMaps[[#This Row],[Type]],RecordCount[],2,0)),VLOOKUP(IDNMaps[[#This Row],[Type]],RecordCount[],8,0),0),"")</f>
        <v>2123104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Lists-5</v>
      </c>
      <c r="N33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3" s="6" t="str">
        <f ca="1">IF(IDNMaps[[#This Row],[Name]]="","","("&amp;IDNMaps[[#This Row],[Type]]&amp;") "&amp;IDNMaps[[#This Row],[Name]])</f>
        <v>(Lists) Employee/ServiceProvidersList</v>
      </c>
      <c r="P33" s="6">
        <f ca="1">IFERROR(VLOOKUP(IDNMaps[[#This Row],[Primary]],INDIRECT(VLOOKUP(IDNMaps[[#This Row],[Type]],RecordCount[],2,0)),VLOOKUP(IDNMaps[[#This Row],[Type]],RecordCount[],8,0),0),"")</f>
        <v>2123105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Lists-6</v>
      </c>
      <c r="N34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4" s="6" t="str">
        <f ca="1">IF(IDNMaps[[#This Row],[Name]]="","","("&amp;IDNMaps[[#This Row],[Type]]&amp;") "&amp;IDNMaps[[#This Row],[Name]])</f>
        <v>(Lists) Employee/MyHubProviderList</v>
      </c>
      <c r="P34" s="6">
        <f ca="1">IFERROR(VLOOKUP(IDNMaps[[#This Row],[Primary]],INDIRECT(VLOOKUP(IDNMaps[[#This Row],[Type]],RecordCount[],2,0)),VLOOKUP(IDNMaps[[#This Row],[Type]],RecordCount[],8,0),0),"")</f>
        <v>2123106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Lists-7</v>
      </c>
      <c r="N35" s="6" t="str">
        <f ca="1">IFERROR(VLOOKUP(IDNMaps[[#This Row],[Primary]],INDIRECT(VLOOKUP(IDNMaps[[#This Row],[Type]],RecordCount[],2,0)),VLOOKUP(IDNMaps[[#This Row],[Type]],RecordCount[],7,0),0),"")</f>
        <v>Customer/CustomerList</v>
      </c>
      <c r="O35" s="6" t="str">
        <f ca="1">IF(IDNMaps[[#This Row],[Name]]="","","("&amp;IDNMaps[[#This Row],[Type]]&amp;") "&amp;IDNMaps[[#This Row],[Name]])</f>
        <v>(Lists) Customer/CustomerList</v>
      </c>
      <c r="P35" s="6">
        <f ca="1">IFERROR(VLOOKUP(IDNMaps[[#This Row],[Primary]],INDIRECT(VLOOKUP(IDNMaps[[#This Row],[Type]],RecordCount[],2,0)),VLOOKUP(IDNMaps[[#This Row],[Type]],RecordCount[],8,0),0),"")</f>
        <v>2123107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Resource Lists-8</v>
      </c>
      <c r="N36" s="6" t="str">
        <f ca="1">IFERROR(VLOOKUP(IDNMaps[[#This Row],[Primary]],INDIRECT(VLOOKUP(IDNMaps[[#This Row],[Type]],RecordCount[],2,0)),VLOOKUP(IDNMaps[[#This Row],[Type]],RecordCount[],7,0),0),"")</f>
        <v>Hub/HubList</v>
      </c>
      <c r="O36" s="6" t="str">
        <f ca="1">IF(IDNMaps[[#This Row],[Name]]="","","("&amp;IDNMaps[[#This Row],[Type]]&amp;") "&amp;IDNMaps[[#This Row],[Name]])</f>
        <v>(Lists) Hub/HubList</v>
      </c>
      <c r="P36" s="6">
        <f ca="1">IFERROR(VLOOKUP(IDNMaps[[#This Row],[Primary]],INDIRECT(VLOOKUP(IDNMaps[[#This Row],[Type]],RecordCount[],2,0)),VLOOKUP(IDNMaps[[#This Row],[Type]],RecordCount[],8,0),0),"")</f>
        <v>2123108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Resource Lists-9</v>
      </c>
      <c r="N37" s="6" t="str">
        <f ca="1">IFERROR(VLOOKUP(IDNMaps[[#This Row],[Primary]],INDIRECT(VLOOKUP(IDNMaps[[#This Row],[Type]],RecordCount[],2,0)),VLOOKUP(IDNMaps[[#This Row],[Type]],RecordCount[],7,0),0),"")</f>
        <v>Service/ServiceList</v>
      </c>
      <c r="O37" s="6" t="str">
        <f ca="1">IF(IDNMaps[[#This Row],[Name]]="","","("&amp;IDNMaps[[#This Row],[Type]]&amp;") "&amp;IDNMaps[[#This Row],[Name]])</f>
        <v>(Lists) Service/ServiceList</v>
      </c>
      <c r="P37" s="6">
        <f ca="1">IFERROR(VLOOKUP(IDNMaps[[#This Row],[Primary]],INDIRECT(VLOOKUP(IDNMaps[[#This Row],[Type]],RecordCount[],2,0)),VLOOKUP(IDNMaps[[#This Row],[Type]],RecordCount[],8,0),0),"")</f>
        <v>2123109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Resource Lists-10</v>
      </c>
      <c r="N38" s="6" t="str">
        <f ca="1">IFERROR(VLOOKUP(IDNMaps[[#This Row],[Primary]],INDIRECT(VLOOKUP(IDNMaps[[#This Row],[Type]],RecordCount[],2,0)),VLOOKUP(IDNMaps[[#This Row],[Type]],RecordCount[],7,0),0),"")</f>
        <v>Item/ItemList</v>
      </c>
      <c r="O38" s="6" t="str">
        <f ca="1">IF(IDNMaps[[#This Row],[Name]]="","","("&amp;IDNMaps[[#This Row],[Type]]&amp;") "&amp;IDNMaps[[#This Row],[Name]])</f>
        <v>(Lists) Item/ItemList</v>
      </c>
      <c r="P38" s="6">
        <f ca="1">IFERROR(VLOOKUP(IDNMaps[[#This Row],[Primary]],INDIRECT(VLOOKUP(IDNMaps[[#This Row],[Type]],RecordCount[],2,0)),VLOOKUP(IDNMaps[[#This Row],[Type]],RecordCount[],8,0),0),"")</f>
        <v>2123110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Resource Lists-11</v>
      </c>
      <c r="N39" s="6" t="str">
        <f ca="1">IFERROR(VLOOKUP(IDNMaps[[#This Row],[Primary]],INDIRECT(VLOOKUP(IDNMaps[[#This Row],[Type]],RecordCount[],2,0)),VLOOKUP(IDNMaps[[#This Row],[Type]],RecordCount[],7,0),0),"")</f>
        <v>Shelf/ShelveList</v>
      </c>
      <c r="O39" s="6" t="str">
        <f ca="1">IF(IDNMaps[[#This Row],[Name]]="","","("&amp;IDNMaps[[#This Row],[Type]]&amp;") "&amp;IDNMaps[[#This Row],[Name]])</f>
        <v>(Lists) Shelf/ShelveList</v>
      </c>
      <c r="P39" s="6">
        <f ca="1">IFERROR(VLOOKUP(IDNMaps[[#This Row],[Primary]],INDIRECT(VLOOKUP(IDNMaps[[#This Row],[Type]],RecordCount[],2,0)),VLOOKUP(IDNMaps[[#This Row],[Type]],RecordCount[],8,0),0),"")</f>
        <v>2123111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Resource Lists-12</v>
      </c>
      <c r="N40" s="6" t="str">
        <f ca="1">IFERROR(VLOOKUP(IDNMaps[[#This Row],[Primary]],INDIRECT(VLOOKUP(IDNMaps[[#This Row],[Type]],RecordCount[],2,0)),VLOOKUP(IDNMaps[[#This Row],[Type]],RecordCount[],7,0),0),"")</f>
        <v>Pricelist/PriceList</v>
      </c>
      <c r="O40" s="6" t="str">
        <f ca="1">IF(IDNMaps[[#This Row],[Name]]="","","("&amp;IDNMaps[[#This Row],[Type]]&amp;") "&amp;IDNMaps[[#This Row],[Name]])</f>
        <v>(Lists) Pricelist/PriceList</v>
      </c>
      <c r="P40" s="6">
        <f ca="1">IFERROR(VLOOKUP(IDNMaps[[#This Row],[Primary]],INDIRECT(VLOOKUP(IDNMaps[[#This Row],[Type]],RecordCount[],2,0)),VLOOKUP(IDNMaps[[#This Row],[Type]],RecordCount[],8,0),0),"")</f>
        <v>2123112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Resource Lists-13</v>
      </c>
      <c r="N41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1" s="6" t="str">
        <f ca="1">IF(IDNMaps[[#This Row],[Name]]="","","("&amp;IDNMaps[[#This Row],[Type]]&amp;") "&amp;IDNMaps[[#This Row],[Name]])</f>
        <v>(Lists) IdentityLabel/IdentityLabelList</v>
      </c>
      <c r="P41" s="6">
        <f ca="1">IFERROR(VLOOKUP(IDNMaps[[#This Row],[Primary]],INDIRECT(VLOOKUP(IDNMaps[[#This Row],[Type]],RecordCount[],2,0)),VLOOKUP(IDNMaps[[#This Row],[Type]],RecordCount[],8,0),0),"")</f>
        <v>2123113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Resource Lists-14</v>
      </c>
      <c r="N42" s="6" t="str">
        <f ca="1">IFERROR(VLOOKUP(IDNMaps[[#This Row],[Primary]],INDIRECT(VLOOKUP(IDNMaps[[#This Row],[Type]],RecordCount[],2,0)),VLOOKUP(IDNMaps[[#This Row],[Type]],RecordCount[],7,0),0),"")</f>
        <v>Order/OrderList</v>
      </c>
      <c r="O42" s="6" t="str">
        <f ca="1">IF(IDNMaps[[#This Row],[Name]]="","","("&amp;IDNMaps[[#This Row],[Type]]&amp;") "&amp;IDNMaps[[#This Row],[Name]])</f>
        <v>(Lists) Order/OrderList</v>
      </c>
      <c r="P42" s="6">
        <f ca="1">IFERROR(VLOOKUP(IDNMaps[[#This Row],[Primary]],INDIRECT(VLOOKUP(IDNMaps[[#This Row],[Type]],RecordCount[],2,0)),VLOOKUP(IDNMaps[[#This Row],[Type]],RecordCount[],8,0),0),"")</f>
        <v>2123114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Resource Lists-15</v>
      </c>
      <c r="N43" s="6" t="str">
        <f ca="1">IFERROR(VLOOKUP(IDNMaps[[#This Row],[Primary]],INDIRECT(VLOOKUP(IDNMaps[[#This Row],[Type]],RecordCount[],2,0)),VLOOKUP(IDNMaps[[#This Row],[Type]],RecordCount[],7,0),0),"")</f>
        <v>Invoice/InvoiceList</v>
      </c>
      <c r="O43" s="6" t="str">
        <f ca="1">IF(IDNMaps[[#This Row],[Name]]="","","("&amp;IDNMaps[[#This Row],[Type]]&amp;") "&amp;IDNMaps[[#This Row],[Name]])</f>
        <v>(Lists) Invoice/InvoiceList</v>
      </c>
      <c r="P43" s="6">
        <f ca="1">IFERROR(VLOOKUP(IDNMaps[[#This Row],[Primary]],INDIRECT(VLOOKUP(IDNMaps[[#This Row],[Type]],RecordCount[],2,0)),VLOOKUP(IDNMaps[[#This Row],[Type]],RecordCount[],8,0),0),"")</f>
        <v>2123115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Resource Lists-16</v>
      </c>
      <c r="N44" s="6" t="str">
        <f ca="1">IFERROR(VLOOKUP(IDNMaps[[#This Row],[Primary]],INDIRECT(VLOOKUP(IDNMaps[[#This Row],[Type]],RecordCount[],2,0)),VLOOKUP(IDNMaps[[#This Row],[Type]],RecordCount[],7,0),0),"")</f>
        <v>Receipt/ReceiptList</v>
      </c>
      <c r="O44" s="6" t="str">
        <f ca="1">IF(IDNMaps[[#This Row],[Name]]="","","("&amp;IDNMaps[[#This Row],[Type]]&amp;") "&amp;IDNMaps[[#This Row],[Name]])</f>
        <v>(Lists) Receipt/ReceiptList</v>
      </c>
      <c r="P44" s="6">
        <f ca="1">IFERROR(VLOOKUP(IDNMaps[[#This Row],[Primary]],INDIRECT(VLOOKUP(IDNMaps[[#This Row],[Type]],RecordCount[],2,0)),VLOOKUP(IDNMaps[[#This Row],[Type]],RecordCount[],8,0),0),"")</f>
        <v>2123116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Resource Lists-17</v>
      </c>
      <c r="N45" s="6" t="str">
        <f ca="1">IFERROR(VLOOKUP(IDNMaps[[#This Row],[Primary]],INDIRECT(VLOOKUP(IDNMaps[[#This Row],[Type]],RecordCount[],2,0)),VLOOKUP(IDNMaps[[#This Row],[Type]],RecordCount[],7,0),0),"")</f>
        <v>Delivery/DeliveryList</v>
      </c>
      <c r="O45" s="6" t="str">
        <f ca="1">IF(IDNMaps[[#This Row],[Name]]="","","("&amp;IDNMaps[[#This Row],[Type]]&amp;") "&amp;IDNMaps[[#This Row],[Name]])</f>
        <v>(Lists) Delivery/DeliveryList</v>
      </c>
      <c r="P45" s="6">
        <f ca="1">IFERROR(VLOOKUP(IDNMaps[[#This Row],[Primary]],INDIRECT(VLOOKUP(IDNMaps[[#This Row],[Type]],RecordCount[],2,0)),VLOOKUP(IDNMaps[[#This Row],[Type]],RecordCount[],8,0),0),"")</f>
        <v>2123117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Resource Lists-18</v>
      </c>
      <c r="N46" s="6" t="str">
        <f ca="1">IFERROR(VLOOKUP(IDNMaps[[#This Row],[Primary]],INDIRECT(VLOOKUP(IDNMaps[[#This Row],[Type]],RecordCount[],2,0)),VLOOKUP(IDNMaps[[#This Row],[Type]],RecordCount[],7,0),0),"")</f>
        <v>HubShift/HubShiftList</v>
      </c>
      <c r="O46" s="6" t="str">
        <f ca="1">IF(IDNMaps[[#This Row],[Name]]="","","("&amp;IDNMaps[[#This Row],[Type]]&amp;") "&amp;IDNMaps[[#This Row],[Name]])</f>
        <v>(Lists) HubShift/HubShiftList</v>
      </c>
      <c r="P46" s="6">
        <f ca="1">IFERROR(VLOOKUP(IDNMaps[[#This Row],[Primary]],INDIRECT(VLOOKUP(IDNMaps[[#This Row],[Type]],RecordCount[],2,0)),VLOOKUP(IDNMaps[[#This Row],[Type]],RecordCount[],8,0),0),"")</f>
        <v>2123118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Resource Lists-19</v>
      </c>
      <c r="N47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7" s="6" t="str">
        <f ca="1">IF(IDNMaps[[#This Row],[Name]]="","","("&amp;IDNMaps[[#This Row],[Type]]&amp;") "&amp;IDNMaps[[#This Row],[Name]])</f>
        <v>(Lists) PricelistContent/PLContentsList</v>
      </c>
      <c r="P47" s="6">
        <f ca="1">IFERROR(VLOOKUP(IDNMaps[[#This Row],[Primary]],INDIRECT(VLOOKUP(IDNMaps[[#This Row],[Type]],RecordCount[],2,0)),VLOOKUP(IDNMaps[[#This Row],[Type]],RecordCount[],8,0),0),"")</f>
        <v>2123119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Resource Lists-20</v>
      </c>
      <c r="N48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8" s="6" t="str">
        <f ca="1">IF(IDNMaps[[#This Row],[Name]]="","","("&amp;IDNMaps[[#This Row],[Type]]&amp;") "&amp;IDNMaps[[#This Row],[Name]])</f>
        <v>(Lists) ItemService/ItemServiceList</v>
      </c>
      <c r="P48" s="6">
        <f ca="1">IFERROR(VLOOKUP(IDNMaps[[#This Row],[Primary]],INDIRECT(VLOOKUP(IDNMaps[[#This Row],[Type]],RecordCount[],2,0)),VLOOKUP(IDNMaps[[#This Row],[Type]],RecordCount[],8,0),0),"")</f>
        <v>2123120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Resource Lists-21</v>
      </c>
      <c r="N49" s="6" t="str">
        <f ca="1">IFERROR(VLOOKUP(IDNMaps[[#This Row],[Primary]],INDIRECT(VLOOKUP(IDNMaps[[#This Row],[Type]],RecordCount[],2,0)),VLOOKUP(IDNMaps[[#This Row],[Type]],RecordCount[],7,0),0),"")</f>
        <v>OrderItem/OrderItemsList</v>
      </c>
      <c r="O49" s="6" t="str">
        <f ca="1">IF(IDNMaps[[#This Row],[Name]]="","","("&amp;IDNMaps[[#This Row],[Type]]&amp;") "&amp;IDNMaps[[#This Row],[Name]])</f>
        <v>(Lists) OrderItem/OrderItemsList</v>
      </c>
      <c r="P49" s="6">
        <f ca="1">IFERROR(VLOOKUP(IDNMaps[[#This Row],[Primary]],INDIRECT(VLOOKUP(IDNMaps[[#This Row],[Type]],RecordCount[],2,0)),VLOOKUP(IDNMaps[[#This Row],[Type]],RecordCount[],8,0),0),"")</f>
        <v>2123121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Resource Lists-22</v>
      </c>
      <c r="N50" s="6" t="str">
        <f ca="1">IFERROR(VLOOKUP(IDNMaps[[#This Row],[Primary]],INDIRECT(VLOOKUP(IDNMaps[[#This Row],[Type]],RecordCount[],2,0)),VLOOKUP(IDNMaps[[#This Row],[Type]],RecordCount[],7,0),0),"")</f>
        <v>OrderItemService/OISList</v>
      </c>
      <c r="O50" s="6" t="str">
        <f ca="1">IF(IDNMaps[[#This Row],[Name]]="","","("&amp;IDNMaps[[#This Row],[Type]]&amp;") "&amp;IDNMaps[[#This Row],[Name]])</f>
        <v>(Lists) OrderItemService/OISList</v>
      </c>
      <c r="P50" s="6">
        <f ca="1">IFERROR(VLOOKUP(IDNMaps[[#This Row],[Primary]],INDIRECT(VLOOKUP(IDNMaps[[#This Row],[Type]],RecordCount[],2,0)),VLOOKUP(IDNMaps[[#This Row],[Type]],RecordCount[],8,0),0),"")</f>
        <v>2123122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Resource Lists-23</v>
      </c>
      <c r="N51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1" s="6" t="str">
        <f ca="1">IF(IDNMaps[[#This Row],[Name]]="","","("&amp;IDNMaps[[#This Row],[Type]]&amp;") "&amp;IDNMaps[[#This Row],[Name]])</f>
        <v>(Lists) OrderItemServiceUser/OISUList</v>
      </c>
      <c r="P51" s="6">
        <f ca="1">IFERROR(VLOOKUP(IDNMaps[[#This Row],[Primary]],INDIRECT(VLOOKUP(IDNMaps[[#This Row],[Type]],RecordCount[],2,0)),VLOOKUP(IDNMaps[[#This Row],[Type]],RecordCount[],8,0),0),"")</f>
        <v>2123123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Resource Lists-24</v>
      </c>
      <c r="N52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2" s="6" t="str">
        <f ca="1">IF(IDNMaps[[#This Row],[Name]]="","","("&amp;IDNMaps[[#This Row],[Type]]&amp;") "&amp;IDNMaps[[#This Row],[Name]])</f>
        <v>(Lists) IdentityLabel/AvailableLabelsList</v>
      </c>
      <c r="P52" s="6">
        <f ca="1">IFERROR(VLOOKUP(IDNMaps[[#This Row],[Primary]],INDIRECT(VLOOKUP(IDNMaps[[#This Row],[Type]],RecordCount[],2,0)),VLOOKUP(IDNMaps[[#This Row],[Type]],RecordCount[],8,0),0),"")</f>
        <v>2123124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Resource Lists-25</v>
      </c>
      <c r="N53" s="6" t="str">
        <f ca="1">IFERROR(VLOOKUP(IDNMaps[[#This Row],[Primary]],INDIRECT(VLOOKUP(IDNMaps[[#This Row],[Type]],RecordCount[],2,0)),VLOOKUP(IDNMaps[[#This Row],[Type]],RecordCount[],7,0),0),"")</f>
        <v>Order/RecentOrderList</v>
      </c>
      <c r="O53" s="6" t="str">
        <f ca="1">IF(IDNMaps[[#This Row],[Name]]="","","("&amp;IDNMaps[[#This Row],[Type]]&amp;") "&amp;IDNMaps[[#This Row],[Name]])</f>
        <v>(Lists) Order/RecentOrderList</v>
      </c>
      <c r="P53" s="6">
        <f ca="1">IFERROR(VLOOKUP(IDNMaps[[#This Row],[Primary]],INDIRECT(VLOOKUP(IDNMaps[[#This Row],[Type]],RecordCount[],2,0)),VLOOKUP(IDNMaps[[#This Row],[Type]],RecordCount[],8,0),0),"")</f>
        <v>2123125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Resource Lists-26</v>
      </c>
      <c r="N54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4" s="6" t="str">
        <f ca="1">IF(IDNMaps[[#This Row],[Name]]="","","("&amp;IDNMaps[[#This Row],[Type]]&amp;") "&amp;IDNMaps[[#This Row],[Name]])</f>
        <v>(Lists) InvoiceItem/InvoiceItemsList</v>
      </c>
      <c r="P54" s="6">
        <f ca="1">IFERROR(VLOOKUP(IDNMaps[[#This Row],[Primary]],INDIRECT(VLOOKUP(IDNMaps[[#This Row],[Type]],RecordCount[],2,0)),VLOOKUP(IDNMaps[[#This Row],[Type]],RecordCount[],8,0),0),"")</f>
        <v>2123126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Resource Lists-27</v>
      </c>
      <c r="N55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5" s="6" t="str">
        <f ca="1">IF(IDNMaps[[#This Row],[Name]]="","","("&amp;IDNMaps[[#This Row],[Type]]&amp;") "&amp;IDNMaps[[#This Row],[Name]])</f>
        <v>(Lists) Invoice/PendingInvoiceList</v>
      </c>
      <c r="P55" s="6">
        <f ca="1">IFERROR(VLOOKUP(IDNMaps[[#This Row],[Primary]],INDIRECT(VLOOKUP(IDNMaps[[#This Row],[Type]],RecordCount[],2,0)),VLOOKUP(IDNMaps[[#This Row],[Type]],RecordCount[],8,0),0),"")</f>
        <v>2123127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28</v>
      </c>
      <c r="M56" s="6" t="str">
        <f ca="1">IFERROR(VLOOKUP(IDNMaps[[#This Row],[Type]],RecordCount[],6,0)&amp;"-"&amp;IDNMaps[[#This Row],[Type Count]],"")</f>
        <v>Resource Lists-28</v>
      </c>
      <c r="N56" s="6" t="str">
        <f ca="1">IFERROR(VLOOKUP(IDNMaps[[#This Row],[Primary]],INDIRECT(VLOOKUP(IDNMaps[[#This Row],[Type]],RecordCount[],2,0)),VLOOKUP(IDNMaps[[#This Row],[Type]],RecordCount[],7,0),0),"")</f>
        <v>Invoice/PaidInvoiceList</v>
      </c>
      <c r="O56" s="6" t="str">
        <f ca="1">IF(IDNMaps[[#This Row],[Name]]="","","("&amp;IDNMaps[[#This Row],[Type]]&amp;") "&amp;IDNMaps[[#This Row],[Name]])</f>
        <v>(Lists) Invoice/PaidInvoiceList</v>
      </c>
      <c r="P56" s="6">
        <f ca="1">IFERROR(VLOOKUP(IDNMaps[[#This Row],[Primary]],INDIRECT(VLOOKUP(IDNMaps[[#This Row],[Type]],RecordCount[],2,0)),VLOOKUP(IDNMaps[[#This Row],[Type]],RecordCount[],8,0),0),"")</f>
        <v>2123128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29</v>
      </c>
      <c r="M57" s="6" t="str">
        <f ca="1">IFERROR(VLOOKUP(IDNMaps[[#This Row],[Type]],RecordCount[],6,0)&amp;"-"&amp;IDNMaps[[#This Row],[Type Count]],"")</f>
        <v>Resource Lists-29</v>
      </c>
      <c r="N57" s="6" t="str">
        <f ca="1">IFERROR(VLOOKUP(IDNMaps[[#This Row],[Primary]],INDIRECT(VLOOKUP(IDNMaps[[#This Row],[Type]],RecordCount[],2,0)),VLOOKUP(IDNMaps[[#This Row],[Type]],RecordCount[],7,0),0),"")</f>
        <v>Hub/OwnHubList</v>
      </c>
      <c r="O57" s="6" t="str">
        <f ca="1">IF(IDNMaps[[#This Row],[Name]]="","","("&amp;IDNMaps[[#This Row],[Type]]&amp;") "&amp;IDNMaps[[#This Row],[Name]])</f>
        <v>(Lists) Hub/OwnHubList</v>
      </c>
      <c r="P57" s="6">
        <f ca="1">IFERROR(VLOOKUP(IDNMaps[[#This Row],[Primary]],INDIRECT(VLOOKUP(IDNMaps[[#This Row],[Type]],RecordCount[],2,0)),VLOOKUP(IDNMaps[[#This Row],[Type]],RecordCount[],8,0),0),"")</f>
        <v>2123129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30</v>
      </c>
      <c r="M58" s="6" t="str">
        <f ca="1">IFERROR(VLOOKUP(IDNMaps[[#This Row],[Type]],RecordCount[],6,0)&amp;"-"&amp;IDNMaps[[#This Row],[Type Count]],"")</f>
        <v>Resource Lists-30</v>
      </c>
      <c r="N58" s="6" t="str">
        <f ca="1">IFERROR(VLOOKUP(IDNMaps[[#This Row],[Primary]],INDIRECT(VLOOKUP(IDNMaps[[#This Row],[Type]],RecordCount[],2,0)),VLOOKUP(IDNMaps[[#This Row],[Type]],RecordCount[],7,0),0),"")</f>
        <v>OrderItem/OwnHubOrderItems</v>
      </c>
      <c r="O58" s="6" t="str">
        <f ca="1">IF(IDNMaps[[#This Row],[Name]]="","","("&amp;IDNMaps[[#This Row],[Type]]&amp;") "&amp;IDNMaps[[#This Row],[Name]])</f>
        <v>(Lists) OrderItem/OwnHubOrderItems</v>
      </c>
      <c r="P58" s="6">
        <f ca="1">IFERROR(VLOOKUP(IDNMaps[[#This Row],[Primary]],INDIRECT(VLOOKUP(IDNMaps[[#This Row],[Type]],RecordCount[],2,0)),VLOOKUP(IDNMaps[[#This Row],[Type]],RecordCount[],8,0),0),"")</f>
        <v>2123130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1</v>
      </c>
      <c r="M59" s="6" t="str">
        <f ca="1">IFERROR(VLOOKUP(IDNMaps[[#This Row],[Type]],RecordCount[],6,0)&amp;"-"&amp;IDNMaps[[#This Row],[Type Count]],"")</f>
        <v>Resource Data-1</v>
      </c>
      <c r="N59" s="6" t="str">
        <f ca="1">IFERROR(VLOOKUP(IDNMaps[[#This Row],[Primary]],INDIRECT(VLOOKUP(IDNMaps[[#This Row],[Type]],RecordCount[],2,0)),VLOOKUP(IDNMaps[[#This Row],[Type]],RecordCount[],7,0),0),"")</f>
        <v>Employee/EmployeeData</v>
      </c>
      <c r="O59" s="6" t="str">
        <f ca="1">IF(IDNMaps[[#This Row],[Name]]="","","("&amp;IDNMaps[[#This Row],[Type]]&amp;") "&amp;IDNMaps[[#This Row],[Name]])</f>
        <v>(Data) Employee/EmployeeData</v>
      </c>
      <c r="P59" s="6">
        <f ca="1">IFERROR(VLOOKUP(IDNMaps[[#This Row],[Primary]],INDIRECT(VLOOKUP(IDNMaps[[#This Row],[Type]],RecordCount[],2,0)),VLOOKUP(IDNMaps[[#This Row],[Type]],RecordCount[],8,0),0),"")</f>
        <v>2128101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2</v>
      </c>
      <c r="M60" s="6" t="str">
        <f ca="1">IFERROR(VLOOKUP(IDNMaps[[#This Row],[Type]],RecordCount[],6,0)&amp;"-"&amp;IDNMaps[[#This Row],[Type Count]],"")</f>
        <v>Resource Data-2</v>
      </c>
      <c r="N60" s="6" t="str">
        <f ca="1">IFERROR(VLOOKUP(IDNMaps[[#This Row],[Primary]],INDIRECT(VLOOKUP(IDNMaps[[#This Row],[Type]],RecordCount[],2,0)),VLOOKUP(IDNMaps[[#This Row],[Type]],RecordCount[],7,0),0),"")</f>
        <v>Hub/HubData</v>
      </c>
      <c r="O60" s="6" t="str">
        <f ca="1">IF(IDNMaps[[#This Row],[Name]]="","","("&amp;IDNMaps[[#This Row],[Type]]&amp;") "&amp;IDNMaps[[#This Row],[Name]])</f>
        <v>(Data) Hub/HubData</v>
      </c>
      <c r="P60" s="6">
        <f ca="1">IFERROR(VLOOKUP(IDNMaps[[#This Row],[Primary]],INDIRECT(VLOOKUP(IDNMaps[[#This Row],[Type]],RecordCount[],2,0)),VLOOKUP(IDNMaps[[#This Row],[Type]],RecordCount[],8,0),0),"")</f>
        <v>2128102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3</v>
      </c>
      <c r="M61" s="6" t="str">
        <f ca="1">IFERROR(VLOOKUP(IDNMaps[[#This Row],[Type]],RecordCount[],6,0)&amp;"-"&amp;IDNMaps[[#This Row],[Type Count]],"")</f>
        <v>Resource Data-3</v>
      </c>
      <c r="N61" s="6" t="str">
        <f ca="1">IFERROR(VLOOKUP(IDNMaps[[#This Row],[Primary]],INDIRECT(VLOOKUP(IDNMaps[[#This Row],[Type]],RecordCount[],2,0)),VLOOKUP(IDNMaps[[#This Row],[Type]],RecordCount[],7,0),0),"")</f>
        <v>Customer/CustomerData</v>
      </c>
      <c r="O61" s="6" t="str">
        <f ca="1">IF(IDNMaps[[#This Row],[Name]]="","","("&amp;IDNMaps[[#This Row],[Type]]&amp;") "&amp;IDNMaps[[#This Row],[Name]])</f>
        <v>(Data) Customer/CustomerData</v>
      </c>
      <c r="P61" s="6">
        <f ca="1">IFERROR(VLOOKUP(IDNMaps[[#This Row],[Primary]],INDIRECT(VLOOKUP(IDNMaps[[#This Row],[Type]],RecordCount[],2,0)),VLOOKUP(IDNMaps[[#This Row],[Type]],RecordCount[],8,0),0),"")</f>
        <v>2128103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4</v>
      </c>
      <c r="M62" s="6" t="str">
        <f ca="1">IFERROR(VLOOKUP(IDNMaps[[#This Row],[Type]],RecordCount[],6,0)&amp;"-"&amp;IDNMaps[[#This Row],[Type Count]],"")</f>
        <v>Resource Data-4</v>
      </c>
      <c r="N62" s="6" t="str">
        <f ca="1">IFERROR(VLOOKUP(IDNMaps[[#This Row],[Primary]],INDIRECT(VLOOKUP(IDNMaps[[#This Row],[Type]],RecordCount[],2,0)),VLOOKUP(IDNMaps[[#This Row],[Type]],RecordCount[],7,0),0),"")</f>
        <v>Service/ServiceData</v>
      </c>
      <c r="O62" s="6" t="str">
        <f ca="1">IF(IDNMaps[[#This Row],[Name]]="","","("&amp;IDNMaps[[#This Row],[Type]]&amp;") "&amp;IDNMaps[[#This Row],[Name]])</f>
        <v>(Data) Service/ServiceData</v>
      </c>
      <c r="P62" s="6">
        <f ca="1">IFERROR(VLOOKUP(IDNMaps[[#This Row],[Primary]],INDIRECT(VLOOKUP(IDNMaps[[#This Row],[Type]],RecordCount[],2,0)),VLOOKUP(IDNMaps[[#This Row],[Type]],RecordCount[],8,0),0),"")</f>
        <v>2128104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3" s="6">
        <f ca="1">IF(IDNMaps[[#This Row],[Type]]="","",COUNTIF($K$1:IDNMaps[[#This Row],[Type]],IDNMaps[[#This Row],[Type]]))</f>
        <v>5</v>
      </c>
      <c r="M63" s="6" t="str">
        <f ca="1">IFERROR(VLOOKUP(IDNMaps[[#This Row],[Type]],RecordCount[],6,0)&amp;"-"&amp;IDNMaps[[#This Row],[Type Count]],"")</f>
        <v>Resource Data-5</v>
      </c>
      <c r="N63" s="6" t="str">
        <f ca="1">IFERROR(VLOOKUP(IDNMaps[[#This Row],[Primary]],INDIRECT(VLOOKUP(IDNMaps[[#This Row],[Type]],RecordCount[],2,0)),VLOOKUP(IDNMaps[[#This Row],[Type]],RecordCount[],7,0),0),"")</f>
        <v>Shelf/ShelfData</v>
      </c>
      <c r="O63" s="6" t="str">
        <f ca="1">IF(IDNMaps[[#This Row],[Name]]="","","("&amp;IDNMaps[[#This Row],[Type]]&amp;") "&amp;IDNMaps[[#This Row],[Name]])</f>
        <v>(Data) Shelf/ShelfData</v>
      </c>
      <c r="P63" s="6">
        <f ca="1">IFERROR(VLOOKUP(IDNMaps[[#This Row],[Primary]],INDIRECT(VLOOKUP(IDNMaps[[#This Row],[Type]],RecordCount[],2,0)),VLOOKUP(IDNMaps[[#This Row],[Type]],RecordCount[],8,0),0),"")</f>
        <v>2128105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4" s="6">
        <f ca="1">IF(IDNMaps[[#This Row],[Type]]="","",COUNTIF($K$1:IDNMaps[[#This Row],[Type]],IDNMaps[[#This Row],[Type]]))</f>
        <v>6</v>
      </c>
      <c r="M64" s="6" t="str">
        <f ca="1">IFERROR(VLOOKUP(IDNMaps[[#This Row],[Type]],RecordCount[],6,0)&amp;"-"&amp;IDNMaps[[#This Row],[Type Count]],"")</f>
        <v>Resource Data-6</v>
      </c>
      <c r="N64" s="6" t="str">
        <f ca="1">IFERROR(VLOOKUP(IDNMaps[[#This Row],[Primary]],INDIRECT(VLOOKUP(IDNMaps[[#This Row],[Type]],RecordCount[],2,0)),VLOOKUP(IDNMaps[[#This Row],[Type]],RecordCount[],7,0),0),"")</f>
        <v>OrderItem/OrderItemData</v>
      </c>
      <c r="O64" s="6" t="str">
        <f ca="1">IF(IDNMaps[[#This Row],[Name]]="","","("&amp;IDNMaps[[#This Row],[Type]]&amp;") "&amp;IDNMaps[[#This Row],[Name]])</f>
        <v>(Data) OrderItem/OrderItemData</v>
      </c>
      <c r="P64" s="6">
        <f ca="1">IFERROR(VLOOKUP(IDNMaps[[#This Row],[Primary]],INDIRECT(VLOOKUP(IDNMaps[[#This Row],[Type]],RecordCount[],2,0)),VLOOKUP(IDNMaps[[#This Row],[Type]],RecordCount[],8,0),0),"")</f>
        <v>2128106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5" s="6">
        <f ca="1">IF(IDNMaps[[#This Row],[Type]]="","",COUNTIF($K$1:IDNMaps[[#This Row],[Type]],IDNMaps[[#This Row],[Type]]))</f>
        <v>7</v>
      </c>
      <c r="M65" s="6" t="str">
        <f ca="1">IFERROR(VLOOKUP(IDNMaps[[#This Row],[Type]],RecordCount[],6,0)&amp;"-"&amp;IDNMaps[[#This Row],[Type Count]],"")</f>
        <v>Resource Data-7</v>
      </c>
      <c r="N65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65" s="6" t="str">
        <f ca="1">IF(IDNMaps[[#This Row],[Name]]="","","("&amp;IDNMaps[[#This Row],[Type]]&amp;") "&amp;IDNMaps[[#This Row],[Name]])</f>
        <v>(Data) ItemService/ItemServiceEditData</v>
      </c>
      <c r="P65" s="6">
        <f ca="1">IFERROR(VLOOKUP(IDNMaps[[#This Row],[Primary]],INDIRECT(VLOOKUP(IDNMaps[[#This Row],[Type]],RecordCount[],2,0)),VLOOKUP(IDNMaps[[#This Row],[Type]],RecordCount[],8,0),0),"")</f>
        <v>2128107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6" s="6">
        <f ca="1">IF(IDNMaps[[#This Row],[Type]]="","",COUNTIF($K$1:IDNMaps[[#This Row],[Type]],IDNMaps[[#This Row],[Type]]))</f>
        <v>8</v>
      </c>
      <c r="M66" s="6" t="str">
        <f ca="1">IFERROR(VLOOKUP(IDNMaps[[#This Row],[Type]],RecordCount[],6,0)&amp;"-"&amp;IDNMaps[[#This Row],[Type Count]],"")</f>
        <v>Resource Data-8</v>
      </c>
      <c r="N66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6" s="6" t="str">
        <f ca="1">IF(IDNMaps[[#This Row],[Name]]="","","("&amp;IDNMaps[[#This Row],[Type]]&amp;") "&amp;IDNMaps[[#This Row],[Name]])</f>
        <v>(Data) IdentityLabel/LabelEditData</v>
      </c>
      <c r="P66" s="6">
        <f ca="1">IFERROR(VLOOKUP(IDNMaps[[#This Row],[Primary]],INDIRECT(VLOOKUP(IDNMaps[[#This Row],[Type]],RecordCount[],2,0)),VLOOKUP(IDNMaps[[#This Row],[Type]],RecordCount[],8,0),0),"")</f>
        <v>2128108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7" s="6">
        <f ca="1">IF(IDNMaps[[#This Row],[Type]]="","",COUNTIF($K$1:IDNMaps[[#This Row],[Type]],IDNMaps[[#This Row],[Type]]))</f>
        <v>9</v>
      </c>
      <c r="M67" s="6" t="str">
        <f ca="1">IFERROR(VLOOKUP(IDNMaps[[#This Row],[Type]],RecordCount[],6,0)&amp;"-"&amp;IDNMaps[[#This Row],[Type Count]],"")</f>
        <v>Resource Data-9</v>
      </c>
      <c r="N67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7" s="6" t="str">
        <f ca="1">IF(IDNMaps[[#This Row],[Name]]="","","("&amp;IDNMaps[[#This Row],[Type]]&amp;") "&amp;IDNMaps[[#This Row],[Name]])</f>
        <v>(Data) Pricelist/PricelistEditData</v>
      </c>
      <c r="P67" s="6">
        <f ca="1">IFERROR(VLOOKUP(IDNMaps[[#This Row],[Primary]],INDIRECT(VLOOKUP(IDNMaps[[#This Row],[Type]],RecordCount[],2,0)),VLOOKUP(IDNMaps[[#This Row],[Type]],RecordCount[],8,0),0),"")</f>
        <v>2128109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8" s="6">
        <f ca="1">IF(IDNMaps[[#This Row],[Type]]="","",COUNTIF($K$1:IDNMaps[[#This Row],[Type]],IDNMaps[[#This Row],[Type]]))</f>
        <v>10</v>
      </c>
      <c r="M68" s="6" t="str">
        <f ca="1">IFERROR(VLOOKUP(IDNMaps[[#This Row],[Type]],RecordCount[],6,0)&amp;"-"&amp;IDNMaps[[#This Row],[Type Count]],"")</f>
        <v>Resource Data-10</v>
      </c>
      <c r="N68" s="6" t="str">
        <f ca="1">IFERROR(VLOOKUP(IDNMaps[[#This Row],[Primary]],INDIRECT(VLOOKUP(IDNMaps[[#This Row],[Type]],RecordCount[],2,0)),VLOOKUP(IDNMaps[[#This Row],[Type]],RecordCount[],7,0),0),"")</f>
        <v>Item/ItemEditData</v>
      </c>
      <c r="O68" s="6" t="str">
        <f ca="1">IF(IDNMaps[[#This Row],[Name]]="","","("&amp;IDNMaps[[#This Row],[Type]]&amp;") "&amp;IDNMaps[[#This Row],[Name]])</f>
        <v>(Data) Item/ItemEditData</v>
      </c>
      <c r="P68" s="6">
        <f ca="1">IFERROR(VLOOKUP(IDNMaps[[#This Row],[Primary]],INDIRECT(VLOOKUP(IDNMaps[[#This Row],[Type]],RecordCount[],2,0)),VLOOKUP(IDNMaps[[#This Row],[Type]],RecordCount[],8,0),0),"")</f>
        <v>2128110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9" s="6">
        <f ca="1">IF(IDNMaps[[#This Row],[Type]]="","",COUNTIF($K$1:IDNMaps[[#This Row],[Type]],IDNMaps[[#This Row],[Type]]))</f>
        <v>11</v>
      </c>
      <c r="M69" s="6" t="str">
        <f ca="1">IFERROR(VLOOKUP(IDNMaps[[#This Row],[Type]],RecordCount[],6,0)&amp;"-"&amp;IDNMaps[[#This Row],[Type Count]],"")</f>
        <v>Resource Data-11</v>
      </c>
      <c r="N69" s="6" t="str">
        <f ca="1">IFERROR(VLOOKUP(IDNMaps[[#This Row],[Primary]],INDIRECT(VLOOKUP(IDNMaps[[#This Row],[Type]],RecordCount[],2,0)),VLOOKUP(IDNMaps[[#This Row],[Type]],RecordCount[],7,0),0),"")</f>
        <v>Order/OrderEditData</v>
      </c>
      <c r="O69" s="6" t="str">
        <f ca="1">IF(IDNMaps[[#This Row],[Name]]="","","("&amp;IDNMaps[[#This Row],[Type]]&amp;") "&amp;IDNMaps[[#This Row],[Name]])</f>
        <v>(Data) Order/OrderEditData</v>
      </c>
      <c r="P69" s="6">
        <f ca="1">IFERROR(VLOOKUP(IDNMaps[[#This Row],[Primary]],INDIRECT(VLOOKUP(IDNMaps[[#This Row],[Type]],RecordCount[],2,0)),VLOOKUP(IDNMaps[[#This Row],[Type]],RecordCount[],8,0),0),"")</f>
        <v>2128111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0" s="6">
        <f ca="1">IF(IDNMaps[[#This Row],[Type]]="","",COUNTIF($K$1:IDNMaps[[#This Row],[Type]],IDNMaps[[#This Row],[Type]]))</f>
        <v>12</v>
      </c>
      <c r="M70" s="6" t="str">
        <f ca="1">IFERROR(VLOOKUP(IDNMaps[[#This Row],[Type]],RecordCount[],6,0)&amp;"-"&amp;IDNMaps[[#This Row],[Type Count]],"")</f>
        <v>Resource Data-12</v>
      </c>
      <c r="N70" s="6" t="str">
        <f ca="1">IFERROR(VLOOKUP(IDNMaps[[#This Row],[Primary]],INDIRECT(VLOOKUP(IDNMaps[[#This Row],[Type]],RecordCount[],2,0)),VLOOKUP(IDNMaps[[#This Row],[Type]],RecordCount[],7,0),0),"")</f>
        <v>HubShift/HubShiftEditData</v>
      </c>
      <c r="O70" s="6" t="str">
        <f ca="1">IF(IDNMaps[[#This Row],[Name]]="","","("&amp;IDNMaps[[#This Row],[Type]]&amp;") "&amp;IDNMaps[[#This Row],[Name]])</f>
        <v>(Data) HubShift/HubShiftEditData</v>
      </c>
      <c r="P70" s="6">
        <f ca="1">IFERROR(VLOOKUP(IDNMaps[[#This Row],[Primary]],INDIRECT(VLOOKUP(IDNMaps[[#This Row],[Type]],RecordCount[],2,0)),VLOOKUP(IDNMaps[[#This Row],[Type]],RecordCount[],8,0),0),"")</f>
        <v>2128112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1</v>
      </c>
      <c r="M71" s="6" t="str">
        <f ca="1">IFERROR(VLOOKUP(IDNMaps[[#This Row],[Type]],RecordCount[],6,0)&amp;"-"&amp;IDNMaps[[#This Row],[Type Count]],"")</f>
        <v>Resource Relations-1</v>
      </c>
      <c r="N71" s="6" t="str">
        <f ca="1">IFERROR(VLOOKUP(IDNMaps[[#This Row],[Primary]],INDIRECT(VLOOKUP(IDNMaps[[#This Row],[Type]],RecordCount[],2,0)),VLOOKUP(IDNMaps[[#This Row],[Type]],RecordCount[],7,0),0),"")</f>
        <v>Group/Users</v>
      </c>
      <c r="O71" s="6" t="str">
        <f ca="1">IF(IDNMaps[[#This Row],[Name]]="","","("&amp;IDNMaps[[#This Row],[Type]]&amp;") "&amp;IDNMaps[[#This Row],[Name]])</f>
        <v>(Relation) Group/Users</v>
      </c>
      <c r="P71" s="6">
        <f ca="1">IFERROR(VLOOKUP(IDNMaps[[#This Row],[Primary]],INDIRECT(VLOOKUP(IDNMaps[[#This Row],[Type]],RecordCount[],2,0)),VLOOKUP(IDNMaps[[#This Row],[Type]],RecordCount[],8,0),0),"")</f>
        <v>2109101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</v>
      </c>
      <c r="M72" s="6" t="str">
        <f ca="1">IFERROR(VLOOKUP(IDNMaps[[#This Row],[Type]],RecordCount[],6,0)&amp;"-"&amp;IDNMaps[[#This Row],[Type Count]],"")</f>
        <v>Resource Relations-2</v>
      </c>
      <c r="N72" s="6" t="str">
        <f ca="1">IFERROR(VLOOKUP(IDNMaps[[#This Row],[Primary]],INDIRECT(VLOOKUP(IDNMaps[[#This Row],[Type]],RecordCount[],2,0)),VLOOKUP(IDNMaps[[#This Row],[Type]],RecordCount[],7,0),0),"")</f>
        <v>User/Groups</v>
      </c>
      <c r="O72" s="6" t="str">
        <f ca="1">IF(IDNMaps[[#This Row],[Name]]="","","("&amp;IDNMaps[[#This Row],[Type]]&amp;") "&amp;IDNMaps[[#This Row],[Name]])</f>
        <v>(Relation) User/Groups</v>
      </c>
      <c r="P72" s="6">
        <f ca="1">IFERROR(VLOOKUP(IDNMaps[[#This Row],[Primary]],INDIRECT(VLOOKUP(IDNMaps[[#This Row],[Type]],RecordCount[],2,0)),VLOOKUP(IDNMaps[[#This Row],[Type]],RecordCount[],8,0),0),"")</f>
        <v>2109102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</v>
      </c>
      <c r="M73" s="6" t="str">
        <f ca="1">IFERROR(VLOOKUP(IDNMaps[[#This Row],[Type]],RecordCount[],6,0)&amp;"-"&amp;IDNMaps[[#This Row],[Type Count]],"")</f>
        <v>Resource Relations-3</v>
      </c>
      <c r="N73" s="6" t="str">
        <f ca="1">IFERROR(VLOOKUP(IDNMaps[[#This Row],[Primary]],INDIRECT(VLOOKUP(IDNMaps[[#This Row],[Type]],RecordCount[],2,0)),VLOOKUP(IDNMaps[[#This Row],[Type]],RecordCount[],7,0),0),"")</f>
        <v>Owner/Groups</v>
      </c>
      <c r="O73" s="6" t="str">
        <f ca="1">IF(IDNMaps[[#This Row],[Name]]="","","("&amp;IDNMaps[[#This Row],[Type]]&amp;") "&amp;IDNMaps[[#This Row],[Name]])</f>
        <v>(Relation) Owner/Groups</v>
      </c>
      <c r="P73" s="6">
        <f ca="1">IFERROR(VLOOKUP(IDNMaps[[#This Row],[Primary]],INDIRECT(VLOOKUP(IDNMaps[[#This Row],[Type]],RecordCount[],2,0)),VLOOKUP(IDNMaps[[#This Row],[Type]],RecordCount[],8,0),0),"")</f>
        <v>2109103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4</v>
      </c>
      <c r="M74" s="6" t="str">
        <f ca="1">IFERROR(VLOOKUP(IDNMaps[[#This Row],[Type]],RecordCount[],6,0)&amp;"-"&amp;IDNMaps[[#This Row],[Type Count]],"")</f>
        <v>Resource Relations-4</v>
      </c>
      <c r="N74" s="6" t="str">
        <f ca="1">IFERROR(VLOOKUP(IDNMaps[[#This Row],[Primary]],INDIRECT(VLOOKUP(IDNMaps[[#This Row],[Type]],RecordCount[],2,0)),VLOOKUP(IDNMaps[[#This Row],[Type]],RecordCount[],7,0),0),"")</f>
        <v>Employee/Services</v>
      </c>
      <c r="O74" s="6" t="str">
        <f ca="1">IF(IDNMaps[[#This Row],[Name]]="","","("&amp;IDNMaps[[#This Row],[Type]]&amp;") "&amp;IDNMaps[[#This Row],[Name]])</f>
        <v>(Relation) Employee/Services</v>
      </c>
      <c r="P74" s="6">
        <f ca="1">IFERROR(VLOOKUP(IDNMaps[[#This Row],[Primary]],INDIRECT(VLOOKUP(IDNMaps[[#This Row],[Type]],RecordCount[],2,0)),VLOOKUP(IDNMaps[[#This Row],[Type]],RecordCount[],8,0),0),"")</f>
        <v>2109104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</v>
      </c>
      <c r="M75" s="6" t="str">
        <f ca="1">IFERROR(VLOOKUP(IDNMaps[[#This Row],[Type]],RecordCount[],6,0)&amp;"-"&amp;IDNMaps[[#This Row],[Type Count]],"")</f>
        <v>Resource Relations-5</v>
      </c>
      <c r="N75" s="6" t="str">
        <f ca="1">IFERROR(VLOOKUP(IDNMaps[[#This Row],[Primary]],INDIRECT(VLOOKUP(IDNMaps[[#This Row],[Type]],RecordCount[],2,0)),VLOOKUP(IDNMaps[[#This Row],[Type]],RecordCount[],7,0),0),"")</f>
        <v>Employee/Groups</v>
      </c>
      <c r="O75" s="6" t="str">
        <f ca="1">IF(IDNMaps[[#This Row],[Name]]="","","("&amp;IDNMaps[[#This Row],[Type]]&amp;") "&amp;IDNMaps[[#This Row],[Name]])</f>
        <v>(Relation) Employee/Groups</v>
      </c>
      <c r="P75" s="6">
        <f ca="1">IFERROR(VLOOKUP(IDNMaps[[#This Row],[Primary]],INDIRECT(VLOOKUP(IDNMaps[[#This Row],[Type]],RecordCount[],2,0)),VLOOKUP(IDNMaps[[#This Row],[Type]],RecordCount[],8,0),0),"")</f>
        <v>2109105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6</v>
      </c>
      <c r="M76" s="6" t="str">
        <f ca="1">IFERROR(VLOOKUP(IDNMaps[[#This Row],[Type]],RecordCount[],6,0)&amp;"-"&amp;IDNMaps[[#This Row],[Type Count]],"")</f>
        <v>Resource Relations-6</v>
      </c>
      <c r="N76" s="6" t="str">
        <f ca="1">IFERROR(VLOOKUP(IDNMaps[[#This Row],[Primary]],INDIRECT(VLOOKUP(IDNMaps[[#This Row],[Type]],RecordCount[],2,0)),VLOOKUP(IDNMaps[[#This Row],[Type]],RecordCount[],7,0),0),"")</f>
        <v>Employee/Hubs</v>
      </c>
      <c r="O76" s="6" t="str">
        <f ca="1">IF(IDNMaps[[#This Row],[Name]]="","","("&amp;IDNMaps[[#This Row],[Type]]&amp;") "&amp;IDNMaps[[#This Row],[Name]])</f>
        <v>(Relation) Employee/Hubs</v>
      </c>
      <c r="P76" s="6">
        <f ca="1">IFERROR(VLOOKUP(IDNMaps[[#This Row],[Primary]],INDIRECT(VLOOKUP(IDNMaps[[#This Row],[Type]],RecordCount[],2,0)),VLOOKUP(IDNMaps[[#This Row],[Type]],RecordCount[],8,0),0),"")</f>
        <v>2109106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7</v>
      </c>
      <c r="M77" s="6" t="str">
        <f ca="1">IFERROR(VLOOKUP(IDNMaps[[#This Row],[Type]],RecordCount[],6,0)&amp;"-"&amp;IDNMaps[[#This Row],[Type Count]],"")</f>
        <v>Resource Relations-7</v>
      </c>
      <c r="N77" s="6" t="str">
        <f ca="1">IFERROR(VLOOKUP(IDNMaps[[#This Row],[Primary]],INDIRECT(VLOOKUP(IDNMaps[[#This Row],[Type]],RecordCount[],2,0)),VLOOKUP(IDNMaps[[#This Row],[Type]],RecordCount[],7,0),0),"")</f>
        <v>Hub/HubUsers</v>
      </c>
      <c r="O77" s="6" t="str">
        <f ca="1">IF(IDNMaps[[#This Row],[Name]]="","","("&amp;IDNMaps[[#This Row],[Type]]&amp;") "&amp;IDNMaps[[#This Row],[Name]])</f>
        <v>(Relation) Hub/HubUsers</v>
      </c>
      <c r="P77" s="6">
        <f ca="1">IFERROR(VLOOKUP(IDNMaps[[#This Row],[Primary]],INDIRECT(VLOOKUP(IDNMaps[[#This Row],[Type]],RecordCount[],2,0)),VLOOKUP(IDNMaps[[#This Row],[Type]],RecordCount[],8,0),0),"")</f>
        <v>2109107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8</v>
      </c>
      <c r="M78" s="6" t="str">
        <f ca="1">IFERROR(VLOOKUP(IDNMaps[[#This Row],[Type]],RecordCount[],6,0)&amp;"-"&amp;IDNMaps[[#This Row],[Type Count]],"")</f>
        <v>Resource Relations-8</v>
      </c>
      <c r="N78" s="6" t="str">
        <f ca="1">IFERROR(VLOOKUP(IDNMaps[[#This Row],[Primary]],INDIRECT(VLOOKUP(IDNMaps[[#This Row],[Type]],RecordCount[],2,0)),VLOOKUP(IDNMaps[[#This Row],[Type]],RecordCount[],7,0),0),"")</f>
        <v>Hub/Users</v>
      </c>
      <c r="O78" s="6" t="str">
        <f ca="1">IF(IDNMaps[[#This Row],[Name]]="","","("&amp;IDNMaps[[#This Row],[Type]]&amp;") "&amp;IDNMaps[[#This Row],[Name]])</f>
        <v>(Relation) Hub/Users</v>
      </c>
      <c r="P78" s="6">
        <f ca="1">IFERROR(VLOOKUP(IDNMaps[[#This Row],[Primary]],INDIRECT(VLOOKUP(IDNMaps[[#This Row],[Type]],RecordCount[],2,0)),VLOOKUP(IDNMaps[[#This Row],[Type]],RecordCount[],8,0),0),"")</f>
        <v>2109108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9</v>
      </c>
      <c r="M79" s="6" t="str">
        <f ca="1">IFERROR(VLOOKUP(IDNMaps[[#This Row],[Type]],RecordCount[],6,0)&amp;"-"&amp;IDNMaps[[#This Row],[Type Count]],"")</f>
        <v>Resource Relations-9</v>
      </c>
      <c r="N79" s="6" t="str">
        <f ca="1">IFERROR(VLOOKUP(IDNMaps[[#This Row],[Primary]],INDIRECT(VLOOKUP(IDNMaps[[#This Row],[Type]],RecordCount[],2,0)),VLOOKUP(IDNMaps[[#This Row],[Type]],RecordCount[],7,0),0),"")</f>
        <v>Hub/Services</v>
      </c>
      <c r="O79" s="6" t="str">
        <f ca="1">IF(IDNMaps[[#This Row],[Name]]="","","("&amp;IDNMaps[[#This Row],[Type]]&amp;") "&amp;IDNMaps[[#This Row],[Name]])</f>
        <v>(Relation) Hub/Services</v>
      </c>
      <c r="P79" s="6">
        <f ca="1">IFERROR(VLOOKUP(IDNMaps[[#This Row],[Primary]],INDIRECT(VLOOKUP(IDNMaps[[#This Row],[Type]],RecordCount[],2,0)),VLOOKUP(IDNMaps[[#This Row],[Type]],RecordCount[],8,0),0),"")</f>
        <v>2109109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10</v>
      </c>
      <c r="M80" s="6" t="str">
        <f ca="1">IFERROR(VLOOKUP(IDNMaps[[#This Row],[Type]],RecordCount[],6,0)&amp;"-"&amp;IDNMaps[[#This Row],[Type Count]],"")</f>
        <v>Resource Relations-10</v>
      </c>
      <c r="N80" s="6" t="str">
        <f ca="1">IFERROR(VLOOKUP(IDNMaps[[#This Row],[Primary]],INDIRECT(VLOOKUP(IDNMaps[[#This Row],[Type]],RecordCount[],2,0)),VLOOKUP(IDNMaps[[#This Row],[Type]],RecordCount[],7,0),0),"")</f>
        <v>Hub/Shelves</v>
      </c>
      <c r="O80" s="6" t="str">
        <f ca="1">IF(IDNMaps[[#This Row],[Name]]="","","("&amp;IDNMaps[[#This Row],[Type]]&amp;") "&amp;IDNMaps[[#This Row],[Name]])</f>
        <v>(Relation) Hub/Shelves</v>
      </c>
      <c r="P80" s="6">
        <f ca="1">IFERROR(VLOOKUP(IDNMaps[[#This Row],[Primary]],INDIRECT(VLOOKUP(IDNMaps[[#This Row],[Type]],RecordCount[],2,0)),VLOOKUP(IDNMaps[[#This Row],[Type]],RecordCount[],8,0),0),"")</f>
        <v>2109110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11</v>
      </c>
      <c r="M81" s="6" t="str">
        <f ca="1">IFERROR(VLOOKUP(IDNMaps[[#This Row],[Type]],RecordCount[],6,0)&amp;"-"&amp;IDNMaps[[#This Row],[Type Count]],"")</f>
        <v>Resource Relations-11</v>
      </c>
      <c r="N81" s="6" t="str">
        <f ca="1">IFERROR(VLOOKUP(IDNMaps[[#This Row],[Primary]],INDIRECT(VLOOKUP(IDNMaps[[#This Row],[Type]],RecordCount[],2,0)),VLOOKUP(IDNMaps[[#This Row],[Type]],RecordCount[],7,0),0),"")</f>
        <v>Hub/DefaultShelf</v>
      </c>
      <c r="O81" s="6" t="str">
        <f ca="1">IF(IDNMaps[[#This Row],[Name]]="","","("&amp;IDNMaps[[#This Row],[Type]]&amp;") "&amp;IDNMaps[[#This Row],[Name]])</f>
        <v>(Relation) Hub/DefaultShelf</v>
      </c>
      <c r="P81" s="6">
        <f ca="1">IFERROR(VLOOKUP(IDNMaps[[#This Row],[Primary]],INDIRECT(VLOOKUP(IDNMaps[[#This Row],[Type]],RecordCount[],2,0)),VLOOKUP(IDNMaps[[#This Row],[Type]],RecordCount[],8,0),0),"")</f>
        <v>2109111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12</v>
      </c>
      <c r="M82" s="6" t="str">
        <f ca="1">IFERROR(VLOOKUP(IDNMaps[[#This Row],[Type]],RecordCount[],6,0)&amp;"-"&amp;IDNMaps[[#This Row],[Type Count]],"")</f>
        <v>Resource Relations-12</v>
      </c>
      <c r="N82" s="6" t="str">
        <f ca="1">IFERROR(VLOOKUP(IDNMaps[[#This Row],[Primary]],INDIRECT(VLOOKUP(IDNMaps[[#This Row],[Type]],RecordCount[],2,0)),VLOOKUP(IDNMaps[[#This Row],[Type]],RecordCount[],7,0),0),"")</f>
        <v>Hub/Orders</v>
      </c>
      <c r="O82" s="6" t="str">
        <f ca="1">IF(IDNMaps[[#This Row],[Name]]="","","("&amp;IDNMaps[[#This Row],[Type]]&amp;") "&amp;IDNMaps[[#This Row],[Name]])</f>
        <v>(Relation) Hub/Orders</v>
      </c>
      <c r="P82" s="6">
        <f ca="1">IFERROR(VLOOKUP(IDNMaps[[#This Row],[Primary]],INDIRECT(VLOOKUP(IDNMaps[[#This Row],[Type]],RecordCount[],2,0)),VLOOKUP(IDNMaps[[#This Row],[Type]],RecordCount[],8,0),0),"")</f>
        <v>2109112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13</v>
      </c>
      <c r="M83" s="6" t="str">
        <f ca="1">IFERROR(VLOOKUP(IDNMaps[[#This Row],[Type]],RecordCount[],6,0)&amp;"-"&amp;IDNMaps[[#This Row],[Type Count]],"")</f>
        <v>Resource Relations-13</v>
      </c>
      <c r="N83" s="6" t="str">
        <f ca="1">IFERROR(VLOOKUP(IDNMaps[[#This Row],[Primary]],INDIRECT(VLOOKUP(IDNMaps[[#This Row],[Type]],RecordCount[],2,0)),VLOOKUP(IDNMaps[[#This Row],[Type]],RecordCount[],7,0),0),"")</f>
        <v>Hub/Deliveries</v>
      </c>
      <c r="O83" s="6" t="str">
        <f ca="1">IF(IDNMaps[[#This Row],[Name]]="","","("&amp;IDNMaps[[#This Row],[Type]]&amp;") "&amp;IDNMaps[[#This Row],[Name]])</f>
        <v>(Relation) Hub/Deliveries</v>
      </c>
      <c r="P83" s="6">
        <f ca="1">IFERROR(VLOOKUP(IDNMaps[[#This Row],[Primary]],INDIRECT(VLOOKUP(IDNMaps[[#This Row],[Type]],RecordCount[],2,0)),VLOOKUP(IDNMaps[[#This Row],[Type]],RecordCount[],8,0),0),"")</f>
        <v>2109113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14</v>
      </c>
      <c r="M84" s="6" t="str">
        <f ca="1">IFERROR(VLOOKUP(IDNMaps[[#This Row],[Type]],RecordCount[],6,0)&amp;"-"&amp;IDNMaps[[#This Row],[Type Count]],"")</f>
        <v>Resource Relations-14</v>
      </c>
      <c r="N84" s="6" t="str">
        <f ca="1">IFERROR(VLOOKUP(IDNMaps[[#This Row],[Primary]],INDIRECT(VLOOKUP(IDNMaps[[#This Row],[Type]],RecordCount[],2,0)),VLOOKUP(IDNMaps[[#This Row],[Type]],RecordCount[],7,0),0),"")</f>
        <v>Hub/ShiftsFrom</v>
      </c>
      <c r="O84" s="6" t="str">
        <f ca="1">IF(IDNMaps[[#This Row],[Name]]="","","("&amp;IDNMaps[[#This Row],[Type]]&amp;") "&amp;IDNMaps[[#This Row],[Name]])</f>
        <v>(Relation) Hub/ShiftsFrom</v>
      </c>
      <c r="P84" s="6">
        <f ca="1">IFERROR(VLOOKUP(IDNMaps[[#This Row],[Primary]],INDIRECT(VLOOKUP(IDNMaps[[#This Row],[Type]],RecordCount[],2,0)),VLOOKUP(IDNMaps[[#This Row],[Type]],RecordCount[],8,0),0),"")</f>
        <v>2109114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15</v>
      </c>
      <c r="M85" s="6" t="str">
        <f ca="1">IFERROR(VLOOKUP(IDNMaps[[#This Row],[Type]],RecordCount[],6,0)&amp;"-"&amp;IDNMaps[[#This Row],[Type Count]],"")</f>
        <v>Resource Relations-15</v>
      </c>
      <c r="N85" s="6" t="str">
        <f ca="1">IFERROR(VLOOKUP(IDNMaps[[#This Row],[Primary]],INDIRECT(VLOOKUP(IDNMaps[[#This Row],[Type]],RecordCount[],2,0)),VLOOKUP(IDNMaps[[#This Row],[Type]],RecordCount[],7,0),0),"")</f>
        <v>Hub/ShiftsTowards</v>
      </c>
      <c r="O85" s="6" t="str">
        <f ca="1">IF(IDNMaps[[#This Row],[Name]]="","","("&amp;IDNMaps[[#This Row],[Type]]&amp;") "&amp;IDNMaps[[#This Row],[Name]])</f>
        <v>(Relation) Hub/ShiftsTowards</v>
      </c>
      <c r="P85" s="6">
        <f ca="1">IFERROR(VLOOKUP(IDNMaps[[#This Row],[Primary]],INDIRECT(VLOOKUP(IDNMaps[[#This Row],[Type]],RecordCount[],2,0)),VLOOKUP(IDNMaps[[#This Row],[Type]],RecordCount[],8,0),0),"")</f>
        <v>2109115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16</v>
      </c>
      <c r="M86" s="6" t="str">
        <f ca="1">IFERROR(VLOOKUP(IDNMaps[[#This Row],[Type]],RecordCount[],6,0)&amp;"-"&amp;IDNMaps[[#This Row],[Type Count]],"")</f>
        <v>Resource Relations-16</v>
      </c>
      <c r="N86" s="6" t="str">
        <f ca="1">IFERROR(VLOOKUP(IDNMaps[[#This Row],[Primary]],INDIRECT(VLOOKUP(IDNMaps[[#This Row],[Type]],RecordCount[],2,0)),VLOOKUP(IDNMaps[[#This Row],[Type]],RecordCount[],7,0),0),"")</f>
        <v>Service/Providers</v>
      </c>
      <c r="O86" s="6" t="str">
        <f ca="1">IF(IDNMaps[[#This Row],[Name]]="","","("&amp;IDNMaps[[#This Row],[Type]]&amp;") "&amp;IDNMaps[[#This Row],[Name]])</f>
        <v>(Relation) Service/Providers</v>
      </c>
      <c r="P86" s="6">
        <f ca="1">IFERROR(VLOOKUP(IDNMaps[[#This Row],[Primary]],INDIRECT(VLOOKUP(IDNMaps[[#This Row],[Type]],RecordCount[],2,0)),VLOOKUP(IDNMaps[[#This Row],[Type]],RecordCount[],8,0),0),"")</f>
        <v>2109116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17</v>
      </c>
      <c r="M87" s="6" t="str">
        <f ca="1">IFERROR(VLOOKUP(IDNMaps[[#This Row],[Type]],RecordCount[],6,0)&amp;"-"&amp;IDNMaps[[#This Row],[Type Count]],"")</f>
        <v>Resource Relations-17</v>
      </c>
      <c r="N87" s="6" t="str">
        <f ca="1">IFERROR(VLOOKUP(IDNMaps[[#This Row],[Primary]],INDIRECT(VLOOKUP(IDNMaps[[#This Row],[Type]],RecordCount[],2,0)),VLOOKUP(IDNMaps[[#This Row],[Type]],RecordCount[],7,0),0),"")</f>
        <v>Service/Hubs</v>
      </c>
      <c r="O87" s="6" t="str">
        <f ca="1">IF(IDNMaps[[#This Row],[Name]]="","","("&amp;IDNMaps[[#This Row],[Type]]&amp;") "&amp;IDNMaps[[#This Row],[Name]])</f>
        <v>(Relation) Service/Hubs</v>
      </c>
      <c r="P87" s="6">
        <f ca="1">IFERROR(VLOOKUP(IDNMaps[[#This Row],[Primary]],INDIRECT(VLOOKUP(IDNMaps[[#This Row],[Type]],RecordCount[],2,0)),VLOOKUP(IDNMaps[[#This Row],[Type]],RecordCount[],8,0),0),"")</f>
        <v>2109117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18</v>
      </c>
      <c r="M88" s="6" t="str">
        <f ca="1">IFERROR(VLOOKUP(IDNMaps[[#This Row],[Type]],RecordCount[],6,0)&amp;"-"&amp;IDNMaps[[#This Row],[Type Count]],"")</f>
        <v>Resource Relations-18</v>
      </c>
      <c r="N88" s="6" t="str">
        <f ca="1">IFERROR(VLOOKUP(IDNMaps[[#This Row],[Primary]],INDIRECT(VLOOKUP(IDNMaps[[#This Row],[Type]],RecordCount[],2,0)),VLOOKUP(IDNMaps[[#This Row],[Type]],RecordCount[],7,0),0),"")</f>
        <v>Service/Items</v>
      </c>
      <c r="O88" s="6" t="str">
        <f ca="1">IF(IDNMaps[[#This Row],[Name]]="","","("&amp;IDNMaps[[#This Row],[Type]]&amp;") "&amp;IDNMaps[[#This Row],[Name]])</f>
        <v>(Relation) Service/Items</v>
      </c>
      <c r="P88" s="6">
        <f ca="1">IFERROR(VLOOKUP(IDNMaps[[#This Row],[Primary]],INDIRECT(VLOOKUP(IDNMaps[[#This Row],[Type]],RecordCount[],2,0)),VLOOKUP(IDNMaps[[#This Row],[Type]],RecordCount[],8,0),0),"")</f>
        <v>2109118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19</v>
      </c>
      <c r="M89" s="6" t="str">
        <f ca="1">IFERROR(VLOOKUP(IDNMaps[[#This Row],[Type]],RecordCount[],6,0)&amp;"-"&amp;IDNMaps[[#This Row],[Type Count]],"")</f>
        <v>Resource Relations-19</v>
      </c>
      <c r="N89" s="6" t="str">
        <f ca="1">IFERROR(VLOOKUP(IDNMaps[[#This Row],[Primary]],INDIRECT(VLOOKUP(IDNMaps[[#This Row],[Type]],RecordCount[],2,0)),VLOOKUP(IDNMaps[[#This Row],[Type]],RecordCount[],7,0),0),"")</f>
        <v>Service/Prices</v>
      </c>
      <c r="O89" s="6" t="str">
        <f ca="1">IF(IDNMaps[[#This Row],[Name]]="","","("&amp;IDNMaps[[#This Row],[Type]]&amp;") "&amp;IDNMaps[[#This Row],[Name]])</f>
        <v>(Relation) Service/Prices</v>
      </c>
      <c r="P89" s="6">
        <f ca="1">IFERROR(VLOOKUP(IDNMaps[[#This Row],[Primary]],INDIRECT(VLOOKUP(IDNMaps[[#This Row],[Type]],RecordCount[],2,0)),VLOOKUP(IDNMaps[[#This Row],[Type]],RecordCount[],8,0),0),"")</f>
        <v>2109119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20</v>
      </c>
      <c r="M90" s="6" t="str">
        <f ca="1">IFERROR(VLOOKUP(IDNMaps[[#This Row],[Type]],RecordCount[],6,0)&amp;"-"&amp;IDNMaps[[#This Row],[Type Count]],"")</f>
        <v>Resource Relations-20</v>
      </c>
      <c r="N90" s="6" t="str">
        <f ca="1">IFERROR(VLOOKUP(IDNMaps[[#This Row],[Primary]],INDIRECT(VLOOKUP(IDNMaps[[#This Row],[Type]],RecordCount[],2,0)),VLOOKUP(IDNMaps[[#This Row],[Type]],RecordCount[],7,0),0),"")</f>
        <v>Service/Unassigned</v>
      </c>
      <c r="O90" s="6" t="str">
        <f ca="1">IF(IDNMaps[[#This Row],[Name]]="","","("&amp;IDNMaps[[#This Row],[Type]]&amp;") "&amp;IDNMaps[[#This Row],[Name]])</f>
        <v>(Relation) Service/Unassigned</v>
      </c>
      <c r="P90" s="6">
        <f ca="1">IFERROR(VLOOKUP(IDNMaps[[#This Row],[Primary]],INDIRECT(VLOOKUP(IDNMaps[[#This Row],[Type]],RecordCount[],2,0)),VLOOKUP(IDNMaps[[#This Row],[Type]],RecordCount[],8,0),0),"")</f>
        <v>2109120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21</v>
      </c>
      <c r="M91" s="6" t="str">
        <f ca="1">IFERROR(VLOOKUP(IDNMaps[[#This Row],[Type]],RecordCount[],6,0)&amp;"-"&amp;IDNMaps[[#This Row],[Type Count]],"")</f>
        <v>Resource Relations-21</v>
      </c>
      <c r="N91" s="6" t="str">
        <f ca="1">IFERROR(VLOOKUP(IDNMaps[[#This Row],[Primary]],INDIRECT(VLOOKUP(IDNMaps[[#This Row],[Type]],RecordCount[],2,0)),VLOOKUP(IDNMaps[[#This Row],[Type]],RecordCount[],7,0),0),"")</f>
        <v>Service/Assigned</v>
      </c>
      <c r="O91" s="6" t="str">
        <f ca="1">IF(IDNMaps[[#This Row],[Name]]="","","("&amp;IDNMaps[[#This Row],[Type]]&amp;") "&amp;IDNMaps[[#This Row],[Name]])</f>
        <v>(Relation) Service/Assigned</v>
      </c>
      <c r="P91" s="6">
        <f ca="1">IFERROR(VLOOKUP(IDNMaps[[#This Row],[Primary]],INDIRECT(VLOOKUP(IDNMaps[[#This Row],[Type]],RecordCount[],2,0)),VLOOKUP(IDNMaps[[#This Row],[Type]],RecordCount[],8,0),0),"")</f>
        <v>2109121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22</v>
      </c>
      <c r="M92" s="6" t="str">
        <f ca="1">IFERROR(VLOOKUP(IDNMaps[[#This Row],[Type]],RecordCount[],6,0)&amp;"-"&amp;IDNMaps[[#This Row],[Type Count]],"")</f>
        <v>Resource Relations-22</v>
      </c>
      <c r="N92" s="6" t="str">
        <f ca="1">IFERROR(VLOOKUP(IDNMaps[[#This Row],[Primary]],INDIRECT(VLOOKUP(IDNMaps[[#This Row],[Type]],RecordCount[],2,0)),VLOOKUP(IDNMaps[[#This Row],[Type]],RecordCount[],7,0),0),"")</f>
        <v>Service/Processing</v>
      </c>
      <c r="O92" s="6" t="str">
        <f ca="1">IF(IDNMaps[[#This Row],[Name]]="","","("&amp;IDNMaps[[#This Row],[Type]]&amp;") "&amp;IDNMaps[[#This Row],[Name]])</f>
        <v>(Relation) Service/Processing</v>
      </c>
      <c r="P92" s="6">
        <f ca="1">IFERROR(VLOOKUP(IDNMaps[[#This Row],[Primary]],INDIRECT(VLOOKUP(IDNMaps[[#This Row],[Type]],RecordCount[],2,0)),VLOOKUP(IDNMaps[[#This Row],[Type]],RecordCount[],8,0),0),"")</f>
        <v>2109122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23</v>
      </c>
      <c r="M93" s="6" t="str">
        <f ca="1">IFERROR(VLOOKUP(IDNMaps[[#This Row],[Type]],RecordCount[],6,0)&amp;"-"&amp;IDNMaps[[#This Row],[Type Count]],"")</f>
        <v>Resource Relations-23</v>
      </c>
      <c r="N93" s="6" t="str">
        <f ca="1">IFERROR(VLOOKUP(IDNMaps[[#This Row],[Primary]],INDIRECT(VLOOKUP(IDNMaps[[#This Row],[Type]],RecordCount[],2,0)),VLOOKUP(IDNMaps[[#This Row],[Type]],RecordCount[],7,0),0),"")</f>
        <v>Service/Awaiting</v>
      </c>
      <c r="O93" s="6" t="str">
        <f ca="1">IF(IDNMaps[[#This Row],[Name]]="","","("&amp;IDNMaps[[#This Row],[Type]]&amp;") "&amp;IDNMaps[[#This Row],[Name]])</f>
        <v>(Relation) Service/Awaiting</v>
      </c>
      <c r="P93" s="6">
        <f ca="1">IFERROR(VLOOKUP(IDNMaps[[#This Row],[Primary]],INDIRECT(VLOOKUP(IDNMaps[[#This Row],[Type]],RecordCount[],2,0)),VLOOKUP(IDNMaps[[#This Row],[Type]],RecordCount[],8,0),0),"")</f>
        <v>2109123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24</v>
      </c>
      <c r="M94" s="6" t="str">
        <f ca="1">IFERROR(VLOOKUP(IDNMaps[[#This Row],[Type]],RecordCount[],6,0)&amp;"-"&amp;IDNMaps[[#This Row],[Type Count]],"")</f>
        <v>Resource Relations-24</v>
      </c>
      <c r="N94" s="6" t="str">
        <f ca="1">IFERROR(VLOOKUP(IDNMaps[[#This Row],[Primary]],INDIRECT(VLOOKUP(IDNMaps[[#This Row],[Type]],RecordCount[],2,0)),VLOOKUP(IDNMaps[[#This Row],[Type]],RecordCount[],7,0),0),"")</f>
        <v>Item/ItemServices</v>
      </c>
      <c r="O94" s="6" t="str">
        <f ca="1">IF(IDNMaps[[#This Row],[Name]]="","","("&amp;IDNMaps[[#This Row],[Type]]&amp;") "&amp;IDNMaps[[#This Row],[Name]])</f>
        <v>(Relation) Item/ItemServices</v>
      </c>
      <c r="P94" s="6">
        <f ca="1">IFERROR(VLOOKUP(IDNMaps[[#This Row],[Primary]],INDIRECT(VLOOKUP(IDNMaps[[#This Row],[Type]],RecordCount[],2,0)),VLOOKUP(IDNMaps[[#This Row],[Type]],RecordCount[],8,0),0),"")</f>
        <v>2109124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25</v>
      </c>
      <c r="M95" s="6" t="str">
        <f ca="1">IFERROR(VLOOKUP(IDNMaps[[#This Row],[Type]],RecordCount[],6,0)&amp;"-"&amp;IDNMaps[[#This Row],[Type Count]],"")</f>
        <v>Resource Relations-25</v>
      </c>
      <c r="N95" s="6" t="str">
        <f ca="1">IFERROR(VLOOKUP(IDNMaps[[#This Row],[Primary]],INDIRECT(VLOOKUP(IDNMaps[[#This Row],[Type]],RecordCount[],2,0)),VLOOKUP(IDNMaps[[#This Row],[Type]],RecordCount[],7,0),0),"")</f>
        <v>Item/Prices</v>
      </c>
      <c r="O95" s="6" t="str">
        <f ca="1">IF(IDNMaps[[#This Row],[Name]]="","","("&amp;IDNMaps[[#This Row],[Type]]&amp;") "&amp;IDNMaps[[#This Row],[Name]])</f>
        <v>(Relation) Item/Prices</v>
      </c>
      <c r="P95" s="6">
        <f ca="1">IFERROR(VLOOKUP(IDNMaps[[#This Row],[Primary]],INDIRECT(VLOOKUP(IDNMaps[[#This Row],[Type]],RecordCount[],2,0)),VLOOKUP(IDNMaps[[#This Row],[Type]],RecordCount[],8,0),0),"")</f>
        <v>2109125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26</v>
      </c>
      <c r="M96" s="6" t="str">
        <f ca="1">IFERROR(VLOOKUP(IDNMaps[[#This Row],[Type]],RecordCount[],6,0)&amp;"-"&amp;IDNMaps[[#This Row],[Type Count]],"")</f>
        <v>Resource Relations-26</v>
      </c>
      <c r="N96" s="6" t="str">
        <f ca="1">IFERROR(VLOOKUP(IDNMaps[[#This Row],[Primary]],INDIRECT(VLOOKUP(IDNMaps[[#This Row],[Type]],RecordCount[],2,0)),VLOOKUP(IDNMaps[[#This Row],[Type]],RecordCount[],7,0),0),"")</f>
        <v>Item/Unassigned</v>
      </c>
      <c r="O96" s="6" t="str">
        <f ca="1">IF(IDNMaps[[#This Row],[Name]]="","","("&amp;IDNMaps[[#This Row],[Type]]&amp;") "&amp;IDNMaps[[#This Row],[Name]])</f>
        <v>(Relation) Item/Unassigned</v>
      </c>
      <c r="P96" s="6">
        <f ca="1">IFERROR(VLOOKUP(IDNMaps[[#This Row],[Primary]],INDIRECT(VLOOKUP(IDNMaps[[#This Row],[Type]],RecordCount[],2,0)),VLOOKUP(IDNMaps[[#This Row],[Type]],RecordCount[],8,0),0),"")</f>
        <v>2109126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27</v>
      </c>
      <c r="M97" s="6" t="str">
        <f ca="1">IFERROR(VLOOKUP(IDNMaps[[#This Row],[Type]],RecordCount[],6,0)&amp;"-"&amp;IDNMaps[[#This Row],[Type Count]],"")</f>
        <v>Resource Relations-27</v>
      </c>
      <c r="N97" s="6" t="str">
        <f ca="1">IFERROR(VLOOKUP(IDNMaps[[#This Row],[Primary]],INDIRECT(VLOOKUP(IDNMaps[[#This Row],[Type]],RecordCount[],2,0)),VLOOKUP(IDNMaps[[#This Row],[Type]],RecordCount[],7,0),0),"")</f>
        <v>Item/Assigned</v>
      </c>
      <c r="O97" s="6" t="str">
        <f ca="1">IF(IDNMaps[[#This Row],[Name]]="","","("&amp;IDNMaps[[#This Row],[Type]]&amp;") "&amp;IDNMaps[[#This Row],[Name]])</f>
        <v>(Relation) Item/Assigned</v>
      </c>
      <c r="P97" s="6">
        <f ca="1">IFERROR(VLOOKUP(IDNMaps[[#This Row],[Primary]],INDIRECT(VLOOKUP(IDNMaps[[#This Row],[Type]],RecordCount[],2,0)),VLOOKUP(IDNMaps[[#This Row],[Type]],RecordCount[],8,0),0),"")</f>
        <v>2109127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28</v>
      </c>
      <c r="M98" s="6" t="str">
        <f ca="1">IFERROR(VLOOKUP(IDNMaps[[#This Row],[Type]],RecordCount[],6,0)&amp;"-"&amp;IDNMaps[[#This Row],[Type Count]],"")</f>
        <v>Resource Relations-28</v>
      </c>
      <c r="N98" s="6" t="str">
        <f ca="1">IFERROR(VLOOKUP(IDNMaps[[#This Row],[Primary]],INDIRECT(VLOOKUP(IDNMaps[[#This Row],[Type]],RecordCount[],2,0)),VLOOKUP(IDNMaps[[#This Row],[Type]],RecordCount[],7,0),0),"")</f>
        <v>Item/Processing</v>
      </c>
      <c r="O98" s="6" t="str">
        <f ca="1">IF(IDNMaps[[#This Row],[Name]]="","","("&amp;IDNMaps[[#This Row],[Type]]&amp;") "&amp;IDNMaps[[#This Row],[Name]])</f>
        <v>(Relation) Item/Processing</v>
      </c>
      <c r="P98" s="6">
        <f ca="1">IFERROR(VLOOKUP(IDNMaps[[#This Row],[Primary]],INDIRECT(VLOOKUP(IDNMaps[[#This Row],[Type]],RecordCount[],2,0)),VLOOKUP(IDNMaps[[#This Row],[Type]],RecordCount[],8,0),0),"")</f>
        <v>2109128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29</v>
      </c>
      <c r="M99" s="6" t="str">
        <f ca="1">IFERROR(VLOOKUP(IDNMaps[[#This Row],[Type]],RecordCount[],6,0)&amp;"-"&amp;IDNMaps[[#This Row],[Type Count]],"")</f>
        <v>Resource Relations-29</v>
      </c>
      <c r="N99" s="6" t="str">
        <f ca="1">IFERROR(VLOOKUP(IDNMaps[[#This Row],[Primary]],INDIRECT(VLOOKUP(IDNMaps[[#This Row],[Type]],RecordCount[],2,0)),VLOOKUP(IDNMaps[[#This Row],[Type]],RecordCount[],7,0),0),"")</f>
        <v>Item/Awaiting</v>
      </c>
      <c r="O99" s="6" t="str">
        <f ca="1">IF(IDNMaps[[#This Row],[Name]]="","","("&amp;IDNMaps[[#This Row],[Type]]&amp;") "&amp;IDNMaps[[#This Row],[Name]])</f>
        <v>(Relation) Item/Awaiting</v>
      </c>
      <c r="P99" s="6">
        <f ca="1">IFERROR(VLOOKUP(IDNMaps[[#This Row],[Primary]],INDIRECT(VLOOKUP(IDNMaps[[#This Row],[Type]],RecordCount[],2,0)),VLOOKUP(IDNMaps[[#This Row],[Type]],RecordCount[],8,0),0),"")</f>
        <v>2109129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30</v>
      </c>
      <c r="M100" s="6" t="str">
        <f ca="1">IFERROR(VLOOKUP(IDNMaps[[#This Row],[Type]],RecordCount[],6,0)&amp;"-"&amp;IDNMaps[[#This Row],[Type Count]],"")</f>
        <v>Resource Relations-30</v>
      </c>
      <c r="N100" s="6" t="str">
        <f ca="1">IFERROR(VLOOKUP(IDNMaps[[#This Row],[Primary]],INDIRECT(VLOOKUP(IDNMaps[[#This Row],[Type]],RecordCount[],2,0)),VLOOKUP(IDNMaps[[#This Row],[Type]],RecordCount[],7,0),0),"")</f>
        <v>Item/ServicingUsers</v>
      </c>
      <c r="O100" s="6" t="str">
        <f ca="1">IF(IDNMaps[[#This Row],[Name]]="","","("&amp;IDNMaps[[#This Row],[Type]]&amp;") "&amp;IDNMaps[[#This Row],[Name]])</f>
        <v>(Relation) Item/ServicingUsers</v>
      </c>
      <c r="P100" s="6">
        <f ca="1">IFERROR(VLOOKUP(IDNMaps[[#This Row],[Primary]],INDIRECT(VLOOKUP(IDNMaps[[#This Row],[Type]],RecordCount[],2,0)),VLOOKUP(IDNMaps[[#This Row],[Type]],RecordCount[],8,0),0),"")</f>
        <v>2109130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31</v>
      </c>
      <c r="M101" s="6" t="str">
        <f ca="1">IFERROR(VLOOKUP(IDNMaps[[#This Row],[Type]],RecordCount[],6,0)&amp;"-"&amp;IDNMaps[[#This Row],[Type Count]],"")</f>
        <v>Resource Relations-31</v>
      </c>
      <c r="N101" s="6" t="str">
        <f ca="1">IFERROR(VLOOKUP(IDNMaps[[#This Row],[Primary]],INDIRECT(VLOOKUP(IDNMaps[[#This Row],[Type]],RecordCount[],2,0)),VLOOKUP(IDNMaps[[#This Row],[Type]],RecordCount[],7,0),0),"")</f>
        <v>ItemService/Item</v>
      </c>
      <c r="O101" s="6" t="str">
        <f ca="1">IF(IDNMaps[[#This Row],[Name]]="","","("&amp;IDNMaps[[#This Row],[Type]]&amp;") "&amp;IDNMaps[[#This Row],[Name]])</f>
        <v>(Relation) ItemService/Item</v>
      </c>
      <c r="P101" s="6">
        <f ca="1">IFERROR(VLOOKUP(IDNMaps[[#This Row],[Primary]],INDIRECT(VLOOKUP(IDNMaps[[#This Row],[Type]],RecordCount[],2,0)),VLOOKUP(IDNMaps[[#This Row],[Type]],RecordCount[],8,0),0),"")</f>
        <v>2109131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32</v>
      </c>
      <c r="M102" s="6" t="str">
        <f ca="1">IFERROR(VLOOKUP(IDNMaps[[#This Row],[Type]],RecordCount[],6,0)&amp;"-"&amp;IDNMaps[[#This Row],[Type Count]],"")</f>
        <v>Resource Relations-32</v>
      </c>
      <c r="N102" s="6" t="str">
        <f ca="1">IFERROR(VLOOKUP(IDNMaps[[#This Row],[Primary]],INDIRECT(VLOOKUP(IDNMaps[[#This Row],[Type]],RecordCount[],2,0)),VLOOKUP(IDNMaps[[#This Row],[Type]],RecordCount[],7,0),0),"")</f>
        <v>ItemService/Service</v>
      </c>
      <c r="O102" s="6" t="str">
        <f ca="1">IF(IDNMaps[[#This Row],[Name]]="","","("&amp;IDNMaps[[#This Row],[Type]]&amp;") "&amp;IDNMaps[[#This Row],[Name]])</f>
        <v>(Relation) ItemService/Service</v>
      </c>
      <c r="P102" s="6">
        <f ca="1">IFERROR(VLOOKUP(IDNMaps[[#This Row],[Primary]],INDIRECT(VLOOKUP(IDNMaps[[#This Row],[Type]],RecordCount[],2,0)),VLOOKUP(IDNMaps[[#This Row],[Type]],RecordCount[],8,0),0),"")</f>
        <v>2109132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33</v>
      </c>
      <c r="M103" s="6" t="str">
        <f ca="1">IFERROR(VLOOKUP(IDNMaps[[#This Row],[Type]],RecordCount[],6,0)&amp;"-"&amp;IDNMaps[[#This Row],[Type Count]],"")</f>
        <v>Resource Relations-33</v>
      </c>
      <c r="N103" s="6" t="str">
        <f ca="1">IFERROR(VLOOKUP(IDNMaps[[#This Row],[Primary]],INDIRECT(VLOOKUP(IDNMaps[[#This Row],[Type]],RecordCount[],2,0)),VLOOKUP(IDNMaps[[#This Row],[Type]],RecordCount[],7,0),0),"")</f>
        <v>ItemService/Price</v>
      </c>
      <c r="O103" s="6" t="str">
        <f ca="1">IF(IDNMaps[[#This Row],[Name]]="","","("&amp;IDNMaps[[#This Row],[Type]]&amp;") "&amp;IDNMaps[[#This Row],[Name]])</f>
        <v>(Relation) ItemService/Price</v>
      </c>
      <c r="P103" s="6">
        <f ca="1">IFERROR(VLOOKUP(IDNMaps[[#This Row],[Primary]],INDIRECT(VLOOKUP(IDNMaps[[#This Row],[Type]],RecordCount[],2,0)),VLOOKUP(IDNMaps[[#This Row],[Type]],RecordCount[],8,0),0),"")</f>
        <v>2109133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34</v>
      </c>
      <c r="M104" s="6" t="str">
        <f ca="1">IFERROR(VLOOKUP(IDNMaps[[#This Row],[Type]],RecordCount[],6,0)&amp;"-"&amp;IDNMaps[[#This Row],[Type Count]],"")</f>
        <v>Resource Relations-34</v>
      </c>
      <c r="N104" s="6" t="str">
        <f ca="1">IFERROR(VLOOKUP(IDNMaps[[#This Row],[Primary]],INDIRECT(VLOOKUP(IDNMaps[[#This Row],[Type]],RecordCount[],2,0)),VLOOKUP(IDNMaps[[#This Row],[Type]],RecordCount[],7,0),0),"")</f>
        <v>UserService/User</v>
      </c>
      <c r="O104" s="6" t="str">
        <f ca="1">IF(IDNMaps[[#This Row],[Name]]="","","("&amp;IDNMaps[[#This Row],[Type]]&amp;") "&amp;IDNMaps[[#This Row],[Name]])</f>
        <v>(Relation) UserService/User</v>
      </c>
      <c r="P104" s="6">
        <f ca="1">IFERROR(VLOOKUP(IDNMaps[[#This Row],[Primary]],INDIRECT(VLOOKUP(IDNMaps[[#This Row],[Type]],RecordCount[],2,0)),VLOOKUP(IDNMaps[[#This Row],[Type]],RecordCount[],8,0),0),"")</f>
        <v>2109134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35</v>
      </c>
      <c r="M105" s="6" t="str">
        <f ca="1">IFERROR(VLOOKUP(IDNMaps[[#This Row],[Type]],RecordCount[],6,0)&amp;"-"&amp;IDNMaps[[#This Row],[Type Count]],"")</f>
        <v>Resource Relations-35</v>
      </c>
      <c r="N105" s="6" t="str">
        <f ca="1">IFERROR(VLOOKUP(IDNMaps[[#This Row],[Primary]],INDIRECT(VLOOKUP(IDNMaps[[#This Row],[Type]],RecordCount[],2,0)),VLOOKUP(IDNMaps[[#This Row],[Type]],RecordCount[],7,0),0),"")</f>
        <v>UserService/Service</v>
      </c>
      <c r="O105" s="6" t="str">
        <f ca="1">IF(IDNMaps[[#This Row],[Name]]="","","("&amp;IDNMaps[[#This Row],[Type]]&amp;") "&amp;IDNMaps[[#This Row],[Name]])</f>
        <v>(Relation) UserService/Service</v>
      </c>
      <c r="P105" s="6">
        <f ca="1">IFERROR(VLOOKUP(IDNMaps[[#This Row],[Primary]],INDIRECT(VLOOKUP(IDNMaps[[#This Row],[Type]],RecordCount[],2,0)),VLOOKUP(IDNMaps[[#This Row],[Type]],RecordCount[],8,0),0),"")</f>
        <v>2109135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36</v>
      </c>
      <c r="M106" s="6" t="str">
        <f ca="1">IFERROR(VLOOKUP(IDNMaps[[#This Row],[Type]],RecordCount[],6,0)&amp;"-"&amp;IDNMaps[[#This Row],[Type Count]],"")</f>
        <v>Resource Relations-36</v>
      </c>
      <c r="N106" s="6" t="str">
        <f ca="1">IFERROR(VLOOKUP(IDNMaps[[#This Row],[Primary]],INDIRECT(VLOOKUP(IDNMaps[[#This Row],[Type]],RecordCount[],2,0)),VLOOKUP(IDNMaps[[#This Row],[Type]],RecordCount[],7,0),0),"")</f>
        <v>HubUser/Hub</v>
      </c>
      <c r="O106" s="6" t="str">
        <f ca="1">IF(IDNMaps[[#This Row],[Name]]="","","("&amp;IDNMaps[[#This Row],[Type]]&amp;") "&amp;IDNMaps[[#This Row],[Name]])</f>
        <v>(Relation) HubUser/Hub</v>
      </c>
      <c r="P106" s="6">
        <f ca="1">IFERROR(VLOOKUP(IDNMaps[[#This Row],[Primary]],INDIRECT(VLOOKUP(IDNMaps[[#This Row],[Type]],RecordCount[],2,0)),VLOOKUP(IDNMaps[[#This Row],[Type]],RecordCount[],8,0),0),"")</f>
        <v>2109136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37</v>
      </c>
      <c r="M107" s="6" t="str">
        <f ca="1">IFERROR(VLOOKUP(IDNMaps[[#This Row],[Type]],RecordCount[],6,0)&amp;"-"&amp;IDNMaps[[#This Row],[Type Count]],"")</f>
        <v>Resource Relations-37</v>
      </c>
      <c r="N107" s="6" t="str">
        <f ca="1">IFERROR(VLOOKUP(IDNMaps[[#This Row],[Primary]],INDIRECT(VLOOKUP(IDNMaps[[#This Row],[Type]],RecordCount[],2,0)),VLOOKUP(IDNMaps[[#This Row],[Type]],RecordCount[],7,0),0),"")</f>
        <v>HubUser/User</v>
      </c>
      <c r="O107" s="6" t="str">
        <f ca="1">IF(IDNMaps[[#This Row],[Name]]="","","("&amp;IDNMaps[[#This Row],[Type]]&amp;") "&amp;IDNMaps[[#This Row],[Name]])</f>
        <v>(Relation) HubUser/User</v>
      </c>
      <c r="P107" s="6">
        <f ca="1">IFERROR(VLOOKUP(IDNMaps[[#This Row],[Primary]],INDIRECT(VLOOKUP(IDNMaps[[#This Row],[Type]],RecordCount[],2,0)),VLOOKUP(IDNMaps[[#This Row],[Type]],RecordCount[],8,0),0),"")</f>
        <v>2109137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38</v>
      </c>
      <c r="M108" s="6" t="str">
        <f ca="1">IFERROR(VLOOKUP(IDNMaps[[#This Row],[Type]],RecordCount[],6,0)&amp;"-"&amp;IDNMaps[[#This Row],[Type Count]],"")</f>
        <v>Resource Relations-38</v>
      </c>
      <c r="N108" s="6" t="str">
        <f ca="1">IFERROR(VLOOKUP(IDNMaps[[#This Row],[Primary]],INDIRECT(VLOOKUP(IDNMaps[[#This Row],[Type]],RecordCount[],2,0)),VLOOKUP(IDNMaps[[#This Row],[Type]],RecordCount[],7,0),0),"")</f>
        <v>Shelf/Hub</v>
      </c>
      <c r="O108" s="6" t="str">
        <f ca="1">IF(IDNMaps[[#This Row],[Name]]="","","("&amp;IDNMaps[[#This Row],[Type]]&amp;") "&amp;IDNMaps[[#This Row],[Name]])</f>
        <v>(Relation) Shelf/Hub</v>
      </c>
      <c r="P108" s="6">
        <f ca="1">IFERROR(VLOOKUP(IDNMaps[[#This Row],[Primary]],INDIRECT(VLOOKUP(IDNMaps[[#This Row],[Type]],RecordCount[],2,0)),VLOOKUP(IDNMaps[[#This Row],[Type]],RecordCount[],8,0),0),"")</f>
        <v>2109138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39</v>
      </c>
      <c r="M109" s="6" t="str">
        <f ca="1">IFERROR(VLOOKUP(IDNMaps[[#This Row],[Type]],RecordCount[],6,0)&amp;"-"&amp;IDNMaps[[#This Row],[Type Count]],"")</f>
        <v>Resource Relations-39</v>
      </c>
      <c r="N109" s="6" t="str">
        <f ca="1">IFERROR(VLOOKUP(IDNMaps[[#This Row],[Primary]],INDIRECT(VLOOKUP(IDNMaps[[#This Row],[Type]],RecordCount[],2,0)),VLOOKUP(IDNMaps[[#This Row],[Type]],RecordCount[],7,0),0),"")</f>
        <v>Shelf/Items</v>
      </c>
      <c r="O109" s="6" t="str">
        <f ca="1">IF(IDNMaps[[#This Row],[Name]]="","","("&amp;IDNMaps[[#This Row],[Type]]&amp;") "&amp;IDNMaps[[#This Row],[Name]])</f>
        <v>(Relation) Shelf/Items</v>
      </c>
      <c r="P109" s="6">
        <f ca="1">IFERROR(VLOOKUP(IDNMaps[[#This Row],[Primary]],INDIRECT(VLOOKUP(IDNMaps[[#This Row],[Type]],RecordCount[],2,0)),VLOOKUP(IDNMaps[[#This Row],[Type]],RecordCount[],8,0),0),"")</f>
        <v>2109139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40</v>
      </c>
      <c r="M110" s="6" t="str">
        <f ca="1">IFERROR(VLOOKUP(IDNMaps[[#This Row],[Type]],RecordCount[],6,0)&amp;"-"&amp;IDNMaps[[#This Row],[Type Count]],"")</f>
        <v>Resource Relations-40</v>
      </c>
      <c r="N110" s="6" t="str">
        <f ca="1">IFERROR(VLOOKUP(IDNMaps[[#This Row],[Primary]],INDIRECT(VLOOKUP(IDNMaps[[#This Row],[Type]],RecordCount[],2,0)),VLOOKUP(IDNMaps[[#This Row],[Type]],RecordCount[],7,0),0),"")</f>
        <v>HubDefaultShelf/Hub</v>
      </c>
      <c r="O110" s="6" t="str">
        <f ca="1">IF(IDNMaps[[#This Row],[Name]]="","","("&amp;IDNMaps[[#This Row],[Type]]&amp;") "&amp;IDNMaps[[#This Row],[Name]])</f>
        <v>(Relation) HubDefaultShelf/Hub</v>
      </c>
      <c r="P110" s="6">
        <f ca="1">IFERROR(VLOOKUP(IDNMaps[[#This Row],[Primary]],INDIRECT(VLOOKUP(IDNMaps[[#This Row],[Type]],RecordCount[],2,0)),VLOOKUP(IDNMaps[[#This Row],[Type]],RecordCount[],8,0),0),"")</f>
        <v>2109140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41</v>
      </c>
      <c r="M111" s="6" t="str">
        <f ca="1">IFERROR(VLOOKUP(IDNMaps[[#This Row],[Type]],RecordCount[],6,0)&amp;"-"&amp;IDNMaps[[#This Row],[Type Count]],"")</f>
        <v>Resource Relations-41</v>
      </c>
      <c r="N111" s="6" t="str">
        <f ca="1">IFERROR(VLOOKUP(IDNMaps[[#This Row],[Primary]],INDIRECT(VLOOKUP(IDNMaps[[#This Row],[Type]],RecordCount[],2,0)),VLOOKUP(IDNMaps[[#This Row],[Type]],RecordCount[],7,0),0),"")</f>
        <v>HubDefaultShelf/Shelf</v>
      </c>
      <c r="O111" s="6" t="str">
        <f ca="1">IF(IDNMaps[[#This Row],[Name]]="","","("&amp;IDNMaps[[#This Row],[Type]]&amp;") "&amp;IDNMaps[[#This Row],[Name]])</f>
        <v>(Relation) HubDefaultShelf/Shelf</v>
      </c>
      <c r="P111" s="6">
        <f ca="1">IFERROR(VLOOKUP(IDNMaps[[#This Row],[Primary]],INDIRECT(VLOOKUP(IDNMaps[[#This Row],[Type]],RecordCount[],2,0)),VLOOKUP(IDNMaps[[#This Row],[Type]],RecordCount[],8,0),0),"")</f>
        <v>2109141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42</v>
      </c>
      <c r="M112" s="6" t="str">
        <f ca="1">IFERROR(VLOOKUP(IDNMaps[[#This Row],[Type]],RecordCount[],6,0)&amp;"-"&amp;IDNMaps[[#This Row],[Type Count]],"")</f>
        <v>Resource Relations-42</v>
      </c>
      <c r="N112" s="6" t="str">
        <f ca="1">IFERROR(VLOOKUP(IDNMaps[[#This Row],[Primary]],INDIRECT(VLOOKUP(IDNMaps[[#This Row],[Type]],RecordCount[],2,0)),VLOOKUP(IDNMaps[[#This Row],[Type]],RecordCount[],7,0),0),"")</f>
        <v>Pricelist/Contents</v>
      </c>
      <c r="O112" s="6" t="str">
        <f ca="1">IF(IDNMaps[[#This Row],[Name]]="","","("&amp;IDNMaps[[#This Row],[Type]]&amp;") "&amp;IDNMaps[[#This Row],[Name]])</f>
        <v>(Relation) Pricelist/Contents</v>
      </c>
      <c r="P112" s="6">
        <f ca="1">IFERROR(VLOOKUP(IDNMaps[[#This Row],[Primary]],INDIRECT(VLOOKUP(IDNMaps[[#This Row],[Type]],RecordCount[],2,0)),VLOOKUP(IDNMaps[[#This Row],[Type]],RecordCount[],8,0),0),"")</f>
        <v>2109142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43</v>
      </c>
      <c r="M113" s="6" t="str">
        <f ca="1">IFERROR(VLOOKUP(IDNMaps[[#This Row],[Type]],RecordCount[],6,0)&amp;"-"&amp;IDNMaps[[#This Row],[Type Count]],"")</f>
        <v>Resource Relations-43</v>
      </c>
      <c r="N113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13" s="6" t="str">
        <f ca="1">IF(IDNMaps[[#This Row],[Name]]="","","("&amp;IDNMaps[[#This Row],[Type]]&amp;") "&amp;IDNMaps[[#This Row],[Name]])</f>
        <v>(Relation) PricelistContent/Pricelist</v>
      </c>
      <c r="P113" s="6">
        <f ca="1">IFERROR(VLOOKUP(IDNMaps[[#This Row],[Primary]],INDIRECT(VLOOKUP(IDNMaps[[#This Row],[Type]],RecordCount[],2,0)),VLOOKUP(IDNMaps[[#This Row],[Type]],RecordCount[],8,0),0),"")</f>
        <v>2109143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44</v>
      </c>
      <c r="M114" s="6" t="str">
        <f ca="1">IFERROR(VLOOKUP(IDNMaps[[#This Row],[Type]],RecordCount[],6,0)&amp;"-"&amp;IDNMaps[[#This Row],[Type Count]],"")</f>
        <v>Resource Relations-44</v>
      </c>
      <c r="N114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14" s="6" t="str">
        <f ca="1">IF(IDNMaps[[#This Row],[Name]]="","","("&amp;IDNMaps[[#This Row],[Type]]&amp;") "&amp;IDNMaps[[#This Row],[Name]])</f>
        <v>(Relation) PricelistContent/ItemService</v>
      </c>
      <c r="P114" s="6">
        <f ca="1">IFERROR(VLOOKUP(IDNMaps[[#This Row],[Primary]],INDIRECT(VLOOKUP(IDNMaps[[#This Row],[Type]],RecordCount[],2,0)),VLOOKUP(IDNMaps[[#This Row],[Type]],RecordCount[],8,0),0),"")</f>
        <v>2109144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45</v>
      </c>
      <c r="M115" s="6" t="str">
        <f ca="1">IFERROR(VLOOKUP(IDNMaps[[#This Row],[Type]],RecordCount[],6,0)&amp;"-"&amp;IDNMaps[[#This Row],[Type Count]],"")</f>
        <v>Resource Relations-45</v>
      </c>
      <c r="N115" s="6" t="str">
        <f ca="1">IFERROR(VLOOKUP(IDNMaps[[#This Row],[Primary]],INDIRECT(VLOOKUP(IDNMaps[[#This Row],[Type]],RecordCount[],2,0)),VLOOKUP(IDNMaps[[#This Row],[Type]],RecordCount[],7,0),0),"")</f>
        <v>IdentityLabel/Item</v>
      </c>
      <c r="O115" s="6" t="str">
        <f ca="1">IF(IDNMaps[[#This Row],[Name]]="","","("&amp;IDNMaps[[#This Row],[Type]]&amp;") "&amp;IDNMaps[[#This Row],[Name]])</f>
        <v>(Relation) IdentityLabel/Item</v>
      </c>
      <c r="P115" s="6">
        <f ca="1">IFERROR(VLOOKUP(IDNMaps[[#This Row],[Primary]],INDIRECT(VLOOKUP(IDNMaps[[#This Row],[Type]],RecordCount[],2,0)),VLOOKUP(IDNMaps[[#This Row],[Type]],RecordCount[],8,0),0),"")</f>
        <v>2109145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46</v>
      </c>
      <c r="M116" s="6" t="str">
        <f ca="1">IFERROR(VLOOKUP(IDNMaps[[#This Row],[Type]],RecordCount[],6,0)&amp;"-"&amp;IDNMaps[[#This Row],[Type Count]],"")</f>
        <v>Resource Relations-46</v>
      </c>
      <c r="N116" s="6" t="str">
        <f ca="1">IFERROR(VLOOKUP(IDNMaps[[#This Row],[Primary]],INDIRECT(VLOOKUP(IDNMaps[[#This Row],[Type]],RecordCount[],2,0)),VLOOKUP(IDNMaps[[#This Row],[Type]],RecordCount[],7,0),0),"")</f>
        <v>Order/Items</v>
      </c>
      <c r="O116" s="6" t="str">
        <f ca="1">IF(IDNMaps[[#This Row],[Name]]="","","("&amp;IDNMaps[[#This Row],[Type]]&amp;") "&amp;IDNMaps[[#This Row],[Name]])</f>
        <v>(Relation) Order/Items</v>
      </c>
      <c r="P116" s="6">
        <f ca="1">IFERROR(VLOOKUP(IDNMaps[[#This Row],[Primary]],INDIRECT(VLOOKUP(IDNMaps[[#This Row],[Type]],RecordCount[],2,0)),VLOOKUP(IDNMaps[[#This Row],[Type]],RecordCount[],8,0),0),"")</f>
        <v>2109146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47</v>
      </c>
      <c r="M117" s="6" t="str">
        <f ca="1">IFERROR(VLOOKUP(IDNMaps[[#This Row],[Type]],RecordCount[],6,0)&amp;"-"&amp;IDNMaps[[#This Row],[Type Count]],"")</f>
        <v>Resource Relations-47</v>
      </c>
      <c r="N117" s="6" t="str">
        <f ca="1">IFERROR(VLOOKUP(IDNMaps[[#This Row],[Primary]],INDIRECT(VLOOKUP(IDNMaps[[#This Row],[Type]],RecordCount[],2,0)),VLOOKUP(IDNMaps[[#This Row],[Type]],RecordCount[],7,0),0),"")</f>
        <v>Order/Customer</v>
      </c>
      <c r="O117" s="6" t="str">
        <f ca="1">IF(IDNMaps[[#This Row],[Name]]="","","("&amp;IDNMaps[[#This Row],[Type]]&amp;") "&amp;IDNMaps[[#This Row],[Name]])</f>
        <v>(Relation) Order/Customer</v>
      </c>
      <c r="P117" s="6">
        <f ca="1">IFERROR(VLOOKUP(IDNMaps[[#This Row],[Primary]],INDIRECT(VLOOKUP(IDNMaps[[#This Row],[Type]],RecordCount[],2,0)),VLOOKUP(IDNMaps[[#This Row],[Type]],RecordCount[],8,0),0),"")</f>
        <v>2109147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48</v>
      </c>
      <c r="M118" s="6" t="str">
        <f ca="1">IFERROR(VLOOKUP(IDNMaps[[#This Row],[Type]],RecordCount[],6,0)&amp;"-"&amp;IDNMaps[[#This Row],[Type Count]],"")</f>
        <v>Resource Relations-48</v>
      </c>
      <c r="N118" s="6" t="str">
        <f ca="1">IFERROR(VLOOKUP(IDNMaps[[#This Row],[Primary]],INDIRECT(VLOOKUP(IDNMaps[[#This Row],[Type]],RecordCount[],2,0)),VLOOKUP(IDNMaps[[#This Row],[Type]],RecordCount[],7,0),0),"")</f>
        <v>Order/Hub</v>
      </c>
      <c r="O118" s="6" t="str">
        <f ca="1">IF(IDNMaps[[#This Row],[Name]]="","","("&amp;IDNMaps[[#This Row],[Type]]&amp;") "&amp;IDNMaps[[#This Row],[Name]])</f>
        <v>(Relation) Order/Hub</v>
      </c>
      <c r="P118" s="6">
        <f ca="1">IFERROR(VLOOKUP(IDNMaps[[#This Row],[Primary]],INDIRECT(VLOOKUP(IDNMaps[[#This Row],[Type]],RecordCount[],2,0)),VLOOKUP(IDNMaps[[#This Row],[Type]],RecordCount[],8,0),0),"")</f>
        <v>2109148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49</v>
      </c>
      <c r="M119" s="6" t="str">
        <f ca="1">IFERROR(VLOOKUP(IDNMaps[[#This Row],[Type]],RecordCount[],6,0)&amp;"-"&amp;IDNMaps[[#This Row],[Type Count]],"")</f>
        <v>Resource Relations-49</v>
      </c>
      <c r="N119" s="6" t="str">
        <f ca="1">IFERROR(VLOOKUP(IDNMaps[[#This Row],[Primary]],INDIRECT(VLOOKUP(IDNMaps[[#This Row],[Type]],RecordCount[],2,0)),VLOOKUP(IDNMaps[[#This Row],[Type]],RecordCount[],7,0),0),"")</f>
        <v>Order/Invoice</v>
      </c>
      <c r="O119" s="6" t="str">
        <f ca="1">IF(IDNMaps[[#This Row],[Name]]="","","("&amp;IDNMaps[[#This Row],[Type]]&amp;") "&amp;IDNMaps[[#This Row],[Name]])</f>
        <v>(Relation) Order/Invoice</v>
      </c>
      <c r="P119" s="6">
        <f ca="1">IFERROR(VLOOKUP(IDNMaps[[#This Row],[Primary]],INDIRECT(VLOOKUP(IDNMaps[[#This Row],[Type]],RecordCount[],2,0)),VLOOKUP(IDNMaps[[#This Row],[Type]],RecordCount[],8,0),0),"")</f>
        <v>2109149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50</v>
      </c>
      <c r="M120" s="6" t="str">
        <f ca="1">IFERROR(VLOOKUP(IDNMaps[[#This Row],[Type]],RecordCount[],6,0)&amp;"-"&amp;IDNMaps[[#This Row],[Type Count]],"")</f>
        <v>Resource Relations-50</v>
      </c>
      <c r="N120" s="6" t="str">
        <f ca="1">IFERROR(VLOOKUP(IDNMaps[[#This Row],[Primary]],INDIRECT(VLOOKUP(IDNMaps[[#This Row],[Type]],RecordCount[],2,0)),VLOOKUP(IDNMaps[[#This Row],[Type]],RecordCount[],7,0),0),"")</f>
        <v>Order/Deliveries</v>
      </c>
      <c r="O120" s="6" t="str">
        <f ca="1">IF(IDNMaps[[#This Row],[Name]]="","","("&amp;IDNMaps[[#This Row],[Type]]&amp;") "&amp;IDNMaps[[#This Row],[Name]])</f>
        <v>(Relation) Order/Deliveries</v>
      </c>
      <c r="P120" s="6">
        <f ca="1">IFERROR(VLOOKUP(IDNMaps[[#This Row],[Primary]],INDIRECT(VLOOKUP(IDNMaps[[#This Row],[Type]],RecordCount[],2,0)),VLOOKUP(IDNMaps[[#This Row],[Type]],RecordCount[],8,0),0),"")</f>
        <v>2109150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51</v>
      </c>
      <c r="M121" s="6" t="str">
        <f ca="1">IFERROR(VLOOKUP(IDNMaps[[#This Row],[Type]],RecordCount[],6,0)&amp;"-"&amp;IDNMaps[[#This Row],[Type Count]],"")</f>
        <v>Resource Relations-51</v>
      </c>
      <c r="N121" s="6" t="str">
        <f ca="1">IFERROR(VLOOKUP(IDNMaps[[#This Row],[Primary]],INDIRECT(VLOOKUP(IDNMaps[[#This Row],[Type]],RecordCount[],2,0)),VLOOKUP(IDNMaps[[#This Row],[Type]],RecordCount[],7,0),0),"")</f>
        <v>Order/Receipts</v>
      </c>
      <c r="O121" s="6" t="str">
        <f ca="1">IF(IDNMaps[[#This Row],[Name]]="","","("&amp;IDNMaps[[#This Row],[Type]]&amp;") "&amp;IDNMaps[[#This Row],[Name]])</f>
        <v>(Relation) Order/Receipts</v>
      </c>
      <c r="P121" s="6">
        <f ca="1">IFERROR(VLOOKUP(IDNMaps[[#This Row],[Primary]],INDIRECT(VLOOKUP(IDNMaps[[#This Row],[Type]],RecordCount[],2,0)),VLOOKUP(IDNMaps[[#This Row],[Type]],RecordCount[],8,0),0),"")</f>
        <v>2109151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52</v>
      </c>
      <c r="M122" s="6" t="str">
        <f ca="1">IFERROR(VLOOKUP(IDNMaps[[#This Row],[Type]],RecordCount[],6,0)&amp;"-"&amp;IDNMaps[[#This Row],[Type Count]],"")</f>
        <v>Resource Relations-52</v>
      </c>
      <c r="N122" s="6" t="str">
        <f ca="1">IFERROR(VLOOKUP(IDNMaps[[#This Row],[Primary]],INDIRECT(VLOOKUP(IDNMaps[[#This Row],[Type]],RecordCount[],2,0)),VLOOKUP(IDNMaps[[#This Row],[Type]],RecordCount[],7,0),0),"")</f>
        <v>OrderItem/Order</v>
      </c>
      <c r="O122" s="6" t="str">
        <f ca="1">IF(IDNMaps[[#This Row],[Name]]="","","("&amp;IDNMaps[[#This Row],[Type]]&amp;") "&amp;IDNMaps[[#This Row],[Name]])</f>
        <v>(Relation) OrderItem/Order</v>
      </c>
      <c r="P122" s="6">
        <f ca="1">IFERROR(VLOOKUP(IDNMaps[[#This Row],[Primary]],INDIRECT(VLOOKUP(IDNMaps[[#This Row],[Type]],RecordCount[],2,0)),VLOOKUP(IDNMaps[[#This Row],[Type]],RecordCount[],8,0),0),"")</f>
        <v>2109152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53</v>
      </c>
      <c r="M123" s="6" t="str">
        <f ca="1">IFERROR(VLOOKUP(IDNMaps[[#This Row],[Type]],RecordCount[],6,0)&amp;"-"&amp;IDNMaps[[#This Row],[Type Count]],"")</f>
        <v>Resource Relations-53</v>
      </c>
      <c r="N123" s="6" t="str">
        <f ca="1">IFERROR(VLOOKUP(IDNMaps[[#This Row],[Primary]],INDIRECT(VLOOKUP(IDNMaps[[#This Row],[Type]],RecordCount[],2,0)),VLOOKUP(IDNMaps[[#This Row],[Type]],RecordCount[],7,0),0),"")</f>
        <v>OrderItem/Item</v>
      </c>
      <c r="O123" s="6" t="str">
        <f ca="1">IF(IDNMaps[[#This Row],[Name]]="","","("&amp;IDNMaps[[#This Row],[Type]]&amp;") "&amp;IDNMaps[[#This Row],[Name]])</f>
        <v>(Relation) OrderItem/Item</v>
      </c>
      <c r="P123" s="6">
        <f ca="1">IFERROR(VLOOKUP(IDNMaps[[#This Row],[Primary]],INDIRECT(VLOOKUP(IDNMaps[[#This Row],[Type]],RecordCount[],2,0)),VLOOKUP(IDNMaps[[#This Row],[Type]],RecordCount[],8,0),0),"")</f>
        <v>2109153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54</v>
      </c>
      <c r="M124" s="6" t="str">
        <f ca="1">IFERROR(VLOOKUP(IDNMaps[[#This Row],[Type]],RecordCount[],6,0)&amp;"-"&amp;IDNMaps[[#This Row],[Type Count]],"")</f>
        <v>Resource Relations-54</v>
      </c>
      <c r="N124" s="6" t="str">
        <f ca="1">IFERROR(VLOOKUP(IDNMaps[[#This Row],[Primary]],INDIRECT(VLOOKUP(IDNMaps[[#This Row],[Type]],RecordCount[],2,0)),VLOOKUP(IDNMaps[[#This Row],[Type]],RecordCount[],7,0),0),"")</f>
        <v>OrderItem/Label</v>
      </c>
      <c r="O124" s="6" t="str">
        <f ca="1">IF(IDNMaps[[#This Row],[Name]]="","","("&amp;IDNMaps[[#This Row],[Type]]&amp;") "&amp;IDNMaps[[#This Row],[Name]])</f>
        <v>(Relation) OrderItem/Label</v>
      </c>
      <c r="P124" s="6">
        <f ca="1">IFERROR(VLOOKUP(IDNMaps[[#This Row],[Primary]],INDIRECT(VLOOKUP(IDNMaps[[#This Row],[Type]],RecordCount[],2,0)),VLOOKUP(IDNMaps[[#This Row],[Type]],RecordCount[],8,0),0),"")</f>
        <v>2109154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55</v>
      </c>
      <c r="M125" s="6" t="str">
        <f ca="1">IFERROR(VLOOKUP(IDNMaps[[#This Row],[Type]],RecordCount[],6,0)&amp;"-"&amp;IDNMaps[[#This Row],[Type Count]],"")</f>
        <v>Resource Relations-55</v>
      </c>
      <c r="N125" s="6" t="str">
        <f ca="1">IFERROR(VLOOKUP(IDNMaps[[#This Row],[Primary]],INDIRECT(VLOOKUP(IDNMaps[[#This Row],[Type]],RecordCount[],2,0)),VLOOKUP(IDNMaps[[#This Row],[Type]],RecordCount[],7,0),0),"")</f>
        <v>OrderItem/Shelf</v>
      </c>
      <c r="O125" s="6" t="str">
        <f ca="1">IF(IDNMaps[[#This Row],[Name]]="","","("&amp;IDNMaps[[#This Row],[Type]]&amp;") "&amp;IDNMaps[[#This Row],[Name]])</f>
        <v>(Relation) OrderItem/Shelf</v>
      </c>
      <c r="P125" s="6">
        <f ca="1">IFERROR(VLOOKUP(IDNMaps[[#This Row],[Primary]],INDIRECT(VLOOKUP(IDNMaps[[#This Row],[Type]],RecordCount[],2,0)),VLOOKUP(IDNMaps[[#This Row],[Type]],RecordCount[],8,0),0),"")</f>
        <v>2109155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56</v>
      </c>
      <c r="M126" s="6" t="str">
        <f ca="1">IFERROR(VLOOKUP(IDNMaps[[#This Row],[Type]],RecordCount[],6,0)&amp;"-"&amp;IDNMaps[[#This Row],[Type Count]],"")</f>
        <v>Resource Relations-56</v>
      </c>
      <c r="N126" s="6" t="str">
        <f ca="1">IFERROR(VLOOKUP(IDNMaps[[#This Row],[Primary]],INDIRECT(VLOOKUP(IDNMaps[[#This Row],[Type]],RecordCount[],2,0)),VLOOKUP(IDNMaps[[#This Row],[Type]],RecordCount[],7,0),0),"")</f>
        <v>OrderItem/OIS</v>
      </c>
      <c r="O126" s="6" t="str">
        <f ca="1">IF(IDNMaps[[#This Row],[Name]]="","","("&amp;IDNMaps[[#This Row],[Type]]&amp;") "&amp;IDNMaps[[#This Row],[Name]])</f>
        <v>(Relation) OrderItem/OIS</v>
      </c>
      <c r="P126" s="6">
        <f ca="1">IFERROR(VLOOKUP(IDNMaps[[#This Row],[Primary]],INDIRECT(VLOOKUP(IDNMaps[[#This Row],[Type]],RecordCount[],2,0)),VLOOKUP(IDNMaps[[#This Row],[Type]],RecordCount[],8,0),0),"")</f>
        <v>2109156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57</v>
      </c>
      <c r="M127" s="6" t="str">
        <f ca="1">IFERROR(VLOOKUP(IDNMaps[[#This Row],[Type]],RecordCount[],6,0)&amp;"-"&amp;IDNMaps[[#This Row],[Type Count]],"")</f>
        <v>Resource Relations-57</v>
      </c>
      <c r="N127" s="6" t="str">
        <f ca="1">IFERROR(VLOOKUP(IDNMaps[[#This Row],[Primary]],INDIRECT(VLOOKUP(IDNMaps[[#This Row],[Type]],RecordCount[],2,0)),VLOOKUP(IDNMaps[[#This Row],[Type]],RecordCount[],7,0),0),"")</f>
        <v>OrderItem/Shifts</v>
      </c>
      <c r="O127" s="6" t="str">
        <f ca="1">IF(IDNMaps[[#This Row],[Name]]="","","("&amp;IDNMaps[[#This Row],[Type]]&amp;") "&amp;IDNMaps[[#This Row],[Name]])</f>
        <v>(Relation) OrderItem/Shifts</v>
      </c>
      <c r="P127" s="6">
        <f ca="1">IFERROR(VLOOKUP(IDNMaps[[#This Row],[Primary]],INDIRECT(VLOOKUP(IDNMaps[[#This Row],[Type]],RecordCount[],2,0)),VLOOKUP(IDNMaps[[#This Row],[Type]],RecordCount[],8,0),0),"")</f>
        <v>2109157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58</v>
      </c>
      <c r="M128" s="6" t="str">
        <f ca="1">IFERROR(VLOOKUP(IDNMaps[[#This Row],[Type]],RecordCount[],6,0)&amp;"-"&amp;IDNMaps[[#This Row],[Type Count]],"")</f>
        <v>Resource Relations-58</v>
      </c>
      <c r="N128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8" s="6" t="str">
        <f ca="1">IF(IDNMaps[[#This Row],[Name]]="","","("&amp;IDNMaps[[#This Row],[Type]]&amp;") "&amp;IDNMaps[[#This Row],[Name]])</f>
        <v>(Relation) OrderItemService/OrderItem</v>
      </c>
      <c r="P128" s="6">
        <f ca="1">IFERROR(VLOOKUP(IDNMaps[[#This Row],[Primary]],INDIRECT(VLOOKUP(IDNMaps[[#This Row],[Type]],RecordCount[],2,0)),VLOOKUP(IDNMaps[[#This Row],[Type]],RecordCount[],8,0),0),"")</f>
        <v>2109158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59</v>
      </c>
      <c r="M129" s="6" t="str">
        <f ca="1">IFERROR(VLOOKUP(IDNMaps[[#This Row],[Type]],RecordCount[],6,0)&amp;"-"&amp;IDNMaps[[#This Row],[Type Count]],"")</f>
        <v>Resource Relations-59</v>
      </c>
      <c r="N129" s="6" t="str">
        <f ca="1">IFERROR(VLOOKUP(IDNMaps[[#This Row],[Primary]],INDIRECT(VLOOKUP(IDNMaps[[#This Row],[Type]],RecordCount[],2,0)),VLOOKUP(IDNMaps[[#This Row],[Type]],RecordCount[],7,0),0),"")</f>
        <v>OrderItemService/Service</v>
      </c>
      <c r="O129" s="6" t="str">
        <f ca="1">IF(IDNMaps[[#This Row],[Name]]="","","("&amp;IDNMaps[[#This Row],[Type]]&amp;") "&amp;IDNMaps[[#This Row],[Name]])</f>
        <v>(Relation) OrderItemService/Service</v>
      </c>
      <c r="P129" s="6">
        <f ca="1">IFERROR(VLOOKUP(IDNMaps[[#This Row],[Primary]],INDIRECT(VLOOKUP(IDNMaps[[#This Row],[Type]],RecordCount[],2,0)),VLOOKUP(IDNMaps[[#This Row],[Type]],RecordCount[],8,0),0),"")</f>
        <v>2109159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60</v>
      </c>
      <c r="M130" s="6" t="str">
        <f ca="1">IFERROR(VLOOKUP(IDNMaps[[#This Row],[Type]],RecordCount[],6,0)&amp;"-"&amp;IDNMaps[[#This Row],[Type Count]],"")</f>
        <v>Resource Relations-60</v>
      </c>
      <c r="N130" s="6" t="str">
        <f ca="1">IFERROR(VLOOKUP(IDNMaps[[#This Row],[Primary]],INDIRECT(VLOOKUP(IDNMaps[[#This Row],[Type]],RecordCount[],2,0)),VLOOKUP(IDNMaps[[#This Row],[Type]],RecordCount[],7,0),0),"")</f>
        <v>OrderItemService/Assigned</v>
      </c>
      <c r="O130" s="6" t="str">
        <f ca="1">IF(IDNMaps[[#This Row],[Name]]="","","("&amp;IDNMaps[[#This Row],[Type]]&amp;") "&amp;IDNMaps[[#This Row],[Name]])</f>
        <v>(Relation) OrderItemService/Assigned</v>
      </c>
      <c r="P130" s="6">
        <f ca="1">IFERROR(VLOOKUP(IDNMaps[[#This Row],[Primary]],INDIRECT(VLOOKUP(IDNMaps[[#This Row],[Type]],RecordCount[],2,0)),VLOOKUP(IDNMaps[[#This Row],[Type]],RecordCount[],8,0),0),"")</f>
        <v>2109160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61</v>
      </c>
      <c r="M131" s="6" t="str">
        <f ca="1">IFERROR(VLOOKUP(IDNMaps[[#This Row],[Type]],RecordCount[],6,0)&amp;"-"&amp;IDNMaps[[#This Row],[Type Count]],"")</f>
        <v>Resource Relations-61</v>
      </c>
      <c r="N131" s="6" t="str">
        <f ca="1">IFERROR(VLOOKUP(IDNMaps[[#This Row],[Primary]],INDIRECT(VLOOKUP(IDNMaps[[#This Row],[Type]],RecordCount[],2,0)),VLOOKUP(IDNMaps[[#This Row],[Type]],RecordCount[],7,0),0),"")</f>
        <v>Invoice/Order</v>
      </c>
      <c r="O131" s="6" t="str">
        <f ca="1">IF(IDNMaps[[#This Row],[Name]]="","","("&amp;IDNMaps[[#This Row],[Type]]&amp;") "&amp;IDNMaps[[#This Row],[Name]])</f>
        <v>(Relation) Invoice/Order</v>
      </c>
      <c r="P131" s="6">
        <f ca="1">IFERROR(VLOOKUP(IDNMaps[[#This Row],[Primary]],INDIRECT(VLOOKUP(IDNMaps[[#This Row],[Type]],RecordCount[],2,0)),VLOOKUP(IDNMaps[[#This Row],[Type]],RecordCount[],8,0),0),"")</f>
        <v>2109161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62</v>
      </c>
      <c r="M132" s="6" t="str">
        <f ca="1">IFERROR(VLOOKUP(IDNMaps[[#This Row],[Type]],RecordCount[],6,0)&amp;"-"&amp;IDNMaps[[#This Row],[Type Count]],"")</f>
        <v>Resource Relations-62</v>
      </c>
      <c r="N132" s="6" t="str">
        <f ca="1">IFERROR(VLOOKUP(IDNMaps[[#This Row],[Primary]],INDIRECT(VLOOKUP(IDNMaps[[#This Row],[Type]],RecordCount[],2,0)),VLOOKUP(IDNMaps[[#This Row],[Type]],RecordCount[],7,0),0),"")</f>
        <v>Invoice/Customer</v>
      </c>
      <c r="O132" s="6" t="str">
        <f ca="1">IF(IDNMaps[[#This Row],[Name]]="","","("&amp;IDNMaps[[#This Row],[Type]]&amp;") "&amp;IDNMaps[[#This Row],[Name]])</f>
        <v>(Relation) Invoice/Customer</v>
      </c>
      <c r="P132" s="6">
        <f ca="1">IFERROR(VLOOKUP(IDNMaps[[#This Row],[Primary]],INDIRECT(VLOOKUP(IDNMaps[[#This Row],[Type]],RecordCount[],2,0)),VLOOKUP(IDNMaps[[#This Row],[Type]],RecordCount[],8,0),0),"")</f>
        <v>2109162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63</v>
      </c>
      <c r="M133" s="6" t="str">
        <f ca="1">IFERROR(VLOOKUP(IDNMaps[[#This Row],[Type]],RecordCount[],6,0)&amp;"-"&amp;IDNMaps[[#This Row],[Type Count]],"")</f>
        <v>Resource Relations-63</v>
      </c>
      <c r="N133" s="6" t="str">
        <f ca="1">IFERROR(VLOOKUP(IDNMaps[[#This Row],[Primary]],INDIRECT(VLOOKUP(IDNMaps[[#This Row],[Type]],RecordCount[],2,0)),VLOOKUP(IDNMaps[[#This Row],[Type]],RecordCount[],7,0),0),"")</f>
        <v>Invoice/Items</v>
      </c>
      <c r="O133" s="6" t="str">
        <f ca="1">IF(IDNMaps[[#This Row],[Name]]="","","("&amp;IDNMaps[[#This Row],[Type]]&amp;") "&amp;IDNMaps[[#This Row],[Name]])</f>
        <v>(Relation) Invoice/Items</v>
      </c>
      <c r="P133" s="6">
        <f ca="1">IFERROR(VLOOKUP(IDNMaps[[#This Row],[Primary]],INDIRECT(VLOOKUP(IDNMaps[[#This Row],[Type]],RecordCount[],2,0)),VLOOKUP(IDNMaps[[#This Row],[Type]],RecordCount[],8,0),0),"")</f>
        <v>2109163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64</v>
      </c>
      <c r="M134" s="6" t="str">
        <f ca="1">IFERROR(VLOOKUP(IDNMaps[[#This Row],[Type]],RecordCount[],6,0)&amp;"-"&amp;IDNMaps[[#This Row],[Type Count]],"")</f>
        <v>Resource Relations-64</v>
      </c>
      <c r="N134" s="6" t="str">
        <f ca="1">IFERROR(VLOOKUP(IDNMaps[[#This Row],[Primary]],INDIRECT(VLOOKUP(IDNMaps[[#This Row],[Type]],RecordCount[],2,0)),VLOOKUP(IDNMaps[[#This Row],[Type]],RecordCount[],7,0),0),"")</f>
        <v>Invoice/Receipts</v>
      </c>
      <c r="O134" s="6" t="str">
        <f ca="1">IF(IDNMaps[[#This Row],[Name]]="","","("&amp;IDNMaps[[#This Row],[Type]]&amp;") "&amp;IDNMaps[[#This Row],[Name]])</f>
        <v>(Relation) Invoice/Receipts</v>
      </c>
      <c r="P134" s="6">
        <f ca="1">IFERROR(VLOOKUP(IDNMaps[[#This Row],[Primary]],INDIRECT(VLOOKUP(IDNMaps[[#This Row],[Type]],RecordCount[],2,0)),VLOOKUP(IDNMaps[[#This Row],[Type]],RecordCount[],8,0),0),"")</f>
        <v>2109164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65</v>
      </c>
      <c r="M135" s="6" t="str">
        <f ca="1">IFERROR(VLOOKUP(IDNMaps[[#This Row],[Type]],RecordCount[],6,0)&amp;"-"&amp;IDNMaps[[#This Row],[Type Count]],"")</f>
        <v>Resource Relations-65</v>
      </c>
      <c r="N135" s="6" t="str">
        <f ca="1">IFERROR(VLOOKUP(IDNMaps[[#This Row],[Primary]],INDIRECT(VLOOKUP(IDNMaps[[#This Row],[Type]],RecordCount[],2,0)),VLOOKUP(IDNMaps[[#This Row],[Type]],RecordCount[],7,0),0),"")</f>
        <v>InvoiceItem/Invoice</v>
      </c>
      <c r="O135" s="6" t="str">
        <f ca="1">IF(IDNMaps[[#This Row],[Name]]="","","("&amp;IDNMaps[[#This Row],[Type]]&amp;") "&amp;IDNMaps[[#This Row],[Name]])</f>
        <v>(Relation) InvoiceItem/Invoice</v>
      </c>
      <c r="P135" s="6">
        <f ca="1">IFERROR(VLOOKUP(IDNMaps[[#This Row],[Primary]],INDIRECT(VLOOKUP(IDNMaps[[#This Row],[Type]],RecordCount[],2,0)),VLOOKUP(IDNMaps[[#This Row],[Type]],RecordCount[],8,0),0),"")</f>
        <v>2109165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66</v>
      </c>
      <c r="M136" s="6" t="str">
        <f ca="1">IFERROR(VLOOKUP(IDNMaps[[#This Row],[Type]],RecordCount[],6,0)&amp;"-"&amp;IDNMaps[[#This Row],[Type Count]],"")</f>
        <v>Resource Relations-66</v>
      </c>
      <c r="N136" s="6" t="str">
        <f ca="1">IFERROR(VLOOKUP(IDNMaps[[#This Row],[Primary]],INDIRECT(VLOOKUP(IDNMaps[[#This Row],[Type]],RecordCount[],2,0)),VLOOKUP(IDNMaps[[#This Row],[Type]],RecordCount[],7,0),0),"")</f>
        <v>InvoiceItem/Item</v>
      </c>
      <c r="O136" s="6" t="str">
        <f ca="1">IF(IDNMaps[[#This Row],[Name]]="","","("&amp;IDNMaps[[#This Row],[Type]]&amp;") "&amp;IDNMaps[[#This Row],[Name]])</f>
        <v>(Relation) InvoiceItem/Item</v>
      </c>
      <c r="P136" s="6">
        <f ca="1">IFERROR(VLOOKUP(IDNMaps[[#This Row],[Primary]],INDIRECT(VLOOKUP(IDNMaps[[#This Row],[Type]],RecordCount[],2,0)),VLOOKUP(IDNMaps[[#This Row],[Type]],RecordCount[],8,0),0),"")</f>
        <v>2109166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67</v>
      </c>
      <c r="M137" s="6" t="str">
        <f ca="1">IFERROR(VLOOKUP(IDNMaps[[#This Row],[Type]],RecordCount[],6,0)&amp;"-"&amp;IDNMaps[[#This Row],[Type Count]],"")</f>
        <v>Resource Relations-67</v>
      </c>
      <c r="N137" s="6" t="str">
        <f ca="1">IFERROR(VLOOKUP(IDNMaps[[#This Row],[Primary]],INDIRECT(VLOOKUP(IDNMaps[[#This Row],[Type]],RecordCount[],2,0)),VLOOKUP(IDNMaps[[#This Row],[Type]],RecordCount[],7,0),0),"")</f>
        <v>InvoiceItem/Service</v>
      </c>
      <c r="O137" s="6" t="str">
        <f ca="1">IF(IDNMaps[[#This Row],[Name]]="","","("&amp;IDNMaps[[#This Row],[Type]]&amp;") "&amp;IDNMaps[[#This Row],[Name]])</f>
        <v>(Relation) InvoiceItem/Service</v>
      </c>
      <c r="P137" s="6">
        <f ca="1">IFERROR(VLOOKUP(IDNMaps[[#This Row],[Primary]],INDIRECT(VLOOKUP(IDNMaps[[#This Row],[Type]],RecordCount[],2,0)),VLOOKUP(IDNMaps[[#This Row],[Type]],RecordCount[],8,0),0),"")</f>
        <v>2109167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68</v>
      </c>
      <c r="M138" s="6" t="str">
        <f ca="1">IFERROR(VLOOKUP(IDNMaps[[#This Row],[Type]],RecordCount[],6,0)&amp;"-"&amp;IDNMaps[[#This Row],[Type Count]],"")</f>
        <v>Resource Relations-68</v>
      </c>
      <c r="N138" s="6" t="str">
        <f ca="1">IFERROR(VLOOKUP(IDNMaps[[#This Row],[Primary]],INDIRECT(VLOOKUP(IDNMaps[[#This Row],[Type]],RecordCount[],2,0)),VLOOKUP(IDNMaps[[#This Row],[Type]],RecordCount[],7,0),0),"")</f>
        <v>OrderItemServiceUser/OIS</v>
      </c>
      <c r="O138" s="6" t="str">
        <f ca="1">IF(IDNMaps[[#This Row],[Name]]="","","("&amp;IDNMaps[[#This Row],[Type]]&amp;") "&amp;IDNMaps[[#This Row],[Name]])</f>
        <v>(Relation) OrderItemServiceUser/OIS</v>
      </c>
      <c r="P138" s="6">
        <f ca="1">IFERROR(VLOOKUP(IDNMaps[[#This Row],[Primary]],INDIRECT(VLOOKUP(IDNMaps[[#This Row],[Type]],RecordCount[],2,0)),VLOOKUP(IDNMaps[[#This Row],[Type]],RecordCount[],8,0),0),"")</f>
        <v>2109168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69</v>
      </c>
      <c r="M139" s="6" t="str">
        <f ca="1">IFERROR(VLOOKUP(IDNMaps[[#This Row],[Type]],RecordCount[],6,0)&amp;"-"&amp;IDNMaps[[#This Row],[Type Count]],"")</f>
        <v>Resource Relations-69</v>
      </c>
      <c r="N139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9" s="6" t="str">
        <f ca="1">IF(IDNMaps[[#This Row],[Name]]="","","("&amp;IDNMaps[[#This Row],[Type]]&amp;") "&amp;IDNMaps[[#This Row],[Name]])</f>
        <v>(Relation) OrderItemServiceUser/User</v>
      </c>
      <c r="P139" s="6">
        <f ca="1">IFERROR(VLOOKUP(IDNMaps[[#This Row],[Primary]],INDIRECT(VLOOKUP(IDNMaps[[#This Row],[Type]],RecordCount[],2,0)),VLOOKUP(IDNMaps[[#This Row],[Type]],RecordCount[],8,0),0),"")</f>
        <v>2109169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70</v>
      </c>
      <c r="M140" s="6" t="str">
        <f ca="1">IFERROR(VLOOKUP(IDNMaps[[#This Row],[Type]],RecordCount[],6,0)&amp;"-"&amp;IDNMaps[[#This Row],[Type Count]],"")</f>
        <v>Resource Relations-70</v>
      </c>
      <c r="N140" s="6" t="str">
        <f ca="1">IFERROR(VLOOKUP(IDNMaps[[#This Row],[Primary]],INDIRECT(VLOOKUP(IDNMaps[[#This Row],[Type]],RecordCount[],2,0)),VLOOKUP(IDNMaps[[#This Row],[Type]],RecordCount[],7,0),0),"")</f>
        <v>Receipt/Invoice</v>
      </c>
      <c r="O140" s="6" t="str">
        <f ca="1">IF(IDNMaps[[#This Row],[Name]]="","","("&amp;IDNMaps[[#This Row],[Type]]&amp;") "&amp;IDNMaps[[#This Row],[Name]])</f>
        <v>(Relation) Receipt/Invoice</v>
      </c>
      <c r="P140" s="6">
        <f ca="1">IFERROR(VLOOKUP(IDNMaps[[#This Row],[Primary]],INDIRECT(VLOOKUP(IDNMaps[[#This Row],[Type]],RecordCount[],2,0)),VLOOKUP(IDNMaps[[#This Row],[Type]],RecordCount[],8,0),0),"")</f>
        <v>2109170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71</v>
      </c>
      <c r="M141" s="6" t="str">
        <f ca="1">IFERROR(VLOOKUP(IDNMaps[[#This Row],[Type]],RecordCount[],6,0)&amp;"-"&amp;IDNMaps[[#This Row],[Type Count]],"")</f>
        <v>Resource Relations-71</v>
      </c>
      <c r="N141" s="6" t="str">
        <f ca="1">IFERROR(VLOOKUP(IDNMaps[[#This Row],[Primary]],INDIRECT(VLOOKUP(IDNMaps[[#This Row],[Type]],RecordCount[],2,0)),VLOOKUP(IDNMaps[[#This Row],[Type]],RecordCount[],7,0),0),"")</f>
        <v>Delivery/Order</v>
      </c>
      <c r="O141" s="6" t="str">
        <f ca="1">IF(IDNMaps[[#This Row],[Name]]="","","("&amp;IDNMaps[[#This Row],[Type]]&amp;") "&amp;IDNMaps[[#This Row],[Name]])</f>
        <v>(Relation) Delivery/Order</v>
      </c>
      <c r="P141" s="6">
        <f ca="1">IFERROR(VLOOKUP(IDNMaps[[#This Row],[Primary]],INDIRECT(VLOOKUP(IDNMaps[[#This Row],[Type]],RecordCount[],2,0)),VLOOKUP(IDNMaps[[#This Row],[Type]],RecordCount[],8,0),0),"")</f>
        <v>2109171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72</v>
      </c>
      <c r="M142" s="6" t="str">
        <f ca="1">IFERROR(VLOOKUP(IDNMaps[[#This Row],[Type]],RecordCount[],6,0)&amp;"-"&amp;IDNMaps[[#This Row],[Type Count]],"")</f>
        <v>Resource Relations-72</v>
      </c>
      <c r="N142" s="6" t="str">
        <f ca="1">IFERROR(VLOOKUP(IDNMaps[[#This Row],[Primary]],INDIRECT(VLOOKUP(IDNMaps[[#This Row],[Type]],RecordCount[],2,0)),VLOOKUP(IDNMaps[[#This Row],[Type]],RecordCount[],7,0),0),"")</f>
        <v>Delivery/Hub</v>
      </c>
      <c r="O142" s="6" t="str">
        <f ca="1">IF(IDNMaps[[#This Row],[Name]]="","","("&amp;IDNMaps[[#This Row],[Type]]&amp;") "&amp;IDNMaps[[#This Row],[Name]])</f>
        <v>(Relation) Delivery/Hub</v>
      </c>
      <c r="P142" s="6">
        <f ca="1">IFERROR(VLOOKUP(IDNMaps[[#This Row],[Primary]],INDIRECT(VLOOKUP(IDNMaps[[#This Row],[Type]],RecordCount[],2,0)),VLOOKUP(IDNMaps[[#This Row],[Type]],RecordCount[],8,0),0),"")</f>
        <v>2109172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73</v>
      </c>
      <c r="M143" s="6" t="str">
        <f ca="1">IFERROR(VLOOKUP(IDNMaps[[#This Row],[Type]],RecordCount[],6,0)&amp;"-"&amp;IDNMaps[[#This Row],[Type Count]],"")</f>
        <v>Resource Relations-73</v>
      </c>
      <c r="N143" s="6" t="str">
        <f ca="1">IFERROR(VLOOKUP(IDNMaps[[#This Row],[Primary]],INDIRECT(VLOOKUP(IDNMaps[[#This Row],[Type]],RecordCount[],2,0)),VLOOKUP(IDNMaps[[#This Row],[Type]],RecordCount[],7,0),0),"")</f>
        <v>Delivery/Items</v>
      </c>
      <c r="O143" s="6" t="str">
        <f ca="1">IF(IDNMaps[[#This Row],[Name]]="","","("&amp;IDNMaps[[#This Row],[Type]]&amp;") "&amp;IDNMaps[[#This Row],[Name]])</f>
        <v>(Relation) Delivery/Items</v>
      </c>
      <c r="P143" s="6">
        <f ca="1">IFERROR(VLOOKUP(IDNMaps[[#This Row],[Primary]],INDIRECT(VLOOKUP(IDNMaps[[#This Row],[Type]],RecordCount[],2,0)),VLOOKUP(IDNMaps[[#This Row],[Type]],RecordCount[],8,0),0),"")</f>
        <v>2109173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74</v>
      </c>
      <c r="M144" s="6" t="str">
        <f ca="1">IFERROR(VLOOKUP(IDNMaps[[#This Row],[Type]],RecordCount[],6,0)&amp;"-"&amp;IDNMaps[[#This Row],[Type Count]],"")</f>
        <v>Resource Relations-74</v>
      </c>
      <c r="N144" s="6" t="str">
        <f ca="1">IFERROR(VLOOKUP(IDNMaps[[#This Row],[Primary]],INDIRECT(VLOOKUP(IDNMaps[[#This Row],[Type]],RecordCount[],2,0)),VLOOKUP(IDNMaps[[#This Row],[Type]],RecordCount[],7,0),0),"")</f>
        <v>DeliveryItem/Delivery</v>
      </c>
      <c r="O144" s="6" t="str">
        <f ca="1">IF(IDNMaps[[#This Row],[Name]]="","","("&amp;IDNMaps[[#This Row],[Type]]&amp;") "&amp;IDNMaps[[#This Row],[Name]])</f>
        <v>(Relation) DeliveryItem/Delivery</v>
      </c>
      <c r="P144" s="6">
        <f ca="1">IFERROR(VLOOKUP(IDNMaps[[#This Row],[Primary]],INDIRECT(VLOOKUP(IDNMaps[[#This Row],[Type]],RecordCount[],2,0)),VLOOKUP(IDNMaps[[#This Row],[Type]],RecordCount[],8,0),0),"")</f>
        <v>2109174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75</v>
      </c>
      <c r="M145" s="6" t="str">
        <f ca="1">IFERROR(VLOOKUP(IDNMaps[[#This Row],[Type]],RecordCount[],6,0)&amp;"-"&amp;IDNMaps[[#This Row],[Type Count]],"")</f>
        <v>Resource Relations-75</v>
      </c>
      <c r="N145" s="6" t="str">
        <f ca="1">IFERROR(VLOOKUP(IDNMaps[[#This Row],[Primary]],INDIRECT(VLOOKUP(IDNMaps[[#This Row],[Type]],RecordCount[],2,0)),VLOOKUP(IDNMaps[[#This Row],[Type]],RecordCount[],7,0),0),"")</f>
        <v>DeliveryItem/Item</v>
      </c>
      <c r="O145" s="6" t="str">
        <f ca="1">IF(IDNMaps[[#This Row],[Name]]="","","("&amp;IDNMaps[[#This Row],[Type]]&amp;") "&amp;IDNMaps[[#This Row],[Name]])</f>
        <v>(Relation) DeliveryItem/Item</v>
      </c>
      <c r="P145" s="6">
        <f ca="1">IFERROR(VLOOKUP(IDNMaps[[#This Row],[Primary]],INDIRECT(VLOOKUP(IDNMaps[[#This Row],[Type]],RecordCount[],2,0)),VLOOKUP(IDNMaps[[#This Row],[Type]],RecordCount[],8,0),0),"")</f>
        <v>2109175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76</v>
      </c>
      <c r="M146" s="6" t="str">
        <f ca="1">IFERROR(VLOOKUP(IDNMaps[[#This Row],[Type]],RecordCount[],6,0)&amp;"-"&amp;IDNMaps[[#This Row],[Type Count]],"")</f>
        <v>Resource Relations-76</v>
      </c>
      <c r="N146" s="6" t="str">
        <f ca="1">IFERROR(VLOOKUP(IDNMaps[[#This Row],[Primary]],INDIRECT(VLOOKUP(IDNMaps[[#This Row],[Type]],RecordCount[],2,0)),VLOOKUP(IDNMaps[[#This Row],[Type]],RecordCount[],7,0),0),"")</f>
        <v>DeliveryItem/Shelf</v>
      </c>
      <c r="O146" s="6" t="str">
        <f ca="1">IF(IDNMaps[[#This Row],[Name]]="","","("&amp;IDNMaps[[#This Row],[Type]]&amp;") "&amp;IDNMaps[[#This Row],[Name]])</f>
        <v>(Relation) DeliveryItem/Shelf</v>
      </c>
      <c r="P146" s="6">
        <f ca="1">IFERROR(VLOOKUP(IDNMaps[[#This Row],[Primary]],INDIRECT(VLOOKUP(IDNMaps[[#This Row],[Type]],RecordCount[],2,0)),VLOOKUP(IDNMaps[[#This Row],[Type]],RecordCount[],8,0),0),"")</f>
        <v>2109176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77</v>
      </c>
      <c r="M147" s="6" t="str">
        <f ca="1">IFERROR(VLOOKUP(IDNMaps[[#This Row],[Type]],RecordCount[],6,0)&amp;"-"&amp;IDNMaps[[#This Row],[Type Count]],"")</f>
        <v>Resource Relations-77</v>
      </c>
      <c r="N147" s="6" t="str">
        <f ca="1">IFERROR(VLOOKUP(IDNMaps[[#This Row],[Primary]],INDIRECT(VLOOKUP(IDNMaps[[#This Row],[Type]],RecordCount[],2,0)),VLOOKUP(IDNMaps[[#This Row],[Type]],RecordCount[],7,0),0),"")</f>
        <v>HubShift/Source</v>
      </c>
      <c r="O147" s="6" t="str">
        <f ca="1">IF(IDNMaps[[#This Row],[Name]]="","","("&amp;IDNMaps[[#This Row],[Type]]&amp;") "&amp;IDNMaps[[#This Row],[Name]])</f>
        <v>(Relation) HubShift/Source</v>
      </c>
      <c r="P147" s="6">
        <f ca="1">IFERROR(VLOOKUP(IDNMaps[[#This Row],[Primary]],INDIRECT(VLOOKUP(IDNMaps[[#This Row],[Type]],RecordCount[],2,0)),VLOOKUP(IDNMaps[[#This Row],[Type]],RecordCount[],8,0),0),"")</f>
        <v>2109177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78</v>
      </c>
      <c r="M148" s="6" t="str">
        <f ca="1">IFERROR(VLOOKUP(IDNMaps[[#This Row],[Type]],RecordCount[],6,0)&amp;"-"&amp;IDNMaps[[#This Row],[Type Count]],"")</f>
        <v>Resource Relations-78</v>
      </c>
      <c r="N148" s="6" t="str">
        <f ca="1">IFERROR(VLOOKUP(IDNMaps[[#This Row],[Primary]],INDIRECT(VLOOKUP(IDNMaps[[#This Row],[Type]],RecordCount[],2,0)),VLOOKUP(IDNMaps[[#This Row],[Type]],RecordCount[],7,0),0),"")</f>
        <v>HubShift/Target</v>
      </c>
      <c r="O148" s="6" t="str">
        <f ca="1">IF(IDNMaps[[#This Row],[Name]]="","","("&amp;IDNMaps[[#This Row],[Type]]&amp;") "&amp;IDNMaps[[#This Row],[Name]])</f>
        <v>(Relation) HubShift/Target</v>
      </c>
      <c r="P148" s="6">
        <f ca="1">IFERROR(VLOOKUP(IDNMaps[[#This Row],[Primary]],INDIRECT(VLOOKUP(IDNMaps[[#This Row],[Type]],RecordCount[],2,0)),VLOOKUP(IDNMaps[[#This Row],[Type]],RecordCount[],8,0),0),"")</f>
        <v>2109178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79</v>
      </c>
      <c r="M149" s="6" t="str">
        <f ca="1">IFERROR(VLOOKUP(IDNMaps[[#This Row],[Type]],RecordCount[],6,0)&amp;"-"&amp;IDNMaps[[#This Row],[Type Count]],"")</f>
        <v>Resource Relations-79</v>
      </c>
      <c r="N149" s="6" t="str">
        <f ca="1">IFERROR(VLOOKUP(IDNMaps[[#This Row],[Primary]],INDIRECT(VLOOKUP(IDNMaps[[#This Row],[Type]],RecordCount[],2,0)),VLOOKUP(IDNMaps[[#This Row],[Type]],RecordCount[],7,0),0),"")</f>
        <v>HubShift/Items</v>
      </c>
      <c r="O149" s="6" t="str">
        <f ca="1">IF(IDNMaps[[#This Row],[Name]]="","","("&amp;IDNMaps[[#This Row],[Type]]&amp;") "&amp;IDNMaps[[#This Row],[Name]])</f>
        <v>(Relation) HubShift/Items</v>
      </c>
      <c r="P149" s="6">
        <f ca="1">IFERROR(VLOOKUP(IDNMaps[[#This Row],[Primary]],INDIRECT(VLOOKUP(IDNMaps[[#This Row],[Type]],RecordCount[],2,0)),VLOOKUP(IDNMaps[[#This Row],[Type]],RecordCount[],8,0),0),"")</f>
        <v>2109179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80</v>
      </c>
      <c r="M150" s="6" t="str">
        <f ca="1">IFERROR(VLOOKUP(IDNMaps[[#This Row],[Type]],RecordCount[],6,0)&amp;"-"&amp;IDNMaps[[#This Row],[Type Count]],"")</f>
        <v>Resource Relations-80</v>
      </c>
      <c r="N150" s="6" t="str">
        <f ca="1">IFERROR(VLOOKUP(IDNMaps[[#This Row],[Primary]],INDIRECT(VLOOKUP(IDNMaps[[#This Row],[Type]],RecordCount[],2,0)),VLOOKUP(IDNMaps[[#This Row],[Type]],RecordCount[],7,0),0),"")</f>
        <v>HubShiftItem/Shift</v>
      </c>
      <c r="O150" s="6" t="str">
        <f ca="1">IF(IDNMaps[[#This Row],[Name]]="","","("&amp;IDNMaps[[#This Row],[Type]]&amp;") "&amp;IDNMaps[[#This Row],[Name]])</f>
        <v>(Relation) HubShiftItem/Shift</v>
      </c>
      <c r="P150" s="6">
        <f ca="1">IFERROR(VLOOKUP(IDNMaps[[#This Row],[Primary]],INDIRECT(VLOOKUP(IDNMaps[[#This Row],[Type]],RecordCount[],2,0)),VLOOKUP(IDNMaps[[#This Row],[Type]],RecordCount[],8,0),0),"")</f>
        <v>2109180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81</v>
      </c>
      <c r="M151" s="6" t="str">
        <f ca="1">IFERROR(VLOOKUP(IDNMaps[[#This Row],[Type]],RecordCount[],6,0)&amp;"-"&amp;IDNMaps[[#This Row],[Type Count]],"")</f>
        <v>Resource Relations-81</v>
      </c>
      <c r="N151" s="6" t="str">
        <f ca="1">IFERROR(VLOOKUP(IDNMaps[[#This Row],[Primary]],INDIRECT(VLOOKUP(IDNMaps[[#This Row],[Type]],RecordCount[],2,0)),VLOOKUP(IDNMaps[[#This Row],[Type]],RecordCount[],7,0),0),"")</f>
        <v>HubShiftItem/Item</v>
      </c>
      <c r="O151" s="6" t="str">
        <f ca="1">IF(IDNMaps[[#This Row],[Name]]="","","("&amp;IDNMaps[[#This Row],[Type]]&amp;") "&amp;IDNMaps[[#This Row],[Name]])</f>
        <v>(Relation) HubShiftItem/Item</v>
      </c>
      <c r="P151" s="6">
        <f ca="1">IFERROR(VLOOKUP(IDNMaps[[#This Row],[Primary]],INDIRECT(VLOOKUP(IDNMaps[[#This Row],[Type]],RecordCount[],2,0)),VLOOKUP(IDNMaps[[#This Row],[Type]],RecordCount[],8,0),0),"")</f>
        <v>2109181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82</v>
      </c>
      <c r="M152" s="6" t="str">
        <f ca="1">IFERROR(VLOOKUP(IDNMaps[[#This Row],[Type]],RecordCount[],6,0)&amp;"-"&amp;IDNMaps[[#This Row],[Type Count]],"")</f>
        <v>Resource Relations-82</v>
      </c>
      <c r="N152" s="6" t="str">
        <f ca="1">IFERROR(VLOOKUP(IDNMaps[[#This Row],[Primary]],INDIRECT(VLOOKUP(IDNMaps[[#This Row],[Type]],RecordCount[],2,0)),VLOOKUP(IDNMaps[[#This Row],[Type]],RecordCount[],7,0),0),"")</f>
        <v>Customer/Orders</v>
      </c>
      <c r="O152" s="6" t="str">
        <f ca="1">IF(IDNMaps[[#This Row],[Name]]="","","("&amp;IDNMaps[[#This Row],[Type]]&amp;") "&amp;IDNMaps[[#This Row],[Name]])</f>
        <v>(Relation) Customer/Orders</v>
      </c>
      <c r="P152" s="6">
        <f ca="1">IFERROR(VLOOKUP(IDNMaps[[#This Row],[Primary]],INDIRECT(VLOOKUP(IDNMaps[[#This Row],[Type]],RecordCount[],2,0)),VLOOKUP(IDNMaps[[#This Row],[Type]],RecordCount[],8,0),0),"")</f>
        <v>2109182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83</v>
      </c>
      <c r="M153" s="6" t="str">
        <f ca="1">IFERROR(VLOOKUP(IDNMaps[[#This Row],[Type]],RecordCount[],6,0)&amp;"-"&amp;IDNMaps[[#This Row],[Type Count]],"")</f>
        <v>Resource Relations-83</v>
      </c>
      <c r="N153" s="6" t="str">
        <f ca="1">IFERROR(VLOOKUP(IDNMaps[[#This Row],[Primary]],INDIRECT(VLOOKUP(IDNMaps[[#This Row],[Type]],RecordCount[],2,0)),VLOOKUP(IDNMaps[[#This Row],[Type]],RecordCount[],7,0),0),"")</f>
        <v>Customer/Invoices</v>
      </c>
      <c r="O153" s="6" t="str">
        <f ca="1">IF(IDNMaps[[#This Row],[Name]]="","","("&amp;IDNMaps[[#This Row],[Type]]&amp;") "&amp;IDNMaps[[#This Row],[Name]])</f>
        <v>(Relation) Customer/Invoices</v>
      </c>
      <c r="P153" s="6">
        <f ca="1">IFERROR(VLOOKUP(IDNMaps[[#This Row],[Primary]],INDIRECT(VLOOKUP(IDNMaps[[#This Row],[Type]],RecordCount[],2,0)),VLOOKUP(IDNMaps[[#This Row],[Type]],RecordCount[],8,0),0),"")</f>
        <v>2109183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84</v>
      </c>
      <c r="M154" s="6" t="str">
        <f ca="1">IFERROR(VLOOKUP(IDNMaps[[#This Row],[Type]],RecordCount[],6,0)&amp;"-"&amp;IDNMaps[[#This Row],[Type Count]],"")</f>
        <v>Resource Relations-84</v>
      </c>
      <c r="N154" s="6" t="str">
        <f ca="1">IFERROR(VLOOKUP(IDNMaps[[#This Row],[Primary]],INDIRECT(VLOOKUP(IDNMaps[[#This Row],[Type]],RecordCount[],2,0)),VLOOKUP(IDNMaps[[#This Row],[Type]],RecordCount[],7,0),0),"")</f>
        <v>Customer/Receipts</v>
      </c>
      <c r="O154" s="6" t="str">
        <f ca="1">IF(IDNMaps[[#This Row],[Name]]="","","("&amp;IDNMaps[[#This Row],[Type]]&amp;") "&amp;IDNMaps[[#This Row],[Name]])</f>
        <v>(Relation) Customer/Receipts</v>
      </c>
      <c r="P154" s="6">
        <f ca="1">IFERROR(VLOOKUP(IDNMaps[[#This Row],[Primary]],INDIRECT(VLOOKUP(IDNMaps[[#This Row],[Type]],RecordCount[],2,0)),VLOOKUP(IDNMaps[[#This Row],[Type]],RecordCount[],8,0),0),"")</f>
        <v>2109184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85</v>
      </c>
      <c r="M155" s="6" t="str">
        <f ca="1">IFERROR(VLOOKUP(IDNMaps[[#This Row],[Type]],RecordCount[],6,0)&amp;"-"&amp;IDNMaps[[#This Row],[Type Count]],"")</f>
        <v>Resource Relations-85</v>
      </c>
      <c r="N155" s="6" t="str">
        <f ca="1">IFERROR(VLOOKUP(IDNMaps[[#This Row],[Primary]],INDIRECT(VLOOKUP(IDNMaps[[#This Row],[Type]],RecordCount[],2,0)),VLOOKUP(IDNMaps[[#This Row],[Type]],RecordCount[],7,0),0),"")</f>
        <v>Customer/Detail</v>
      </c>
      <c r="O155" s="6" t="str">
        <f ca="1">IF(IDNMaps[[#This Row],[Name]]="","","("&amp;IDNMaps[[#This Row],[Type]]&amp;") "&amp;IDNMaps[[#This Row],[Name]])</f>
        <v>(Relation) Customer/Detail</v>
      </c>
      <c r="P155" s="6">
        <f ca="1">IFERROR(VLOOKUP(IDNMaps[[#This Row],[Primary]],INDIRECT(VLOOKUP(IDNMaps[[#This Row],[Type]],RecordCount[],2,0)),VLOOKUP(IDNMaps[[#This Row],[Type]],RecordCount[],8,0),0),"")</f>
        <v>2109185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86</v>
      </c>
      <c r="M156" s="6" t="str">
        <f ca="1">IFERROR(VLOOKUP(IDNMaps[[#This Row],[Type]],RecordCount[],6,0)&amp;"-"&amp;IDNMaps[[#This Row],[Type Count]],"")</f>
        <v>Resource Relations-86</v>
      </c>
      <c r="N156" s="6" t="str">
        <f ca="1">IFERROR(VLOOKUP(IDNMaps[[#This Row],[Primary]],INDIRECT(VLOOKUP(IDNMaps[[#This Row],[Type]],RecordCount[],2,0)),VLOOKUP(IDNMaps[[#This Row],[Type]],RecordCount[],7,0),0),"")</f>
        <v>Customer/Groups</v>
      </c>
      <c r="O156" s="6" t="str">
        <f ca="1">IF(IDNMaps[[#This Row],[Name]]="","","("&amp;IDNMaps[[#This Row],[Type]]&amp;") "&amp;IDNMaps[[#This Row],[Name]])</f>
        <v>(Relation) Customer/Groups</v>
      </c>
      <c r="P156" s="6">
        <f ca="1">IFERROR(VLOOKUP(IDNMaps[[#This Row],[Primary]],INDIRECT(VLOOKUP(IDNMaps[[#This Row],[Type]],RecordCount[],2,0)),VLOOKUP(IDNMaps[[#This Row],[Type]],RecordCount[],8,0),0),"")</f>
        <v>2109186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87</v>
      </c>
      <c r="M157" s="6" t="str">
        <f ca="1">IFERROR(VLOOKUP(IDNMaps[[#This Row],[Type]],RecordCount[],6,0)&amp;"-"&amp;IDNMaps[[#This Row],[Type Count]],"")</f>
        <v>Resource Relations-87</v>
      </c>
      <c r="N157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57" s="6" t="str">
        <f ca="1">IF(IDNMaps[[#This Row],[Name]]="","","("&amp;IDNMaps[[#This Row],[Type]]&amp;") "&amp;IDNMaps[[#This Row],[Name]])</f>
        <v>(Relation) Employee/GroupsDisplayable</v>
      </c>
      <c r="P157" s="6">
        <f ca="1">IFERROR(VLOOKUP(IDNMaps[[#This Row],[Primary]],INDIRECT(VLOOKUP(IDNMaps[[#This Row],[Type]],RecordCount[],2,0)),VLOOKUP(IDNMaps[[#This Row],[Type]],RecordCount[],8,0),0),"")</f>
        <v>2109187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88</v>
      </c>
      <c r="M158" s="6" t="str">
        <f ca="1">IFERROR(VLOOKUP(IDNMaps[[#This Row],[Type]],RecordCount[],6,0)&amp;"-"&amp;IDNMaps[[#This Row],[Type Count]],"")</f>
        <v>Resource Relations-88</v>
      </c>
      <c r="N158" s="6" t="str">
        <f ca="1">IFERROR(VLOOKUP(IDNMaps[[#This Row],[Primary]],INDIRECT(VLOOKUP(IDNMaps[[#This Row],[Type]],RecordCount[],2,0)),VLOOKUP(IDNMaps[[#This Row],[Type]],RecordCount[],7,0),0),"")</f>
        <v>OrderItem/Services</v>
      </c>
      <c r="O158" s="6" t="str">
        <f ca="1">IF(IDNMaps[[#This Row],[Name]]="","","("&amp;IDNMaps[[#This Row],[Type]]&amp;") "&amp;IDNMaps[[#This Row],[Name]])</f>
        <v>(Relation) OrderItem/Services</v>
      </c>
      <c r="P158" s="6">
        <f ca="1">IFERROR(VLOOKUP(IDNMaps[[#This Row],[Primary]],INDIRECT(VLOOKUP(IDNMaps[[#This Row],[Type]],RecordCount[],2,0)),VLOOKUP(IDNMaps[[#This Row],[Type]],RecordCount[],8,0),0),"")</f>
        <v>2109188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89</v>
      </c>
      <c r="M159" s="6" t="str">
        <f ca="1">IFERROR(VLOOKUP(IDNMaps[[#This Row],[Type]],RecordCount[],6,0)&amp;"-"&amp;IDNMaps[[#This Row],[Type Count]],"")</f>
        <v>Resource Relations-89</v>
      </c>
      <c r="N159" s="6" t="str">
        <f ca="1">IFERROR(VLOOKUP(IDNMaps[[#This Row],[Primary]],INDIRECT(VLOOKUP(IDNMaps[[#This Row],[Type]],RecordCount[],2,0)),VLOOKUP(IDNMaps[[#This Row],[Type]],RecordCount[],7,0),0),"")</f>
        <v>OrderItemService/Users</v>
      </c>
      <c r="O159" s="6" t="str">
        <f ca="1">IF(IDNMaps[[#This Row],[Name]]="","","("&amp;IDNMaps[[#This Row],[Type]]&amp;") "&amp;IDNMaps[[#This Row],[Name]])</f>
        <v>(Relation) OrderItemService/Users</v>
      </c>
      <c r="P159" s="6">
        <f ca="1">IFERROR(VLOOKUP(IDNMaps[[#This Row],[Primary]],INDIRECT(VLOOKUP(IDNMaps[[#This Row],[Type]],RecordCount[],2,0)),VLOOKUP(IDNMaps[[#This Row],[Type]],RecordCount[],8,0),0),"")</f>
        <v>2109189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90</v>
      </c>
      <c r="M160" s="6" t="str">
        <f ca="1">IFERROR(VLOOKUP(IDNMaps[[#This Row],[Type]],RecordCount[],6,0)&amp;"-"&amp;IDNMaps[[#This Row],[Type Count]],"")</f>
        <v>Resource Relations-90</v>
      </c>
      <c r="N160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60" s="6" t="str">
        <f ca="1">IF(IDNMaps[[#This Row],[Name]]="","","("&amp;IDNMaps[[#This Row],[Type]]&amp;") "&amp;IDNMaps[[#This Row],[Name]])</f>
        <v>(Relation) OrderItemServiceUser/AssignedBy</v>
      </c>
      <c r="P160" s="6">
        <f ca="1">IFERROR(VLOOKUP(IDNMaps[[#This Row],[Primary]],INDIRECT(VLOOKUP(IDNMaps[[#This Row],[Type]],RecordCount[],2,0)),VLOOKUP(IDNMaps[[#This Row],[Type]],RecordCount[],8,0),0),"")</f>
        <v>2109190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91</v>
      </c>
      <c r="M161" s="6" t="str">
        <f ca="1">IFERROR(VLOOKUP(IDNMaps[[#This Row],[Type]],RecordCount[],6,0)&amp;"-"&amp;IDNMaps[[#This Row],[Type Count]],"")</f>
        <v>Resource Relations-91</v>
      </c>
      <c r="N161" s="6" t="str">
        <f ca="1">IFERROR(VLOOKUP(IDNMaps[[#This Row],[Primary]],INDIRECT(VLOOKUP(IDNMaps[[#This Row],[Type]],RecordCount[],2,0)),VLOOKUP(IDNMaps[[#This Row],[Type]],RecordCount[],7,0),0),"")</f>
        <v>Item/Services</v>
      </c>
      <c r="O161" s="6" t="str">
        <f ca="1">IF(IDNMaps[[#This Row],[Name]]="","","("&amp;IDNMaps[[#This Row],[Type]]&amp;") "&amp;IDNMaps[[#This Row],[Name]])</f>
        <v>(Relation) Item/Services</v>
      </c>
      <c r="P161" s="6">
        <f ca="1">IFERROR(VLOOKUP(IDNMaps[[#This Row],[Primary]],INDIRECT(VLOOKUP(IDNMaps[[#This Row],[Type]],RecordCount[],2,0)),VLOOKUP(IDNMaps[[#This Row],[Type]],RecordCount[],8,0),0),"")</f>
        <v>2109191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92</v>
      </c>
      <c r="M162" s="6" t="str">
        <f ca="1">IFERROR(VLOOKUP(IDNMaps[[#This Row],[Type]],RecordCount[],6,0)&amp;"-"&amp;IDNMaps[[#This Row],[Type Count]],"")</f>
        <v>Resource Relations-92</v>
      </c>
      <c r="N162" s="6" t="str">
        <f ca="1">IFERROR(VLOOKUP(IDNMaps[[#This Row],[Primary]],INDIRECT(VLOOKUP(IDNMaps[[#This Row],[Type]],RecordCount[],2,0)),VLOOKUP(IDNMaps[[#This Row],[Type]],RecordCount[],7,0),0),"")</f>
        <v>IdentityLabel/Hub</v>
      </c>
      <c r="O162" s="6" t="str">
        <f ca="1">IF(IDNMaps[[#This Row],[Name]]="","","("&amp;IDNMaps[[#This Row],[Type]]&amp;") "&amp;IDNMaps[[#This Row],[Name]])</f>
        <v>(Relation) IdentityLabel/Hub</v>
      </c>
      <c r="P162" s="6">
        <f ca="1">IFERROR(VLOOKUP(IDNMaps[[#This Row],[Primary]],INDIRECT(VLOOKUP(IDNMaps[[#This Row],[Type]],RecordCount[],2,0)),VLOOKUP(IDNMaps[[#This Row],[Type]],RecordCount[],8,0),0),"")</f>
        <v>2109192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93</v>
      </c>
      <c r="M163" s="6" t="str">
        <f ca="1">IFERROR(VLOOKUP(IDNMaps[[#This Row],[Type]],RecordCount[],6,0)&amp;"-"&amp;IDNMaps[[#This Row],[Type Count]],"")</f>
        <v>Resource Relations-93</v>
      </c>
      <c r="N163" s="6" t="str">
        <f ca="1">IFERROR(VLOOKUP(IDNMaps[[#This Row],[Primary]],INDIRECT(VLOOKUP(IDNMaps[[#This Row],[Type]],RecordCount[],2,0)),VLOOKUP(IDNMaps[[#This Row],[Type]],RecordCount[],7,0),0),"")</f>
        <v>Order/Pricelist</v>
      </c>
      <c r="O163" s="6" t="str">
        <f ca="1">IF(IDNMaps[[#This Row],[Name]]="","","("&amp;IDNMaps[[#This Row],[Type]]&amp;") "&amp;IDNMaps[[#This Row],[Name]])</f>
        <v>(Relation) Order/Pricelist</v>
      </c>
      <c r="P163" s="6">
        <f ca="1">IFERROR(VLOOKUP(IDNMaps[[#This Row],[Primary]],INDIRECT(VLOOKUP(IDNMaps[[#This Row],[Type]],RecordCount[],2,0)),VLOOKUP(IDNMaps[[#This Row],[Type]],RecordCount[],8,0),0),"")</f>
        <v>2109193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94</v>
      </c>
      <c r="M164" s="6" t="str">
        <f ca="1">IFERROR(VLOOKUP(IDNMaps[[#This Row],[Type]],RecordCount[],6,0)&amp;"-"&amp;IDNMaps[[#This Row],[Type Count]],"")</f>
        <v>Resource Relations-94</v>
      </c>
      <c r="N164" s="6" t="str">
        <f ca="1">IFERROR(VLOOKUP(IDNMaps[[#This Row],[Primary]],INDIRECT(VLOOKUP(IDNMaps[[#This Row],[Type]],RecordCount[],2,0)),VLOOKUP(IDNMaps[[#This Row],[Type]],RecordCount[],7,0),0),"")</f>
        <v>OrderItem/Hub</v>
      </c>
      <c r="O164" s="6" t="str">
        <f ca="1">IF(IDNMaps[[#This Row],[Name]]="","","("&amp;IDNMaps[[#This Row],[Type]]&amp;") "&amp;IDNMaps[[#This Row],[Name]])</f>
        <v>(Relation) OrderItem/Hub</v>
      </c>
      <c r="P164" s="6">
        <f ca="1">IFERROR(VLOOKUP(IDNMaps[[#This Row],[Primary]],INDIRECT(VLOOKUP(IDNMaps[[#This Row],[Type]],RecordCount[],2,0)),VLOOKUP(IDNMaps[[#This Row],[Type]],RecordCount[],8,0),0),"")</f>
        <v>2109194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95</v>
      </c>
      <c r="M165" s="6" t="str">
        <f ca="1">IFERROR(VLOOKUP(IDNMaps[[#This Row],[Type]],RecordCount[],6,0)&amp;"-"&amp;IDNMaps[[#This Row],[Type Count]],"")</f>
        <v>Resource Relations-95</v>
      </c>
      <c r="N165" s="6" t="str">
        <f ca="1">IFERROR(VLOOKUP(IDNMaps[[#This Row],[Primary]],INDIRECT(VLOOKUP(IDNMaps[[#This Row],[Type]],RecordCount[],2,0)),VLOOKUP(IDNMaps[[#This Row],[Type]],RecordCount[],7,0),0),"")</f>
        <v>Hub/OrderItems</v>
      </c>
      <c r="O165" s="6" t="str">
        <f ca="1">IF(IDNMaps[[#This Row],[Name]]="","","("&amp;IDNMaps[[#This Row],[Type]]&amp;") "&amp;IDNMaps[[#This Row],[Name]])</f>
        <v>(Relation) Hub/OrderItems</v>
      </c>
      <c r="P165" s="6">
        <f ca="1">IFERROR(VLOOKUP(IDNMaps[[#This Row],[Primary]],INDIRECT(VLOOKUP(IDNMaps[[#This Row],[Type]],RecordCount[],2,0)),VLOOKUP(IDNMaps[[#This Row],[Type]],RecordCount[],8,0),0),"")</f>
        <v>2109195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96</v>
      </c>
      <c r="M166" s="6" t="str">
        <f ca="1">IFERROR(VLOOKUP(IDNMaps[[#This Row],[Type]],RecordCount[],6,0)&amp;"-"&amp;IDNMaps[[#This Row],[Type Count]],"")</f>
        <v>Resource Relations-96</v>
      </c>
      <c r="N166" s="6" t="str">
        <f ca="1">IFERROR(VLOOKUP(IDNMaps[[#This Row],[Primary]],INDIRECT(VLOOKUP(IDNMaps[[#This Row],[Type]],RecordCount[],2,0)),VLOOKUP(IDNMaps[[#This Row],[Type]],RecordCount[],7,0),0),"")</f>
        <v>HubShift/ManageItems</v>
      </c>
      <c r="O166" s="6" t="str">
        <f ca="1">IF(IDNMaps[[#This Row],[Name]]="","","("&amp;IDNMaps[[#This Row],[Type]]&amp;") "&amp;IDNMaps[[#This Row],[Name]])</f>
        <v>(Relation) HubShift/ManageItems</v>
      </c>
      <c r="P166" s="6">
        <f ca="1">IFERROR(VLOOKUP(IDNMaps[[#This Row],[Primary]],INDIRECT(VLOOKUP(IDNMaps[[#This Row],[Type]],RecordCount[],2,0)),VLOOKUP(IDNMaps[[#This Row],[Type]],RecordCount[],8,0),0),"")</f>
        <v>2109196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97</v>
      </c>
      <c r="M167" s="6" t="str">
        <f ca="1">IFERROR(VLOOKUP(IDNMaps[[#This Row],[Type]],RecordCount[],6,0)&amp;"-"&amp;IDNMaps[[#This Row],[Type Count]],"")</f>
        <v>Resource Relations-97</v>
      </c>
      <c r="N167" s="6" t="str">
        <f ca="1">IFERROR(VLOOKUP(IDNMaps[[#This Row],[Primary]],INDIRECT(VLOOKUP(IDNMaps[[#This Row],[Type]],RecordCount[],2,0)),VLOOKUP(IDNMaps[[#This Row],[Type]],RecordCount[],7,0),0),"")</f>
        <v>Employee/Tasks</v>
      </c>
      <c r="O167" s="6" t="str">
        <f ca="1">IF(IDNMaps[[#This Row],[Name]]="","","("&amp;IDNMaps[[#This Row],[Type]]&amp;") "&amp;IDNMaps[[#This Row],[Name]])</f>
        <v>(Relation) Employee/Tasks</v>
      </c>
      <c r="P167" s="6">
        <f ca="1">IFERROR(VLOOKUP(IDNMaps[[#This Row],[Primary]],INDIRECT(VLOOKUP(IDNMaps[[#This Row],[Type]],RecordCount[],2,0)),VLOOKUP(IDNMaps[[#This Row],[Type]],RecordCount[],8,0),0),"")</f>
        <v>2109197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98</v>
      </c>
      <c r="M168" s="6" t="str">
        <f ca="1">IFERROR(VLOOKUP(IDNMaps[[#This Row],[Type]],RecordCount[],6,0)&amp;"-"&amp;IDNMaps[[#This Row],[Type Count]],"")</f>
        <v>Resource Relations-98</v>
      </c>
      <c r="N168" s="6" t="str">
        <f ca="1">IFERROR(VLOOKUP(IDNMaps[[#This Row],[Primary]],INDIRECT(VLOOKUP(IDNMaps[[#This Row],[Type]],RecordCount[],2,0)),VLOOKUP(IDNMaps[[#This Row],[Type]],RecordCount[],7,0),0),"")</f>
        <v>Employee/TaskList</v>
      </c>
      <c r="O168" s="6" t="str">
        <f ca="1">IF(IDNMaps[[#This Row],[Name]]="","","("&amp;IDNMaps[[#This Row],[Type]]&amp;") "&amp;IDNMaps[[#This Row],[Name]])</f>
        <v>(Relation) Employee/TaskList</v>
      </c>
      <c r="P168" s="6">
        <f ca="1">IFERROR(VLOOKUP(IDNMaps[[#This Row],[Primary]],INDIRECT(VLOOKUP(IDNMaps[[#This Row],[Type]],RecordCount[],2,0)),VLOOKUP(IDNMaps[[#This Row],[Type]],RecordCount[],8,0),0),"")</f>
        <v>2109198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</v>
      </c>
      <c r="M169" s="6" t="str">
        <f ca="1">IFERROR(VLOOKUP(IDNMaps[[#This Row],[Type]],RecordCount[],6,0)&amp;"-"&amp;IDNMaps[[#This Row],[Type Count]],"")</f>
        <v>Form Fields-1</v>
      </c>
      <c r="N169" s="6" t="str">
        <f ca="1">IFERROR(VLOOKUP(IDNMaps[[#This Row],[Primary]],INDIRECT(VLOOKUP(IDNMaps[[#This Row],[Type]],RecordCount[],2,0)),VLOOKUP(IDNMaps[[#This Row],[Type]],RecordCount[],7,0),0),"")</f>
        <v>Owner/NewOwnerForm/name</v>
      </c>
      <c r="O169" s="6" t="str">
        <f ca="1">IF(IDNMaps[[#This Row],[Name]]="","","("&amp;IDNMaps[[#This Row],[Type]]&amp;") "&amp;IDNMaps[[#This Row],[Name]])</f>
        <v>(Fields) Owner/NewOwnerForm/name</v>
      </c>
      <c r="P169" s="6">
        <f ca="1">IFERROR(VLOOKUP(IDNMaps[[#This Row],[Primary]],INDIRECT(VLOOKUP(IDNMaps[[#This Row],[Type]],RecordCount[],2,0)),VLOOKUP(IDNMaps[[#This Row],[Type]],RecordCount[],8,0),0),"")</f>
        <v>2111101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2</v>
      </c>
      <c r="M170" s="6" t="str">
        <f ca="1">IFERROR(VLOOKUP(IDNMaps[[#This Row],[Type]],RecordCount[],6,0)&amp;"-"&amp;IDNMaps[[#This Row],[Type Count]],"")</f>
        <v>Form Fields-2</v>
      </c>
      <c r="N170" s="6" t="str">
        <f ca="1">IFERROR(VLOOKUP(IDNMaps[[#This Row],[Primary]],INDIRECT(VLOOKUP(IDNMaps[[#This Row],[Type]],RecordCount[],2,0)),VLOOKUP(IDNMaps[[#This Row],[Type]],RecordCount[],7,0),0),"")</f>
        <v>Owner/NewOwnerForm/email</v>
      </c>
      <c r="O170" s="6" t="str">
        <f ca="1">IF(IDNMaps[[#This Row],[Name]]="","","("&amp;IDNMaps[[#This Row],[Type]]&amp;") "&amp;IDNMaps[[#This Row],[Name]])</f>
        <v>(Fields) Owner/NewOwnerForm/email</v>
      </c>
      <c r="P170" s="6">
        <f ca="1">IFERROR(VLOOKUP(IDNMaps[[#This Row],[Primary]],INDIRECT(VLOOKUP(IDNMaps[[#This Row],[Type]],RecordCount[],2,0)),VLOOKUP(IDNMaps[[#This Row],[Type]],RecordCount[],8,0),0),"")</f>
        <v>2111102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3</v>
      </c>
      <c r="M171" s="6" t="str">
        <f ca="1">IFERROR(VLOOKUP(IDNMaps[[#This Row],[Type]],RecordCount[],6,0)&amp;"-"&amp;IDNMaps[[#This Row],[Type Count]],"")</f>
        <v>Form Fields-3</v>
      </c>
      <c r="N171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71" s="6" t="str">
        <f ca="1">IF(IDNMaps[[#This Row],[Name]]="","","("&amp;IDNMaps[[#This Row],[Type]]&amp;") "&amp;IDNMaps[[#This Row],[Name]])</f>
        <v>(Fields) Owner/NewOwnerForm/password</v>
      </c>
      <c r="P171" s="6">
        <f ca="1">IFERROR(VLOOKUP(IDNMaps[[#This Row],[Primary]],INDIRECT(VLOOKUP(IDNMaps[[#This Row],[Type]],RecordCount[],2,0)),VLOOKUP(IDNMaps[[#This Row],[Type]],RecordCount[],8,0),0),"")</f>
        <v>2111103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</v>
      </c>
      <c r="M172" s="6" t="str">
        <f ca="1">IFERROR(VLOOKUP(IDNMaps[[#This Row],[Type]],RecordCount[],6,0)&amp;"-"&amp;IDNMaps[[#This Row],[Type Count]],"")</f>
        <v>Form Fields-4</v>
      </c>
      <c r="N172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72" s="6" t="str">
        <f ca="1">IF(IDNMaps[[#This Row],[Name]]="","","("&amp;IDNMaps[[#This Row],[Type]]&amp;") "&amp;IDNMaps[[#This Row],[Name]])</f>
        <v>(Fields) Employee/NewEmployee/group</v>
      </c>
      <c r="P172" s="6">
        <f ca="1">IFERROR(VLOOKUP(IDNMaps[[#This Row],[Primary]],INDIRECT(VLOOKUP(IDNMaps[[#This Row],[Type]],RecordCount[],2,0)),VLOOKUP(IDNMaps[[#This Row],[Type]],RecordCount[],8,0),0),"")</f>
        <v>2111104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5</v>
      </c>
      <c r="M173" s="6" t="str">
        <f ca="1">IFERROR(VLOOKUP(IDNMaps[[#This Row],[Type]],RecordCount[],6,0)&amp;"-"&amp;IDNMaps[[#This Row],[Type Count]],"")</f>
        <v>Form Fields-5</v>
      </c>
      <c r="N173" s="6" t="str">
        <f ca="1">IFERROR(VLOOKUP(IDNMaps[[#This Row],[Primary]],INDIRECT(VLOOKUP(IDNMaps[[#This Row],[Type]],RecordCount[],2,0)),VLOOKUP(IDNMaps[[#This Row],[Type]],RecordCount[],7,0),0),"")</f>
        <v>Employee/NewEmployee/name</v>
      </c>
      <c r="O173" s="6" t="str">
        <f ca="1">IF(IDNMaps[[#This Row],[Name]]="","","("&amp;IDNMaps[[#This Row],[Type]]&amp;") "&amp;IDNMaps[[#This Row],[Name]])</f>
        <v>(Fields) Employee/NewEmployee/name</v>
      </c>
      <c r="P173" s="6">
        <f ca="1">IFERROR(VLOOKUP(IDNMaps[[#This Row],[Primary]],INDIRECT(VLOOKUP(IDNMaps[[#This Row],[Type]],RecordCount[],2,0)),VLOOKUP(IDNMaps[[#This Row],[Type]],RecordCount[],8,0),0),"")</f>
        <v>2111105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6</v>
      </c>
      <c r="M174" s="6" t="str">
        <f ca="1">IFERROR(VLOOKUP(IDNMaps[[#This Row],[Type]],RecordCount[],6,0)&amp;"-"&amp;IDNMaps[[#This Row],[Type Count]],"")</f>
        <v>Form Fields-6</v>
      </c>
      <c r="N174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74" s="6" t="str">
        <f ca="1">IF(IDNMaps[[#This Row],[Name]]="","","("&amp;IDNMaps[[#This Row],[Type]]&amp;") "&amp;IDNMaps[[#This Row],[Name]])</f>
        <v>(Fields) Employee/NewEmployee/email</v>
      </c>
      <c r="P174" s="6">
        <f ca="1">IFERROR(VLOOKUP(IDNMaps[[#This Row],[Primary]],INDIRECT(VLOOKUP(IDNMaps[[#This Row],[Type]],RecordCount[],2,0)),VLOOKUP(IDNMaps[[#This Row],[Type]],RecordCount[],8,0),0),"")</f>
        <v>2111106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7</v>
      </c>
      <c r="M175" s="6" t="str">
        <f ca="1">IFERROR(VLOOKUP(IDNMaps[[#This Row],[Type]],RecordCount[],6,0)&amp;"-"&amp;IDNMaps[[#This Row],[Type Count]],"")</f>
        <v>Form Fields-7</v>
      </c>
      <c r="N175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75" s="6" t="str">
        <f ca="1">IF(IDNMaps[[#This Row],[Name]]="","","("&amp;IDNMaps[[#This Row],[Type]]&amp;") "&amp;IDNMaps[[#This Row],[Name]])</f>
        <v>(Fields) Employee/NewEmployee/password</v>
      </c>
      <c r="P175" s="6">
        <f ca="1">IFERROR(VLOOKUP(IDNMaps[[#This Row],[Primary]],INDIRECT(VLOOKUP(IDNMaps[[#This Row],[Type]],RecordCount[],2,0)),VLOOKUP(IDNMaps[[#This Row],[Type]],RecordCount[],8,0),0),"")</f>
        <v>2111107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8</v>
      </c>
      <c r="M176" s="6" t="str">
        <f ca="1">IFERROR(VLOOKUP(IDNMaps[[#This Row],[Type]],RecordCount[],6,0)&amp;"-"&amp;IDNMaps[[#This Row],[Type Count]],"")</f>
        <v>Form Fields-8</v>
      </c>
      <c r="N176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76" s="6" t="str">
        <f ca="1">IF(IDNMaps[[#This Row],[Name]]="","","("&amp;IDNMaps[[#This Row],[Type]]&amp;") "&amp;IDNMaps[[#This Row],[Name]])</f>
        <v>(Fields) Employee/NewServiceProvider/name</v>
      </c>
      <c r="P176" s="6">
        <f ca="1">IFERROR(VLOOKUP(IDNMaps[[#This Row],[Primary]],INDIRECT(VLOOKUP(IDNMaps[[#This Row],[Type]],RecordCount[],2,0)),VLOOKUP(IDNMaps[[#This Row],[Type]],RecordCount[],8,0),0),"")</f>
        <v>2111108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9</v>
      </c>
      <c r="M177" s="6" t="str">
        <f ca="1">IFERROR(VLOOKUP(IDNMaps[[#This Row],[Type]],RecordCount[],6,0)&amp;"-"&amp;IDNMaps[[#This Row],[Type Count]],"")</f>
        <v>Form Fields-9</v>
      </c>
      <c r="N177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77" s="6" t="str">
        <f ca="1">IF(IDNMaps[[#This Row],[Name]]="","","("&amp;IDNMaps[[#This Row],[Type]]&amp;") "&amp;IDNMaps[[#This Row],[Name]])</f>
        <v>(Fields) Employee/NewServiceProvider/email</v>
      </c>
      <c r="P177" s="6">
        <f ca="1">IFERROR(VLOOKUP(IDNMaps[[#This Row],[Primary]],INDIRECT(VLOOKUP(IDNMaps[[#This Row],[Type]],RecordCount[],2,0)),VLOOKUP(IDNMaps[[#This Row],[Type]],RecordCount[],8,0),0),"")</f>
        <v>2111109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10</v>
      </c>
      <c r="M178" s="6" t="str">
        <f ca="1">IFERROR(VLOOKUP(IDNMaps[[#This Row],[Type]],RecordCount[],6,0)&amp;"-"&amp;IDNMaps[[#This Row],[Type Count]],"")</f>
        <v>Form Fields-10</v>
      </c>
      <c r="N178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78" s="6" t="str">
        <f ca="1">IF(IDNMaps[[#This Row],[Name]]="","","("&amp;IDNMaps[[#This Row],[Type]]&amp;") "&amp;IDNMaps[[#This Row],[Name]])</f>
        <v>(Fields) Employee/NewServiceProvider/password</v>
      </c>
      <c r="P178" s="6">
        <f ca="1">IFERROR(VLOOKUP(IDNMaps[[#This Row],[Primary]],INDIRECT(VLOOKUP(IDNMaps[[#This Row],[Type]],RecordCount[],2,0)),VLOOKUP(IDNMaps[[#This Row],[Type]],RecordCount[],8,0),0),"")</f>
        <v>2111110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11</v>
      </c>
      <c r="M179" s="6" t="str">
        <f ca="1">IFERROR(VLOOKUP(IDNMaps[[#This Row],[Type]],RecordCount[],6,0)&amp;"-"&amp;IDNMaps[[#This Row],[Type Count]],"")</f>
        <v>Form Fields-11</v>
      </c>
      <c r="N179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79" s="6" t="str">
        <f ca="1">IF(IDNMaps[[#This Row],[Name]]="","","("&amp;IDNMaps[[#This Row],[Type]]&amp;") "&amp;IDNMaps[[#This Row],[Name]])</f>
        <v>(Fields) Customer/NewCustomerForm/name</v>
      </c>
      <c r="P179" s="6">
        <f ca="1">IFERROR(VLOOKUP(IDNMaps[[#This Row],[Primary]],INDIRECT(VLOOKUP(IDNMaps[[#This Row],[Type]],RecordCount[],2,0)),VLOOKUP(IDNMaps[[#This Row],[Type]],RecordCount[],8,0),0),"")</f>
        <v>2111111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12</v>
      </c>
      <c r="M180" s="6" t="str">
        <f ca="1">IFERROR(VLOOKUP(IDNMaps[[#This Row],[Type]],RecordCount[],6,0)&amp;"-"&amp;IDNMaps[[#This Row],[Type Count]],"")</f>
        <v>Form Fields-12</v>
      </c>
      <c r="N180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80" s="6" t="str">
        <f ca="1">IF(IDNMaps[[#This Row],[Name]]="","","("&amp;IDNMaps[[#This Row],[Type]]&amp;") "&amp;IDNMaps[[#This Row],[Name]])</f>
        <v>(Fields) Customer/NewCustomerForm/phone</v>
      </c>
      <c r="P180" s="6">
        <f ca="1">IFERROR(VLOOKUP(IDNMaps[[#This Row],[Primary]],INDIRECT(VLOOKUP(IDNMaps[[#This Row],[Type]],RecordCount[],2,0)),VLOOKUP(IDNMaps[[#This Row],[Type]],RecordCount[],8,0),0),"")</f>
        <v>2111112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13</v>
      </c>
      <c r="M181" s="6" t="str">
        <f ca="1">IFERROR(VLOOKUP(IDNMaps[[#This Row],[Type]],RecordCount[],6,0)&amp;"-"&amp;IDNMaps[[#This Row],[Type Count]],"")</f>
        <v>Form Fields-13</v>
      </c>
      <c r="N181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81" s="6" t="str">
        <f ca="1">IF(IDNMaps[[#This Row],[Name]]="","","("&amp;IDNMaps[[#This Row],[Type]]&amp;") "&amp;IDNMaps[[#This Row],[Name]])</f>
        <v>(Fields) Customer/NewCustomerForm/address</v>
      </c>
      <c r="P181" s="6">
        <f ca="1">IFERROR(VLOOKUP(IDNMaps[[#This Row],[Primary]],INDIRECT(VLOOKUP(IDNMaps[[#This Row],[Type]],RecordCount[],2,0)),VLOOKUP(IDNMaps[[#This Row],[Type]],RecordCount[],8,0),0),"")</f>
        <v>2111113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14</v>
      </c>
      <c r="M182" s="6" t="str">
        <f ca="1">IFERROR(VLOOKUP(IDNMaps[[#This Row],[Type]],RecordCount[],6,0)&amp;"-"&amp;IDNMaps[[#This Row],[Type Count]],"")</f>
        <v>Form Fields-14</v>
      </c>
      <c r="N182" s="6" t="str">
        <f ca="1">IFERROR(VLOOKUP(IDNMaps[[#This Row],[Primary]],INDIRECT(VLOOKUP(IDNMaps[[#This Row],[Type]],RecordCount[],2,0)),VLOOKUP(IDNMaps[[#This Row],[Type]],RecordCount[],7,0),0),"")</f>
        <v>Hub/NewHubCreateFrom/name</v>
      </c>
      <c r="O182" s="6" t="str">
        <f ca="1">IF(IDNMaps[[#This Row],[Name]]="","","("&amp;IDNMaps[[#This Row],[Type]]&amp;") "&amp;IDNMaps[[#This Row],[Name]])</f>
        <v>(Fields) Hub/NewHubCreateFrom/name</v>
      </c>
      <c r="P182" s="6">
        <f ca="1">IFERROR(VLOOKUP(IDNMaps[[#This Row],[Primary]],INDIRECT(VLOOKUP(IDNMaps[[#This Row],[Type]],RecordCount[],2,0)),VLOOKUP(IDNMaps[[#This Row],[Type]],RecordCount[],8,0),0),"")</f>
        <v>2111114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15</v>
      </c>
      <c r="M183" s="6" t="str">
        <f ca="1">IFERROR(VLOOKUP(IDNMaps[[#This Row],[Type]],RecordCount[],6,0)&amp;"-"&amp;IDNMaps[[#This Row],[Type Count]],"")</f>
        <v>Form Fields-15</v>
      </c>
      <c r="N183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83" s="6" t="str">
        <f ca="1">IF(IDNMaps[[#This Row],[Name]]="","","("&amp;IDNMaps[[#This Row],[Type]]&amp;") "&amp;IDNMaps[[#This Row],[Name]])</f>
        <v>(Fields) Hub/NewHubCreateFrom/phone</v>
      </c>
      <c r="P183" s="6">
        <f ca="1">IFERROR(VLOOKUP(IDNMaps[[#This Row],[Primary]],INDIRECT(VLOOKUP(IDNMaps[[#This Row],[Type]],RecordCount[],2,0)),VLOOKUP(IDNMaps[[#This Row],[Type]],RecordCount[],8,0),0),"")</f>
        <v>2111115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16</v>
      </c>
      <c r="M184" s="6" t="str">
        <f ca="1">IFERROR(VLOOKUP(IDNMaps[[#This Row],[Type]],RecordCount[],6,0)&amp;"-"&amp;IDNMaps[[#This Row],[Type Count]],"")</f>
        <v>Form Fields-16</v>
      </c>
      <c r="N184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84" s="6" t="str">
        <f ca="1">IF(IDNMaps[[#This Row],[Name]]="","","("&amp;IDNMaps[[#This Row],[Type]]&amp;") "&amp;IDNMaps[[#This Row],[Name]])</f>
        <v>(Fields) Hub/NewHubCreateFrom/status</v>
      </c>
      <c r="P184" s="6">
        <f ca="1">IFERROR(VLOOKUP(IDNMaps[[#This Row],[Primary]],INDIRECT(VLOOKUP(IDNMaps[[#This Row],[Type]],RecordCount[],2,0)),VLOOKUP(IDNMaps[[#This Row],[Type]],RecordCount[],8,0),0),"")</f>
        <v>2111116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17</v>
      </c>
      <c r="M185" s="6" t="str">
        <f ca="1">IFERROR(VLOOKUP(IDNMaps[[#This Row],[Type]],RecordCount[],6,0)&amp;"-"&amp;IDNMaps[[#This Row],[Type Count]],"")</f>
        <v>Form Fields-17</v>
      </c>
      <c r="N185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85" s="6" t="str">
        <f ca="1">IF(IDNMaps[[#This Row],[Name]]="","","("&amp;IDNMaps[[#This Row],[Type]]&amp;") "&amp;IDNMaps[[#This Row],[Name]])</f>
        <v>(Fields) Hub/NewHubCreateFrom/address</v>
      </c>
      <c r="P185" s="6">
        <f ca="1">IFERROR(VLOOKUP(IDNMaps[[#This Row],[Primary]],INDIRECT(VLOOKUP(IDNMaps[[#This Row],[Type]],RecordCount[],2,0)),VLOOKUP(IDNMaps[[#This Row],[Type]],RecordCount[],8,0),0),"")</f>
        <v>2111117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18</v>
      </c>
      <c r="M186" s="6" t="str">
        <f ca="1">IFERROR(VLOOKUP(IDNMaps[[#This Row],[Type]],RecordCount[],6,0)&amp;"-"&amp;IDNMaps[[#This Row],[Type Count]],"")</f>
        <v>Form Fields-18</v>
      </c>
      <c r="N186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86" s="6" t="str">
        <f ca="1">IF(IDNMaps[[#This Row],[Name]]="","","("&amp;IDNMaps[[#This Row],[Type]]&amp;") "&amp;IDNMaps[[#This Row],[Name]])</f>
        <v>(Fields) Hub/NewHubCreateFrom/image</v>
      </c>
      <c r="P186" s="6">
        <f ca="1">IFERROR(VLOOKUP(IDNMaps[[#This Row],[Primary]],INDIRECT(VLOOKUP(IDNMaps[[#This Row],[Type]],RecordCount[],2,0)),VLOOKUP(IDNMaps[[#This Row],[Type]],RecordCount[],8,0),0),"")</f>
        <v>2111118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19</v>
      </c>
      <c r="M187" s="6" t="str">
        <f ca="1">IFERROR(VLOOKUP(IDNMaps[[#This Row],[Type]],RecordCount[],6,0)&amp;"-"&amp;IDNMaps[[#This Row],[Type Count]],"")</f>
        <v>Form Fields-19</v>
      </c>
      <c r="N187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87" s="6" t="str">
        <f ca="1">IF(IDNMaps[[#This Row],[Name]]="","","("&amp;IDNMaps[[#This Row],[Type]]&amp;") "&amp;IDNMaps[[#This Row],[Name]])</f>
        <v>(Fields) Hub/NewHubCreateFrom/email</v>
      </c>
      <c r="P187" s="6">
        <f ca="1">IFERROR(VLOOKUP(IDNMaps[[#This Row],[Primary]],INDIRECT(VLOOKUP(IDNMaps[[#This Row],[Type]],RecordCount[],2,0)),VLOOKUP(IDNMaps[[#This Row],[Type]],RecordCount[],8,0),0),"")</f>
        <v>2111119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20</v>
      </c>
      <c r="M188" s="6" t="str">
        <f ca="1">IFERROR(VLOOKUP(IDNMaps[[#This Row],[Type]],RecordCount[],6,0)&amp;"-"&amp;IDNMaps[[#This Row],[Type Count]],"")</f>
        <v>Form Fields-20</v>
      </c>
      <c r="N188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88" s="6" t="str">
        <f ca="1">IF(IDNMaps[[#This Row],[Name]]="","","("&amp;IDNMaps[[#This Row],[Type]]&amp;") "&amp;IDNMaps[[#This Row],[Name]])</f>
        <v>(Fields) Hub/NewHubCreateFrom/website</v>
      </c>
      <c r="P188" s="6">
        <f ca="1">IFERROR(VLOOKUP(IDNMaps[[#This Row],[Primary]],INDIRECT(VLOOKUP(IDNMaps[[#This Row],[Type]],RecordCount[],2,0)),VLOOKUP(IDNMaps[[#This Row],[Type]],RecordCount[],8,0),0),"")</f>
        <v>2111120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21</v>
      </c>
      <c r="M189" s="6" t="str">
        <f ca="1">IFERROR(VLOOKUP(IDNMaps[[#This Row],[Type]],RecordCount[],6,0)&amp;"-"&amp;IDNMaps[[#This Row],[Type Count]],"")</f>
        <v>Form Fields-21</v>
      </c>
      <c r="N189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89" s="6" t="str">
        <f ca="1">IF(IDNMaps[[#This Row],[Name]]="","","("&amp;IDNMaps[[#This Row],[Type]]&amp;") "&amp;IDNMaps[[#This Row],[Name]])</f>
        <v>(Fields) Service/AddNewServiceForm/name</v>
      </c>
      <c r="P189" s="6">
        <f ca="1">IFERROR(VLOOKUP(IDNMaps[[#This Row],[Primary]],INDIRECT(VLOOKUP(IDNMaps[[#This Row],[Type]],RecordCount[],2,0)),VLOOKUP(IDNMaps[[#This Row],[Type]],RecordCount[],8,0),0),"")</f>
        <v>2111121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22</v>
      </c>
      <c r="M190" s="6" t="str">
        <f ca="1">IFERROR(VLOOKUP(IDNMaps[[#This Row],[Type]],RecordCount[],6,0)&amp;"-"&amp;IDNMaps[[#This Row],[Type Count]],"")</f>
        <v>Form Fields-22</v>
      </c>
      <c r="N190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90" s="6" t="str">
        <f ca="1">IF(IDNMaps[[#This Row],[Name]]="","","("&amp;IDNMaps[[#This Row],[Type]]&amp;") "&amp;IDNMaps[[#This Row],[Name]])</f>
        <v>(Fields) Service/AddNewServiceForm/description</v>
      </c>
      <c r="P190" s="6">
        <f ca="1">IFERROR(VLOOKUP(IDNMaps[[#This Row],[Primary]],INDIRECT(VLOOKUP(IDNMaps[[#This Row],[Type]],RecordCount[],2,0)),VLOOKUP(IDNMaps[[#This Row],[Type]],RecordCount[],8,0),0),"")</f>
        <v>2111122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23</v>
      </c>
      <c r="M191" s="6" t="str">
        <f ca="1">IFERROR(VLOOKUP(IDNMaps[[#This Row],[Type]],RecordCount[],6,0)&amp;"-"&amp;IDNMaps[[#This Row],[Type Count]],"")</f>
        <v>Form Fields-23</v>
      </c>
      <c r="N191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91" s="6" t="str">
        <f ca="1">IF(IDNMaps[[#This Row],[Name]]="","","("&amp;IDNMaps[[#This Row],[Type]]&amp;") "&amp;IDNMaps[[#This Row],[Name]])</f>
        <v>(Fields) Service/AddNewServiceForm/status</v>
      </c>
      <c r="P191" s="6">
        <f ca="1">IFERROR(VLOOKUP(IDNMaps[[#This Row],[Primary]],INDIRECT(VLOOKUP(IDNMaps[[#This Row],[Type]],RecordCount[],2,0)),VLOOKUP(IDNMaps[[#This Row],[Type]],RecordCount[],8,0),0),"")</f>
        <v>2111123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24</v>
      </c>
      <c r="M192" s="6" t="str">
        <f ca="1">IFERROR(VLOOKUP(IDNMaps[[#This Row],[Type]],RecordCount[],6,0)&amp;"-"&amp;IDNMaps[[#This Row],[Type Count]],"")</f>
        <v>Form Fields-24</v>
      </c>
      <c r="N192" s="6" t="str">
        <f ca="1">IFERROR(VLOOKUP(IDNMaps[[#This Row],[Primary]],INDIRECT(VLOOKUP(IDNMaps[[#This Row],[Type]],RecordCount[],2,0)),VLOOKUP(IDNMaps[[#This Row],[Type]],RecordCount[],7,0),0),"")</f>
        <v>Item/AddNewItemForm/name</v>
      </c>
      <c r="O192" s="6" t="str">
        <f ca="1">IF(IDNMaps[[#This Row],[Name]]="","","("&amp;IDNMaps[[#This Row],[Type]]&amp;") "&amp;IDNMaps[[#This Row],[Name]])</f>
        <v>(Fields) Item/AddNewItemForm/name</v>
      </c>
      <c r="P192" s="6">
        <f ca="1">IFERROR(VLOOKUP(IDNMaps[[#This Row],[Primary]],INDIRECT(VLOOKUP(IDNMaps[[#This Row],[Type]],RecordCount[],2,0)),VLOOKUP(IDNMaps[[#This Row],[Type]],RecordCount[],8,0),0),"")</f>
        <v>2111124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25</v>
      </c>
      <c r="M193" s="6" t="str">
        <f ca="1">IFERROR(VLOOKUP(IDNMaps[[#This Row],[Type]],RecordCount[],6,0)&amp;"-"&amp;IDNMaps[[#This Row],[Type Count]],"")</f>
        <v>Form Fields-25</v>
      </c>
      <c r="N193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93" s="6" t="str">
        <f ca="1">IF(IDNMaps[[#This Row],[Name]]="","","("&amp;IDNMaps[[#This Row],[Type]]&amp;") "&amp;IDNMaps[[#This Row],[Name]])</f>
        <v>(Fields) Item/AddNewItemForm/description</v>
      </c>
      <c r="P193" s="6">
        <f ca="1">IFERROR(VLOOKUP(IDNMaps[[#This Row],[Primary]],INDIRECT(VLOOKUP(IDNMaps[[#This Row],[Type]],RecordCount[],2,0)),VLOOKUP(IDNMaps[[#This Row],[Type]],RecordCount[],8,0),0),"")</f>
        <v>2111125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26</v>
      </c>
      <c r="M194" s="6" t="str">
        <f ca="1">IFERROR(VLOOKUP(IDNMaps[[#This Row],[Type]],RecordCount[],6,0)&amp;"-"&amp;IDNMaps[[#This Row],[Type Count]],"")</f>
        <v>Form Fields-26</v>
      </c>
      <c r="N194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94" s="6" t="str">
        <f ca="1">IF(IDNMaps[[#This Row],[Name]]="","","("&amp;IDNMaps[[#This Row],[Type]]&amp;") "&amp;IDNMaps[[#This Row],[Name]])</f>
        <v>(Fields) Item/AddNewItemForm/status</v>
      </c>
      <c r="P194" s="6">
        <f ca="1">IFERROR(VLOOKUP(IDNMaps[[#This Row],[Primary]],INDIRECT(VLOOKUP(IDNMaps[[#This Row],[Type]],RecordCount[],2,0)),VLOOKUP(IDNMaps[[#This Row],[Type]],RecordCount[],8,0),0),"")</f>
        <v>2111126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27</v>
      </c>
      <c r="M195" s="6" t="str">
        <f ca="1">IFERROR(VLOOKUP(IDNMaps[[#This Row],[Type]],RecordCount[],6,0)&amp;"-"&amp;IDNMaps[[#This Row],[Type Count]],"")</f>
        <v>Form Fields-27</v>
      </c>
      <c r="N195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95" s="6" t="str">
        <f ca="1">IF(IDNMaps[[#This Row],[Name]]="","","("&amp;IDNMaps[[#This Row],[Type]]&amp;") "&amp;IDNMaps[[#This Row],[Name]])</f>
        <v>(Fields) ItemService/AddServicesToItemForm/item</v>
      </c>
      <c r="P195" s="6">
        <f ca="1">IFERROR(VLOOKUP(IDNMaps[[#This Row],[Primary]],INDIRECT(VLOOKUP(IDNMaps[[#This Row],[Type]],RecordCount[],2,0)),VLOOKUP(IDNMaps[[#This Row],[Type]],RecordCount[],8,0),0),"")</f>
        <v>2111127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28</v>
      </c>
      <c r="M196" s="6" t="str">
        <f ca="1">IFERROR(VLOOKUP(IDNMaps[[#This Row],[Type]],RecordCount[],6,0)&amp;"-"&amp;IDNMaps[[#This Row],[Type Count]],"")</f>
        <v>Form Fields-28</v>
      </c>
      <c r="N196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96" s="6" t="str">
        <f ca="1">IF(IDNMaps[[#This Row],[Name]]="","","("&amp;IDNMaps[[#This Row],[Type]]&amp;") "&amp;IDNMaps[[#This Row],[Name]])</f>
        <v>(Fields) ItemService/AddServicesToItemForm/service</v>
      </c>
      <c r="P196" s="6">
        <f ca="1">IFERROR(VLOOKUP(IDNMaps[[#This Row],[Primary]],INDIRECT(VLOOKUP(IDNMaps[[#This Row],[Type]],RecordCount[],2,0)),VLOOKUP(IDNMaps[[#This Row],[Type]],RecordCount[],8,0),0),"")</f>
        <v>2111128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29</v>
      </c>
      <c r="M197" s="6" t="str">
        <f ca="1">IFERROR(VLOOKUP(IDNMaps[[#This Row],[Type]],RecordCount[],6,0)&amp;"-"&amp;IDNMaps[[#This Row],[Type Count]],"")</f>
        <v>Form Fields-29</v>
      </c>
      <c r="N197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97" s="6" t="str">
        <f ca="1">IF(IDNMaps[[#This Row],[Name]]="","","("&amp;IDNMaps[[#This Row],[Type]]&amp;") "&amp;IDNMaps[[#This Row],[Name]])</f>
        <v>(Fields) ItemService/AddServicesToItemForm/name</v>
      </c>
      <c r="P197" s="6">
        <f ca="1">IFERROR(VLOOKUP(IDNMaps[[#This Row],[Primary]],INDIRECT(VLOOKUP(IDNMaps[[#This Row],[Type]],RecordCount[],2,0)),VLOOKUP(IDNMaps[[#This Row],[Type]],RecordCount[],8,0),0),"")</f>
        <v>2111129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30</v>
      </c>
      <c r="M198" s="6" t="str">
        <f ca="1">IFERROR(VLOOKUP(IDNMaps[[#This Row],[Type]],RecordCount[],6,0)&amp;"-"&amp;IDNMaps[[#This Row],[Type Count]],"")</f>
        <v>Form Fields-30</v>
      </c>
      <c r="N198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98" s="6" t="str">
        <f ca="1">IF(IDNMaps[[#This Row],[Name]]="","","("&amp;IDNMaps[[#This Row],[Type]]&amp;") "&amp;IDNMaps[[#This Row],[Name]])</f>
        <v>(Fields) ItemService/UpdateItemsService/name</v>
      </c>
      <c r="P198" s="6">
        <f ca="1">IFERROR(VLOOKUP(IDNMaps[[#This Row],[Primary]],INDIRECT(VLOOKUP(IDNMaps[[#This Row],[Type]],RecordCount[],2,0)),VLOOKUP(IDNMaps[[#This Row],[Type]],RecordCount[],8,0),0),"")</f>
        <v>2111130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31</v>
      </c>
      <c r="M199" s="6" t="str">
        <f ca="1">IFERROR(VLOOKUP(IDNMaps[[#This Row],[Type]],RecordCount[],6,0)&amp;"-"&amp;IDNMaps[[#This Row],[Type Count]],"")</f>
        <v>Form Fields-31</v>
      </c>
      <c r="N199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99" s="6" t="str">
        <f ca="1">IF(IDNMaps[[#This Row],[Name]]="","","("&amp;IDNMaps[[#This Row],[Type]]&amp;") "&amp;IDNMaps[[#This Row],[Name]])</f>
        <v>(Fields) ItemService/UpdateItemsService/service</v>
      </c>
      <c r="P199" s="6">
        <f ca="1">IFERROR(VLOOKUP(IDNMaps[[#This Row],[Primary]],INDIRECT(VLOOKUP(IDNMaps[[#This Row],[Type]],RecordCount[],2,0)),VLOOKUP(IDNMaps[[#This Row],[Type]],RecordCount[],8,0),0),"")</f>
        <v>2111131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32</v>
      </c>
      <c r="M200" s="6" t="str">
        <f ca="1">IFERROR(VLOOKUP(IDNMaps[[#This Row],[Type]],RecordCount[],6,0)&amp;"-"&amp;IDNMaps[[#This Row],[Type Count]],"")</f>
        <v>Form Fields-32</v>
      </c>
      <c r="N200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00" s="6" t="str">
        <f ca="1">IF(IDNMaps[[#This Row],[Name]]="","","("&amp;IDNMaps[[#This Row],[Type]]&amp;") "&amp;IDNMaps[[#This Row],[Name]])</f>
        <v>(Fields) ItemService/UpdateItemsService/status</v>
      </c>
      <c r="P200" s="6">
        <f ca="1">IFERROR(VLOOKUP(IDNMaps[[#This Row],[Primary]],INDIRECT(VLOOKUP(IDNMaps[[#This Row],[Type]],RecordCount[],2,0)),VLOOKUP(IDNMaps[[#This Row],[Type]],RecordCount[],8,0),0),"")</f>
        <v>2111132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33</v>
      </c>
      <c r="M201" s="6" t="str">
        <f ca="1">IFERROR(VLOOKUP(IDNMaps[[#This Row],[Type]],RecordCount[],6,0)&amp;"-"&amp;IDNMaps[[#This Row],[Type Count]],"")</f>
        <v>Form Fields-33</v>
      </c>
      <c r="N201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01" s="6" t="str">
        <f ca="1">IF(IDNMaps[[#This Row],[Name]]="","","("&amp;IDNMaps[[#This Row],[Type]]&amp;") "&amp;IDNMaps[[#This Row],[Name]])</f>
        <v>(Fields) Shelf/CreateNewShelfForm/hub</v>
      </c>
      <c r="P201" s="6">
        <f ca="1">IFERROR(VLOOKUP(IDNMaps[[#This Row],[Primary]],INDIRECT(VLOOKUP(IDNMaps[[#This Row],[Type]],RecordCount[],2,0)),VLOOKUP(IDNMaps[[#This Row],[Type]],RecordCount[],8,0),0),"")</f>
        <v>2111133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34</v>
      </c>
      <c r="M202" s="6" t="str">
        <f ca="1">IFERROR(VLOOKUP(IDNMaps[[#This Row],[Type]],RecordCount[],6,0)&amp;"-"&amp;IDNMaps[[#This Row],[Type Count]],"")</f>
        <v>Form Fields-34</v>
      </c>
      <c r="N202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02" s="6" t="str">
        <f ca="1">IF(IDNMaps[[#This Row],[Name]]="","","("&amp;IDNMaps[[#This Row],[Type]]&amp;") "&amp;IDNMaps[[#This Row],[Name]])</f>
        <v>(Fields) Shelf/CreateNewShelfForm/name</v>
      </c>
      <c r="P202" s="6">
        <f ca="1">IFERROR(VLOOKUP(IDNMaps[[#This Row],[Primary]],INDIRECT(VLOOKUP(IDNMaps[[#This Row],[Type]],RecordCount[],2,0)),VLOOKUP(IDNMaps[[#This Row],[Type]],RecordCount[],8,0),0),"")</f>
        <v>2111134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35</v>
      </c>
      <c r="M203" s="6" t="str">
        <f ca="1">IFERROR(VLOOKUP(IDNMaps[[#This Row],[Type]],RecordCount[],6,0)&amp;"-"&amp;IDNMaps[[#This Row],[Type Count]],"")</f>
        <v>Form Fields-35</v>
      </c>
      <c r="N203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03" s="6" t="str">
        <f ca="1">IF(IDNMaps[[#This Row],[Name]]="","","("&amp;IDNMaps[[#This Row],[Type]]&amp;") "&amp;IDNMaps[[#This Row],[Name]])</f>
        <v>(Fields) Shelf/CreateNewShelfForm/status</v>
      </c>
      <c r="P203" s="6">
        <f ca="1">IFERROR(VLOOKUP(IDNMaps[[#This Row],[Primary]],INDIRECT(VLOOKUP(IDNMaps[[#This Row],[Type]],RecordCount[],2,0)),VLOOKUP(IDNMaps[[#This Row],[Type]],RecordCount[],8,0),0),"")</f>
        <v>2111135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36</v>
      </c>
      <c r="M204" s="6" t="str">
        <f ca="1">IFERROR(VLOOKUP(IDNMaps[[#This Row],[Type]],RecordCount[],6,0)&amp;"-"&amp;IDNMaps[[#This Row],[Type Count]],"")</f>
        <v>Form Fields-36</v>
      </c>
      <c r="N204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04" s="6" t="str">
        <f ca="1">IF(IDNMaps[[#This Row],[Name]]="","","("&amp;IDNMaps[[#This Row],[Type]]&amp;") "&amp;IDNMaps[[#This Row],[Name]])</f>
        <v>(Fields) HubDefaultShelf/AssignHubsDefaultShelf/hub</v>
      </c>
      <c r="P204" s="6">
        <f ca="1">IFERROR(VLOOKUP(IDNMaps[[#This Row],[Primary]],INDIRECT(VLOOKUP(IDNMaps[[#This Row],[Type]],RecordCount[],2,0)),VLOOKUP(IDNMaps[[#This Row],[Type]],RecordCount[],8,0),0),"")</f>
        <v>2111136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37</v>
      </c>
      <c r="M205" s="6" t="str">
        <f ca="1">IFERROR(VLOOKUP(IDNMaps[[#This Row],[Type]],RecordCount[],6,0)&amp;"-"&amp;IDNMaps[[#This Row],[Type Count]],"")</f>
        <v>Form Fields-37</v>
      </c>
      <c r="N205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05" s="6" t="str">
        <f ca="1">IF(IDNMaps[[#This Row],[Name]]="","","("&amp;IDNMaps[[#This Row],[Type]]&amp;") "&amp;IDNMaps[[#This Row],[Name]])</f>
        <v>(Fields) HubDefaultShelf/AssignHubsDefaultShelf/shelf</v>
      </c>
      <c r="P205" s="6">
        <f ca="1">IFERROR(VLOOKUP(IDNMaps[[#This Row],[Primary]],INDIRECT(VLOOKUP(IDNMaps[[#This Row],[Type]],RecordCount[],2,0)),VLOOKUP(IDNMaps[[#This Row],[Type]],RecordCount[],8,0),0),"")</f>
        <v>2111137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38</v>
      </c>
      <c r="M206" s="6" t="str">
        <f ca="1">IFERROR(VLOOKUP(IDNMaps[[#This Row],[Type]],RecordCount[],6,0)&amp;"-"&amp;IDNMaps[[#This Row],[Type Count]],"")</f>
        <v>Form Fields-38</v>
      </c>
      <c r="N206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06" s="6" t="str">
        <f ca="1">IF(IDNMaps[[#This Row],[Name]]="","","("&amp;IDNMaps[[#This Row],[Type]]&amp;") "&amp;IDNMaps[[#This Row],[Name]])</f>
        <v>(Fields) Pricelist/CreateNewPLForm/name</v>
      </c>
      <c r="P206" s="6">
        <f ca="1">IFERROR(VLOOKUP(IDNMaps[[#This Row],[Primary]],INDIRECT(VLOOKUP(IDNMaps[[#This Row],[Type]],RecordCount[],2,0)),VLOOKUP(IDNMaps[[#This Row],[Type]],RecordCount[],8,0),0),"")</f>
        <v>2111138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39</v>
      </c>
      <c r="M207" s="6" t="str">
        <f ca="1">IFERROR(VLOOKUP(IDNMaps[[#This Row],[Type]],RecordCount[],6,0)&amp;"-"&amp;IDNMaps[[#This Row],[Type Count]],"")</f>
        <v>Form Fields-39</v>
      </c>
      <c r="N207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07" s="6" t="str">
        <f ca="1">IF(IDNMaps[[#This Row],[Name]]="","","("&amp;IDNMaps[[#This Row],[Type]]&amp;") "&amp;IDNMaps[[#This Row],[Name]])</f>
        <v>(Fields) Pricelist/CreateNewPLForm/description</v>
      </c>
      <c r="P207" s="6">
        <f ca="1">IFERROR(VLOOKUP(IDNMaps[[#This Row],[Primary]],INDIRECT(VLOOKUP(IDNMaps[[#This Row],[Type]],RecordCount[],2,0)),VLOOKUP(IDNMaps[[#This Row],[Type]],RecordCount[],8,0),0),"")</f>
        <v>2111139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40</v>
      </c>
      <c r="M208" s="6" t="str">
        <f ca="1">IFERROR(VLOOKUP(IDNMaps[[#This Row],[Type]],RecordCount[],6,0)&amp;"-"&amp;IDNMaps[[#This Row],[Type Count]],"")</f>
        <v>Form Fields-40</v>
      </c>
      <c r="N208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08" s="6" t="str">
        <f ca="1">IF(IDNMaps[[#This Row],[Name]]="","","("&amp;IDNMaps[[#This Row],[Type]]&amp;") "&amp;IDNMaps[[#This Row],[Name]])</f>
        <v>(Fields) Pricelist/CreateNewPLForm/status</v>
      </c>
      <c r="P208" s="6">
        <f ca="1">IFERROR(VLOOKUP(IDNMaps[[#This Row],[Primary]],INDIRECT(VLOOKUP(IDNMaps[[#This Row],[Type]],RecordCount[],2,0)),VLOOKUP(IDNMaps[[#This Row],[Type]],RecordCount[],8,0),0),"")</f>
        <v>2111140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41</v>
      </c>
      <c r="M209" s="6" t="str">
        <f ca="1">IFERROR(VLOOKUP(IDNMaps[[#This Row],[Type]],RecordCount[],6,0)&amp;"-"&amp;IDNMaps[[#This Row],[Type Count]],"")</f>
        <v>Form Fields-41</v>
      </c>
      <c r="N209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09" s="6" t="str">
        <f ca="1">IF(IDNMaps[[#This Row],[Name]]="","","("&amp;IDNMaps[[#This Row],[Type]]&amp;") "&amp;IDNMaps[[#This Row],[Name]])</f>
        <v>(Fields) PricelistContent/AddContentsToPL/pl</v>
      </c>
      <c r="P209" s="6">
        <f ca="1">IFERROR(VLOOKUP(IDNMaps[[#This Row],[Primary]],INDIRECT(VLOOKUP(IDNMaps[[#This Row],[Type]],RecordCount[],2,0)),VLOOKUP(IDNMaps[[#This Row],[Type]],RecordCount[],8,0),0),"")</f>
        <v>2111141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42</v>
      </c>
      <c r="M210" s="6" t="str">
        <f ca="1">IFERROR(VLOOKUP(IDNMaps[[#This Row],[Type]],RecordCount[],6,0)&amp;"-"&amp;IDNMaps[[#This Row],[Type Count]],"")</f>
        <v>Form Fields-42</v>
      </c>
      <c r="N210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10" s="6" t="str">
        <f ca="1">IF(IDNMaps[[#This Row],[Name]]="","","("&amp;IDNMaps[[#This Row],[Type]]&amp;") "&amp;IDNMaps[[#This Row],[Name]])</f>
        <v>(Fields) PricelistContent/AddContentsToPL/is</v>
      </c>
      <c r="P210" s="6">
        <f ca="1">IFERROR(VLOOKUP(IDNMaps[[#This Row],[Primary]],INDIRECT(VLOOKUP(IDNMaps[[#This Row],[Type]],RecordCount[],2,0)),VLOOKUP(IDNMaps[[#This Row],[Type]],RecordCount[],8,0),0),"")</f>
        <v>2111142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43</v>
      </c>
      <c r="M211" s="6" t="str">
        <f ca="1">IFERROR(VLOOKUP(IDNMaps[[#This Row],[Type]],RecordCount[],6,0)&amp;"-"&amp;IDNMaps[[#This Row],[Type Count]],"")</f>
        <v>Form Fields-43</v>
      </c>
      <c r="N211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11" s="6" t="str">
        <f ca="1">IF(IDNMaps[[#This Row],[Name]]="","","("&amp;IDNMaps[[#This Row],[Type]]&amp;") "&amp;IDNMaps[[#This Row],[Name]])</f>
        <v>(Fields) PricelistContent/AddContentsToPL/price</v>
      </c>
      <c r="P211" s="6">
        <f ca="1">IFERROR(VLOOKUP(IDNMaps[[#This Row],[Primary]],INDIRECT(VLOOKUP(IDNMaps[[#This Row],[Type]],RecordCount[],2,0)),VLOOKUP(IDNMaps[[#This Row],[Type]],RecordCount[],8,0),0),"")</f>
        <v>2111143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44</v>
      </c>
      <c r="M212" s="6" t="str">
        <f ca="1">IFERROR(VLOOKUP(IDNMaps[[#This Row],[Type]],RecordCount[],6,0)&amp;"-"&amp;IDNMaps[[#This Row],[Type Count]],"")</f>
        <v>Form Fields-44</v>
      </c>
      <c r="N212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12" s="6" t="str">
        <f ca="1">IF(IDNMaps[[#This Row],[Name]]="","","("&amp;IDNMaps[[#This Row],[Type]]&amp;") "&amp;IDNMaps[[#This Row],[Name]])</f>
        <v>(Fields) PricelistContent/UpdatePLContent/price</v>
      </c>
      <c r="P212" s="6">
        <f ca="1">IFERROR(VLOOKUP(IDNMaps[[#This Row],[Primary]],INDIRECT(VLOOKUP(IDNMaps[[#This Row],[Type]],RecordCount[],2,0)),VLOOKUP(IDNMaps[[#This Row],[Type]],RecordCount[],8,0),0),"")</f>
        <v>2111144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45</v>
      </c>
      <c r="M213" s="6" t="str">
        <f ca="1">IFERROR(VLOOKUP(IDNMaps[[#This Row],[Type]],RecordCount[],6,0)&amp;"-"&amp;IDNMaps[[#This Row],[Type Count]],"")</f>
        <v>Form Fields-45</v>
      </c>
      <c r="N213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13" s="6" t="str">
        <f ca="1">IF(IDNMaps[[#This Row],[Name]]="","","("&amp;IDNMaps[[#This Row],[Type]]&amp;") "&amp;IDNMaps[[#This Row],[Name]])</f>
        <v>(Fields) PricelistContent/UpdatePLContent/status</v>
      </c>
      <c r="P213" s="6">
        <f ca="1">IFERROR(VLOOKUP(IDNMaps[[#This Row],[Primary]],INDIRECT(VLOOKUP(IDNMaps[[#This Row],[Type]],RecordCount[],2,0)),VLOOKUP(IDNMaps[[#This Row],[Type]],RecordCount[],8,0),0),"")</f>
        <v>2111145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46</v>
      </c>
      <c r="M214" s="6" t="str">
        <f ca="1">IFERROR(VLOOKUP(IDNMaps[[#This Row],[Type]],RecordCount[],6,0)&amp;"-"&amp;IDNMaps[[#This Row],[Type Count]],"")</f>
        <v>Form Fields-46</v>
      </c>
      <c r="N214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14" s="6" t="str">
        <f ca="1">IF(IDNMaps[[#This Row],[Name]]="","","("&amp;IDNMaps[[#This Row],[Type]]&amp;") "&amp;IDNMaps[[#This Row],[Name]])</f>
        <v>(Fields) IdentityLabel/NewIdentityLabelForm/hub</v>
      </c>
      <c r="P214" s="6">
        <f ca="1">IFERROR(VLOOKUP(IDNMaps[[#This Row],[Primary]],INDIRECT(VLOOKUP(IDNMaps[[#This Row],[Type]],RecordCount[],2,0)),VLOOKUP(IDNMaps[[#This Row],[Type]],RecordCount[],8,0),0),"")</f>
        <v>2111146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47</v>
      </c>
      <c r="M215" s="6" t="str">
        <f ca="1">IFERROR(VLOOKUP(IDNMaps[[#This Row],[Type]],RecordCount[],6,0)&amp;"-"&amp;IDNMaps[[#This Row],[Type Count]],"")</f>
        <v>Form Fields-47</v>
      </c>
      <c r="N215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15" s="6" t="str">
        <f ca="1">IF(IDNMaps[[#This Row],[Name]]="","","("&amp;IDNMaps[[#This Row],[Type]]&amp;") "&amp;IDNMaps[[#This Row],[Name]])</f>
        <v>(Fields) IdentityLabel/NewIdentityLabelForm/code</v>
      </c>
      <c r="P215" s="6">
        <f ca="1">IFERROR(VLOOKUP(IDNMaps[[#This Row],[Primary]],INDIRECT(VLOOKUP(IDNMaps[[#This Row],[Type]],RecordCount[],2,0)),VLOOKUP(IDNMaps[[#This Row],[Type]],RecordCount[],8,0),0),"")</f>
        <v>2111147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48</v>
      </c>
      <c r="M216" s="6" t="str">
        <f ca="1">IFERROR(VLOOKUP(IDNMaps[[#This Row],[Type]],RecordCount[],6,0)&amp;"-"&amp;IDNMaps[[#This Row],[Type Count]],"")</f>
        <v>Form Fields-48</v>
      </c>
      <c r="N216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16" s="6" t="str">
        <f ca="1">IF(IDNMaps[[#This Row],[Name]]="","","("&amp;IDNMaps[[#This Row],[Type]]&amp;") "&amp;IDNMaps[[#This Row],[Name]])</f>
        <v>(Fields) IdentityLabel/NewIdentityLabelForm/status</v>
      </c>
      <c r="P216" s="6">
        <f ca="1">IFERROR(VLOOKUP(IDNMaps[[#This Row],[Primary]],INDIRECT(VLOOKUP(IDNMaps[[#This Row],[Type]],RecordCount[],2,0)),VLOOKUP(IDNMaps[[#This Row],[Type]],RecordCount[],8,0),0),"")</f>
        <v>2111148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49</v>
      </c>
      <c r="M217" s="6" t="str">
        <f ca="1">IFERROR(VLOOKUP(IDNMaps[[#This Row],[Type]],RecordCount[],6,0)&amp;"-"&amp;IDNMaps[[#This Row],[Type Count]],"")</f>
        <v>Form Fields-49</v>
      </c>
      <c r="N217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17" s="6" t="str">
        <f ca="1">IF(IDNMaps[[#This Row],[Name]]="","","("&amp;IDNMaps[[#This Row],[Type]]&amp;") "&amp;IDNMaps[[#This Row],[Name]])</f>
        <v>(Fields) Order/NewOrderForm/customer</v>
      </c>
      <c r="P217" s="6">
        <f ca="1">IFERROR(VLOOKUP(IDNMaps[[#This Row],[Primary]],INDIRECT(VLOOKUP(IDNMaps[[#This Row],[Type]],RecordCount[],2,0)),VLOOKUP(IDNMaps[[#This Row],[Type]],RecordCount[],8,0),0),"")</f>
        <v>2111149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50</v>
      </c>
      <c r="M218" s="6" t="str">
        <f ca="1">IFERROR(VLOOKUP(IDNMaps[[#This Row],[Type]],RecordCount[],6,0)&amp;"-"&amp;IDNMaps[[#This Row],[Type Count]],"")</f>
        <v>Form Fields-50</v>
      </c>
      <c r="N218" s="6" t="str">
        <f ca="1">IFERROR(VLOOKUP(IDNMaps[[#This Row],[Primary]],INDIRECT(VLOOKUP(IDNMaps[[#This Row],[Type]],RecordCount[],2,0)),VLOOKUP(IDNMaps[[#This Row],[Type]],RecordCount[],7,0),0),"")</f>
        <v>Order/NewOrderForm/date</v>
      </c>
      <c r="O218" s="6" t="str">
        <f ca="1">IF(IDNMaps[[#This Row],[Name]]="","","("&amp;IDNMaps[[#This Row],[Type]]&amp;") "&amp;IDNMaps[[#This Row],[Name]])</f>
        <v>(Fields) Order/NewOrderForm/date</v>
      </c>
      <c r="P218" s="6">
        <f ca="1">IFERROR(VLOOKUP(IDNMaps[[#This Row],[Primary]],INDIRECT(VLOOKUP(IDNMaps[[#This Row],[Type]],RecordCount[],2,0)),VLOOKUP(IDNMaps[[#This Row],[Type]],RecordCount[],8,0),0),"")</f>
        <v>2111150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51</v>
      </c>
      <c r="M219" s="6" t="str">
        <f ca="1">IFERROR(VLOOKUP(IDNMaps[[#This Row],[Type]],RecordCount[],6,0)&amp;"-"&amp;IDNMaps[[#This Row],[Type Count]],"")</f>
        <v>Form Fields-51</v>
      </c>
      <c r="N219" s="6" t="str">
        <f ca="1">IFERROR(VLOOKUP(IDNMaps[[#This Row],[Primary]],INDIRECT(VLOOKUP(IDNMaps[[#This Row],[Type]],RecordCount[],2,0)),VLOOKUP(IDNMaps[[#This Row],[Type]],RecordCount[],7,0),0),"")</f>
        <v>Order/NewOrderForm/pl</v>
      </c>
      <c r="O219" s="6" t="str">
        <f ca="1">IF(IDNMaps[[#This Row],[Name]]="","","("&amp;IDNMaps[[#This Row],[Type]]&amp;") "&amp;IDNMaps[[#This Row],[Name]])</f>
        <v>(Fields) Order/NewOrderForm/pl</v>
      </c>
      <c r="P219" s="6">
        <f ca="1">IFERROR(VLOOKUP(IDNMaps[[#This Row],[Primary]],INDIRECT(VLOOKUP(IDNMaps[[#This Row],[Type]],RecordCount[],2,0)),VLOOKUP(IDNMaps[[#This Row],[Type]],RecordCount[],8,0),0),"")</f>
        <v>2111151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52</v>
      </c>
      <c r="M220" s="6" t="str">
        <f ca="1">IFERROR(VLOOKUP(IDNMaps[[#This Row],[Type]],RecordCount[],6,0)&amp;"-"&amp;IDNMaps[[#This Row],[Type Count]],"")</f>
        <v>Form Fields-52</v>
      </c>
      <c r="N220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20" s="6" t="str">
        <f ca="1">IF(IDNMaps[[#This Row],[Name]]="","","("&amp;IDNMaps[[#This Row],[Type]]&amp;") "&amp;IDNMaps[[#This Row],[Name]])</f>
        <v>(Fields) OrderItem/AddOrderItemForm/order</v>
      </c>
      <c r="P220" s="6">
        <f ca="1">IFERROR(VLOOKUP(IDNMaps[[#This Row],[Primary]],INDIRECT(VLOOKUP(IDNMaps[[#This Row],[Type]],RecordCount[],2,0)),VLOOKUP(IDNMaps[[#This Row],[Type]],RecordCount[],8,0),0),"")</f>
        <v>2111152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53</v>
      </c>
      <c r="M221" s="6" t="str">
        <f ca="1">IFERROR(VLOOKUP(IDNMaps[[#This Row],[Type]],RecordCount[],6,0)&amp;"-"&amp;IDNMaps[[#This Row],[Type Count]],"")</f>
        <v>Form Fields-53</v>
      </c>
      <c r="N221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21" s="6" t="str">
        <f ca="1">IF(IDNMaps[[#This Row],[Name]]="","","("&amp;IDNMaps[[#This Row],[Type]]&amp;") "&amp;IDNMaps[[#This Row],[Name]])</f>
        <v>(Fields) OrderItem/AddOrderItemForm/item</v>
      </c>
      <c r="P221" s="6">
        <f ca="1">IFERROR(VLOOKUP(IDNMaps[[#This Row],[Primary]],INDIRECT(VLOOKUP(IDNMaps[[#This Row],[Type]],RecordCount[],2,0)),VLOOKUP(IDNMaps[[#This Row],[Type]],RecordCount[],8,0),0),"")</f>
        <v>2111153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54</v>
      </c>
      <c r="M222" s="6" t="str">
        <f ca="1">IFERROR(VLOOKUP(IDNMaps[[#This Row],[Type]],RecordCount[],6,0)&amp;"-"&amp;IDNMaps[[#This Row],[Type Count]],"")</f>
        <v>Form Fields-54</v>
      </c>
      <c r="N222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22" s="6" t="str">
        <f ca="1">IF(IDNMaps[[#This Row],[Name]]="","","("&amp;IDNMaps[[#This Row],[Type]]&amp;") "&amp;IDNMaps[[#This Row],[Name]])</f>
        <v>(Fields) OrderItem/AddOrderItemForm/service</v>
      </c>
      <c r="P222" s="6">
        <f ca="1">IFERROR(VLOOKUP(IDNMaps[[#This Row],[Primary]],INDIRECT(VLOOKUP(IDNMaps[[#This Row],[Type]],RecordCount[],2,0)),VLOOKUP(IDNMaps[[#This Row],[Type]],RecordCount[],8,0),0),"")</f>
        <v>2111154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55</v>
      </c>
      <c r="M223" s="6" t="str">
        <f ca="1">IFERROR(VLOOKUP(IDNMaps[[#This Row],[Type]],RecordCount[],6,0)&amp;"-"&amp;IDNMaps[[#This Row],[Type Count]],"")</f>
        <v>Form Fields-55</v>
      </c>
      <c r="N223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23" s="6" t="str">
        <f ca="1">IF(IDNMaps[[#This Row],[Name]]="","","("&amp;IDNMaps[[#This Row],[Type]]&amp;") "&amp;IDNMaps[[#This Row],[Name]])</f>
        <v>(Fields) OrderItem/AddOrderItemForm/label</v>
      </c>
      <c r="P223" s="6">
        <f ca="1">IFERROR(VLOOKUP(IDNMaps[[#This Row],[Primary]],INDIRECT(VLOOKUP(IDNMaps[[#This Row],[Type]],RecordCount[],2,0)),VLOOKUP(IDNMaps[[#This Row],[Type]],RecordCount[],8,0),0),"")</f>
        <v>2111155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56</v>
      </c>
      <c r="M224" s="6" t="str">
        <f ca="1">IFERROR(VLOOKUP(IDNMaps[[#This Row],[Type]],RecordCount[],6,0)&amp;"-"&amp;IDNMaps[[#This Row],[Type Count]],"")</f>
        <v>Form Fields-56</v>
      </c>
      <c r="N224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24" s="6" t="str">
        <f ca="1">IF(IDNMaps[[#This Row],[Name]]="","","("&amp;IDNMaps[[#This Row],[Type]]&amp;") "&amp;IDNMaps[[#This Row],[Name]])</f>
        <v>(Fields) OrderItem/UpdateOrderItem/hub</v>
      </c>
      <c r="P224" s="6">
        <f ca="1">IFERROR(VLOOKUP(IDNMaps[[#This Row],[Primary]],INDIRECT(VLOOKUP(IDNMaps[[#This Row],[Type]],RecordCount[],2,0)),VLOOKUP(IDNMaps[[#This Row],[Type]],RecordCount[],8,0),0),"")</f>
        <v>2111156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57</v>
      </c>
      <c r="M225" s="6" t="str">
        <f ca="1">IFERROR(VLOOKUP(IDNMaps[[#This Row],[Type]],RecordCount[],6,0)&amp;"-"&amp;IDNMaps[[#This Row],[Type Count]],"")</f>
        <v>Form Fields-57</v>
      </c>
      <c r="N225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25" s="6" t="str">
        <f ca="1">IF(IDNMaps[[#This Row],[Name]]="","","("&amp;IDNMaps[[#This Row],[Type]]&amp;") "&amp;IDNMaps[[#This Row],[Name]])</f>
        <v>(Fields) OrderItem/UpdateOrderItem/label</v>
      </c>
      <c r="P225" s="6">
        <f ca="1">IFERROR(VLOOKUP(IDNMaps[[#This Row],[Primary]],INDIRECT(VLOOKUP(IDNMaps[[#This Row],[Type]],RecordCount[],2,0)),VLOOKUP(IDNMaps[[#This Row],[Type]],RecordCount[],8,0),0),"")</f>
        <v>2111157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58</v>
      </c>
      <c r="M226" s="6" t="str">
        <f ca="1">IFERROR(VLOOKUP(IDNMaps[[#This Row],[Type]],RecordCount[],6,0)&amp;"-"&amp;IDNMaps[[#This Row],[Type Count]],"")</f>
        <v>Form Fields-58</v>
      </c>
      <c r="N226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26" s="6" t="str">
        <f ca="1">IF(IDNMaps[[#This Row],[Name]]="","","("&amp;IDNMaps[[#This Row],[Type]]&amp;") "&amp;IDNMaps[[#This Row],[Name]])</f>
        <v>(Fields) OrderItem/UpdateOrderItem/shelf</v>
      </c>
      <c r="P226" s="6">
        <f ca="1">IFERROR(VLOOKUP(IDNMaps[[#This Row],[Primary]],INDIRECT(VLOOKUP(IDNMaps[[#This Row],[Type]],RecordCount[],2,0)),VLOOKUP(IDNMaps[[#This Row],[Type]],RecordCount[],8,0),0),"")</f>
        <v>2111158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59</v>
      </c>
      <c r="M227" s="6" t="str">
        <f ca="1">IFERROR(VLOOKUP(IDNMaps[[#This Row],[Type]],RecordCount[],6,0)&amp;"-"&amp;IDNMaps[[#This Row],[Type Count]],"")</f>
        <v>Form Fields-59</v>
      </c>
      <c r="N227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27" s="6" t="str">
        <f ca="1">IF(IDNMaps[[#This Row],[Name]]="","","("&amp;IDNMaps[[#This Row],[Type]]&amp;") "&amp;IDNMaps[[#This Row],[Name]])</f>
        <v>(Fields) OrderItem/UpdateOrderItem/delivery</v>
      </c>
      <c r="P227" s="6">
        <f ca="1">IFERROR(VLOOKUP(IDNMaps[[#This Row],[Primary]],INDIRECT(VLOOKUP(IDNMaps[[#This Row],[Type]],RecordCount[],2,0)),VLOOKUP(IDNMaps[[#This Row],[Type]],RecordCount[],8,0),0),"")</f>
        <v>2111159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60</v>
      </c>
      <c r="M228" s="6" t="str">
        <f ca="1">IFERROR(VLOOKUP(IDNMaps[[#This Row],[Type]],RecordCount[],6,0)&amp;"-"&amp;IDNMaps[[#This Row],[Type Count]],"")</f>
        <v>Form Fields-60</v>
      </c>
      <c r="N228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8" s="6" t="str">
        <f ca="1">IF(IDNMaps[[#This Row],[Name]]="","","("&amp;IDNMaps[[#This Row],[Type]]&amp;") "&amp;IDNMaps[[#This Row],[Name]])</f>
        <v>(Fields) OrderItem/UpdateOrderItem/status</v>
      </c>
      <c r="P228" s="6">
        <f ca="1">IFERROR(VLOOKUP(IDNMaps[[#This Row],[Primary]],INDIRECT(VLOOKUP(IDNMaps[[#This Row],[Type]],RecordCount[],2,0)),VLOOKUP(IDNMaps[[#This Row],[Type]],RecordCount[],8,0),0),"")</f>
        <v>2111160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61</v>
      </c>
      <c r="M229" s="6" t="str">
        <f ca="1">IFERROR(VLOOKUP(IDNMaps[[#This Row],[Type]],RecordCount[],6,0)&amp;"-"&amp;IDNMaps[[#This Row],[Type Count]],"")</f>
        <v>Form Fields-61</v>
      </c>
      <c r="N229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29" s="6" t="str">
        <f ca="1">IF(IDNMaps[[#This Row],[Name]]="","","("&amp;IDNMaps[[#This Row],[Type]]&amp;") "&amp;IDNMaps[[#This Row],[Name]])</f>
        <v>(Fields) OrderItemServiceUser/AssignProviderToOIS/ois</v>
      </c>
      <c r="P229" s="6">
        <f ca="1">IFERROR(VLOOKUP(IDNMaps[[#This Row],[Primary]],INDIRECT(VLOOKUP(IDNMaps[[#This Row],[Type]],RecordCount[],2,0)),VLOOKUP(IDNMaps[[#This Row],[Type]],RecordCount[],8,0),0),"")</f>
        <v>2111161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62</v>
      </c>
      <c r="M230" s="6" t="str">
        <f ca="1">IFERROR(VLOOKUP(IDNMaps[[#This Row],[Type]],RecordCount[],6,0)&amp;"-"&amp;IDNMaps[[#This Row],[Type Count]],"")</f>
        <v>Form Fields-62</v>
      </c>
      <c r="N230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30" s="6" t="str">
        <f ca="1">IF(IDNMaps[[#This Row],[Name]]="","","("&amp;IDNMaps[[#This Row],[Type]]&amp;") "&amp;IDNMaps[[#This Row],[Name]])</f>
        <v>(Fields) OrderItemServiceUser/AssignProviderToOIS/user</v>
      </c>
      <c r="P230" s="6">
        <f ca="1">IFERROR(VLOOKUP(IDNMaps[[#This Row],[Primary]],INDIRECT(VLOOKUP(IDNMaps[[#This Row],[Type]],RecordCount[],2,0)),VLOOKUP(IDNMaps[[#This Row],[Type]],RecordCount[],8,0),0),"")</f>
        <v>2111162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63</v>
      </c>
      <c r="M231" s="6" t="str">
        <f ca="1">IFERROR(VLOOKUP(IDNMaps[[#This Row],[Type]],RecordCount[],6,0)&amp;"-"&amp;IDNMaps[[#This Row],[Type Count]],"")</f>
        <v>Form Fields-63</v>
      </c>
      <c r="N231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31" s="6" t="str">
        <f ca="1">IF(IDNMaps[[#This Row],[Name]]="","","("&amp;IDNMaps[[#This Row],[Type]]&amp;") "&amp;IDNMaps[[#This Row],[Name]])</f>
        <v>(Fields) Receipt/NewReceiptForm/date</v>
      </c>
      <c r="P231" s="6">
        <f ca="1">IFERROR(VLOOKUP(IDNMaps[[#This Row],[Primary]],INDIRECT(VLOOKUP(IDNMaps[[#This Row],[Type]],RecordCount[],2,0)),VLOOKUP(IDNMaps[[#This Row],[Type]],RecordCount[],8,0),0),"")</f>
        <v>2111163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64</v>
      </c>
      <c r="M232" s="6" t="str">
        <f ca="1">IFERROR(VLOOKUP(IDNMaps[[#This Row],[Type]],RecordCount[],6,0)&amp;"-"&amp;IDNMaps[[#This Row],[Type Count]],"")</f>
        <v>Form Fields-64</v>
      </c>
      <c r="N232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32" s="6" t="str">
        <f ca="1">IF(IDNMaps[[#This Row],[Name]]="","","("&amp;IDNMaps[[#This Row],[Type]]&amp;") "&amp;IDNMaps[[#This Row],[Name]])</f>
        <v>(Fields) Receipt/NewReceiptForm/invoice</v>
      </c>
      <c r="P232" s="6">
        <f ca="1">IFERROR(VLOOKUP(IDNMaps[[#This Row],[Primary]],INDIRECT(VLOOKUP(IDNMaps[[#This Row],[Type]],RecordCount[],2,0)),VLOOKUP(IDNMaps[[#This Row],[Type]],RecordCount[],8,0),0),"")</f>
        <v>2111164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65</v>
      </c>
      <c r="M233" s="6" t="str">
        <f ca="1">IFERROR(VLOOKUP(IDNMaps[[#This Row],[Type]],RecordCount[],6,0)&amp;"-"&amp;IDNMaps[[#This Row],[Type Count]],"")</f>
        <v>Form Fields-65</v>
      </c>
      <c r="N233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33" s="6" t="str">
        <f ca="1">IF(IDNMaps[[#This Row],[Name]]="","","("&amp;IDNMaps[[#This Row],[Type]]&amp;") "&amp;IDNMaps[[#This Row],[Name]])</f>
        <v>(Fields) Receipt/NewReceiptForm/amount</v>
      </c>
      <c r="P233" s="6">
        <f ca="1">IFERROR(VLOOKUP(IDNMaps[[#This Row],[Primary]],INDIRECT(VLOOKUP(IDNMaps[[#This Row],[Type]],RecordCount[],2,0)),VLOOKUP(IDNMaps[[#This Row],[Type]],RecordCount[],8,0),0),"")</f>
        <v>2111165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66</v>
      </c>
      <c r="M234" s="6" t="str">
        <f ca="1">IFERROR(VLOOKUP(IDNMaps[[#This Row],[Type]],RecordCount[],6,0)&amp;"-"&amp;IDNMaps[[#This Row],[Type Count]],"")</f>
        <v>Form Fields-66</v>
      </c>
      <c r="N234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34" s="6" t="str">
        <f ca="1">IF(IDNMaps[[#This Row],[Name]]="","","("&amp;IDNMaps[[#This Row],[Type]]&amp;") "&amp;IDNMaps[[#This Row],[Name]])</f>
        <v>(Fields) Delivery/NewOrderDeliveryForm/date</v>
      </c>
      <c r="P234" s="6">
        <f ca="1">IFERROR(VLOOKUP(IDNMaps[[#This Row],[Primary]],INDIRECT(VLOOKUP(IDNMaps[[#This Row],[Type]],RecordCount[],2,0)),VLOOKUP(IDNMaps[[#This Row],[Type]],RecordCount[],8,0),0),"")</f>
        <v>2111166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67</v>
      </c>
      <c r="M235" s="6" t="str">
        <f ca="1">IFERROR(VLOOKUP(IDNMaps[[#This Row],[Type]],RecordCount[],6,0)&amp;"-"&amp;IDNMaps[[#This Row],[Type Count]],"")</f>
        <v>Form Fields-67</v>
      </c>
      <c r="N235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35" s="6" t="str">
        <f ca="1">IF(IDNMaps[[#This Row],[Name]]="","","("&amp;IDNMaps[[#This Row],[Type]]&amp;") "&amp;IDNMaps[[#This Row],[Name]])</f>
        <v>(Fields) Delivery/NewOrderDeliveryForm/order</v>
      </c>
      <c r="P235" s="6">
        <f ca="1">IFERROR(VLOOKUP(IDNMaps[[#This Row],[Primary]],INDIRECT(VLOOKUP(IDNMaps[[#This Row],[Type]],RecordCount[],2,0)),VLOOKUP(IDNMaps[[#This Row],[Type]],RecordCount[],8,0),0),"")</f>
        <v>2111167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68</v>
      </c>
      <c r="M236" s="6" t="str">
        <f ca="1">IFERROR(VLOOKUP(IDNMaps[[#This Row],[Type]],RecordCount[],6,0)&amp;"-"&amp;IDNMaps[[#This Row],[Type Count]],"")</f>
        <v>Form Fields-68</v>
      </c>
      <c r="N236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36" s="6" t="str">
        <f ca="1">IF(IDNMaps[[#This Row],[Name]]="","","("&amp;IDNMaps[[#This Row],[Type]]&amp;") "&amp;IDNMaps[[#This Row],[Name]])</f>
        <v>(Fields) Delivery/NewOrderDeliveryForm/oi</v>
      </c>
      <c r="P236" s="6">
        <f ca="1">IFERROR(VLOOKUP(IDNMaps[[#This Row],[Primary]],INDIRECT(VLOOKUP(IDNMaps[[#This Row],[Type]],RecordCount[],2,0)),VLOOKUP(IDNMaps[[#This Row],[Type]],RecordCount[],8,0),0),"")</f>
        <v>2111168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69</v>
      </c>
      <c r="M237" s="6" t="str">
        <f ca="1">IFERROR(VLOOKUP(IDNMaps[[#This Row],[Type]],RecordCount[],6,0)&amp;"-"&amp;IDNMaps[[#This Row],[Type Count]],"")</f>
        <v>Form Fields-69</v>
      </c>
      <c r="N237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37" s="6" t="str">
        <f ca="1">IF(IDNMaps[[#This Row],[Name]]="","","("&amp;IDNMaps[[#This Row],[Type]]&amp;") "&amp;IDNMaps[[#This Row],[Name]])</f>
        <v>(Fields) HubShift/NewHubShiftProcessForm/source_hub</v>
      </c>
      <c r="P237" s="6">
        <f ca="1">IFERROR(VLOOKUP(IDNMaps[[#This Row],[Primary]],INDIRECT(VLOOKUP(IDNMaps[[#This Row],[Type]],RecordCount[],2,0)),VLOOKUP(IDNMaps[[#This Row],[Type]],RecordCount[],8,0),0),"")</f>
        <v>2111169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70</v>
      </c>
      <c r="M238" s="6" t="str">
        <f ca="1">IFERROR(VLOOKUP(IDNMaps[[#This Row],[Type]],RecordCount[],6,0)&amp;"-"&amp;IDNMaps[[#This Row],[Type Count]],"")</f>
        <v>Form Fields-70</v>
      </c>
      <c r="N238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38" s="6" t="str">
        <f ca="1">IF(IDNMaps[[#This Row],[Name]]="","","("&amp;IDNMaps[[#This Row],[Type]]&amp;") "&amp;IDNMaps[[#This Row],[Name]])</f>
        <v>(Fields) HubShift/NewHubShiftProcessForm/destination_hub</v>
      </c>
      <c r="P238" s="6">
        <f ca="1">IFERROR(VLOOKUP(IDNMaps[[#This Row],[Primary]],INDIRECT(VLOOKUP(IDNMaps[[#This Row],[Type]],RecordCount[],2,0)),VLOOKUP(IDNMaps[[#This Row],[Type]],RecordCount[],8,0),0),"")</f>
        <v>2111170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71</v>
      </c>
      <c r="M239" s="6" t="str">
        <f ca="1">IFERROR(VLOOKUP(IDNMaps[[#This Row],[Type]],RecordCount[],6,0)&amp;"-"&amp;IDNMaps[[#This Row],[Type Count]],"")</f>
        <v>Form Fields-71</v>
      </c>
      <c r="N239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39" s="6" t="str">
        <f ca="1">IF(IDNMaps[[#This Row],[Name]]="","","("&amp;IDNMaps[[#This Row],[Type]]&amp;") "&amp;IDNMaps[[#This Row],[Name]])</f>
        <v>(Fields) HubShift/NewHubShiftProcessForm/date</v>
      </c>
      <c r="P239" s="6">
        <f ca="1">IFERROR(VLOOKUP(IDNMaps[[#This Row],[Primary]],INDIRECT(VLOOKUP(IDNMaps[[#This Row],[Type]],RecordCount[],2,0)),VLOOKUP(IDNMaps[[#This Row],[Type]],RecordCount[],8,0),0),"")</f>
        <v>2111171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72</v>
      </c>
      <c r="M240" s="6" t="str">
        <f ca="1">IFERROR(VLOOKUP(IDNMaps[[#This Row],[Type]],RecordCount[],6,0)&amp;"-"&amp;IDNMaps[[#This Row],[Type Count]],"")</f>
        <v>Form Fields-72</v>
      </c>
      <c r="N240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40" s="6" t="str">
        <f ca="1">IF(IDNMaps[[#This Row],[Name]]="","","("&amp;IDNMaps[[#This Row],[Type]]&amp;") "&amp;IDNMaps[[#This Row],[Name]])</f>
        <v>(Fields) HubShift/NewHubShiftProcessForm/status</v>
      </c>
      <c r="P240" s="6">
        <f ca="1">IFERROR(VLOOKUP(IDNMaps[[#This Row],[Primary]],INDIRECT(VLOOKUP(IDNMaps[[#This Row],[Type]],RecordCount[],2,0)),VLOOKUP(IDNMaps[[#This Row],[Type]],RecordCount[],8,0),0),"")</f>
        <v>2111172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73</v>
      </c>
      <c r="M241" s="6" t="str">
        <f ca="1">IFERROR(VLOOKUP(IDNMaps[[#This Row],[Type]],RecordCount[],6,0)&amp;"-"&amp;IDNMaps[[#This Row],[Type Count]],"")</f>
        <v>Form Fields-73</v>
      </c>
      <c r="N241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41" s="6" t="str">
        <f ca="1">IF(IDNMaps[[#This Row],[Name]]="","","("&amp;IDNMaps[[#This Row],[Type]]&amp;") "&amp;IDNMaps[[#This Row],[Name]])</f>
        <v>(Fields) Employee/UpdateEmployeeDetails/name</v>
      </c>
      <c r="P241" s="6">
        <f ca="1">IFERROR(VLOOKUP(IDNMaps[[#This Row],[Primary]],INDIRECT(VLOOKUP(IDNMaps[[#This Row],[Type]],RecordCount[],2,0)),VLOOKUP(IDNMaps[[#This Row],[Type]],RecordCount[],8,0),0),"")</f>
        <v>2111173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74</v>
      </c>
      <c r="M242" s="6" t="str">
        <f ca="1">IFERROR(VLOOKUP(IDNMaps[[#This Row],[Type]],RecordCount[],6,0)&amp;"-"&amp;IDNMaps[[#This Row],[Type Count]],"")</f>
        <v>Form Fields-74</v>
      </c>
      <c r="N242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42" s="6" t="str">
        <f ca="1">IF(IDNMaps[[#This Row],[Name]]="","","("&amp;IDNMaps[[#This Row],[Type]]&amp;") "&amp;IDNMaps[[#This Row],[Name]])</f>
        <v>(Fields) Employee/UpdateEmployeeDetails/email</v>
      </c>
      <c r="P242" s="6">
        <f ca="1">IFERROR(VLOOKUP(IDNMaps[[#This Row],[Primary]],INDIRECT(VLOOKUP(IDNMaps[[#This Row],[Type]],RecordCount[],2,0)),VLOOKUP(IDNMaps[[#This Row],[Type]],RecordCount[],8,0),0),"")</f>
        <v>2111174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75</v>
      </c>
      <c r="M243" s="6" t="str">
        <f ca="1">IFERROR(VLOOKUP(IDNMaps[[#This Row],[Type]],RecordCount[],6,0)&amp;"-"&amp;IDNMaps[[#This Row],[Type Count]],"")</f>
        <v>Form Fields-75</v>
      </c>
      <c r="N243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43" s="6" t="str">
        <f ca="1">IF(IDNMaps[[#This Row],[Name]]="","","("&amp;IDNMaps[[#This Row],[Type]]&amp;") "&amp;IDNMaps[[#This Row],[Name]])</f>
        <v>(Fields) Employee/UpdateEmployeeDetails/password</v>
      </c>
      <c r="P243" s="6">
        <f ca="1">IFERROR(VLOOKUP(IDNMaps[[#This Row],[Primary]],INDIRECT(VLOOKUP(IDNMaps[[#This Row],[Type]],RecordCount[],2,0)),VLOOKUP(IDNMaps[[#This Row],[Type]],RecordCount[],8,0),0),"")</f>
        <v>2111175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76</v>
      </c>
      <c r="M244" s="6" t="str">
        <f ca="1">IFERROR(VLOOKUP(IDNMaps[[#This Row],[Type]],RecordCount[],6,0)&amp;"-"&amp;IDNMaps[[#This Row],[Type Count]],"")</f>
        <v>Form Fields-76</v>
      </c>
      <c r="N244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44" s="6" t="str">
        <f ca="1">IF(IDNMaps[[#This Row],[Name]]="","","("&amp;IDNMaps[[#This Row],[Type]]&amp;") "&amp;IDNMaps[[#This Row],[Name]])</f>
        <v>(Fields) Pricelist/EditPricelistForm/name</v>
      </c>
      <c r="P244" s="6">
        <f ca="1">IFERROR(VLOOKUP(IDNMaps[[#This Row],[Primary]],INDIRECT(VLOOKUP(IDNMaps[[#This Row],[Type]],RecordCount[],2,0)),VLOOKUP(IDNMaps[[#This Row],[Type]],RecordCount[],8,0),0),"")</f>
        <v>2111176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77</v>
      </c>
      <c r="M245" s="6" t="str">
        <f ca="1">IFERROR(VLOOKUP(IDNMaps[[#This Row],[Type]],RecordCount[],6,0)&amp;"-"&amp;IDNMaps[[#This Row],[Type Count]],"")</f>
        <v>Form Fields-77</v>
      </c>
      <c r="N245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45" s="6" t="str">
        <f ca="1">IF(IDNMaps[[#This Row],[Name]]="","","("&amp;IDNMaps[[#This Row],[Type]]&amp;") "&amp;IDNMaps[[#This Row],[Name]])</f>
        <v>(Fields) Pricelist/EditPricelistForm/description</v>
      </c>
      <c r="P245" s="6">
        <f ca="1">IFERROR(VLOOKUP(IDNMaps[[#This Row],[Primary]],INDIRECT(VLOOKUP(IDNMaps[[#This Row],[Type]],RecordCount[],2,0)),VLOOKUP(IDNMaps[[#This Row],[Type]],RecordCount[],8,0),0),"")</f>
        <v>2111177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78</v>
      </c>
      <c r="M246" s="6" t="str">
        <f ca="1">IFERROR(VLOOKUP(IDNMaps[[#This Row],[Type]],RecordCount[],6,0)&amp;"-"&amp;IDNMaps[[#This Row],[Type Count]],"")</f>
        <v>Form Fields-78</v>
      </c>
      <c r="N246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46" s="6" t="str">
        <f ca="1">IF(IDNMaps[[#This Row],[Name]]="","","("&amp;IDNMaps[[#This Row],[Type]]&amp;") "&amp;IDNMaps[[#This Row],[Name]])</f>
        <v>(Fields) Pricelist/EditPricelistForm/status</v>
      </c>
      <c r="P246" s="6">
        <f ca="1">IFERROR(VLOOKUP(IDNMaps[[#This Row],[Primary]],INDIRECT(VLOOKUP(IDNMaps[[#This Row],[Type]],RecordCount[],2,0)),VLOOKUP(IDNMaps[[#This Row],[Type]],RecordCount[],8,0),0),"")</f>
        <v>2111178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79</v>
      </c>
      <c r="M247" s="6" t="str">
        <f ca="1">IFERROR(VLOOKUP(IDNMaps[[#This Row],[Type]],RecordCount[],6,0)&amp;"-"&amp;IDNMaps[[#This Row],[Type Count]],"")</f>
        <v>Form Fields-79</v>
      </c>
      <c r="N247" s="6" t="str">
        <f ca="1">IFERROR(VLOOKUP(IDNMaps[[#This Row],[Primary]],INDIRECT(VLOOKUP(IDNMaps[[#This Row],[Type]],RecordCount[],2,0)),VLOOKUP(IDNMaps[[#This Row],[Type]],RecordCount[],7,0),0),"")</f>
        <v>Item/EditItemForm/name</v>
      </c>
      <c r="O247" s="6" t="str">
        <f ca="1">IF(IDNMaps[[#This Row],[Name]]="","","("&amp;IDNMaps[[#This Row],[Type]]&amp;") "&amp;IDNMaps[[#This Row],[Name]])</f>
        <v>(Fields) Item/EditItemForm/name</v>
      </c>
      <c r="P247" s="6">
        <f ca="1">IFERROR(VLOOKUP(IDNMaps[[#This Row],[Primary]],INDIRECT(VLOOKUP(IDNMaps[[#This Row],[Type]],RecordCount[],2,0)),VLOOKUP(IDNMaps[[#This Row],[Type]],RecordCount[],8,0),0),"")</f>
        <v>2111179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80</v>
      </c>
      <c r="M248" s="6" t="str">
        <f ca="1">IFERROR(VLOOKUP(IDNMaps[[#This Row],[Type]],RecordCount[],6,0)&amp;"-"&amp;IDNMaps[[#This Row],[Type Count]],"")</f>
        <v>Form Fields-80</v>
      </c>
      <c r="N248" s="6" t="str">
        <f ca="1">IFERROR(VLOOKUP(IDNMaps[[#This Row],[Primary]],INDIRECT(VLOOKUP(IDNMaps[[#This Row],[Type]],RecordCount[],2,0)),VLOOKUP(IDNMaps[[#This Row],[Type]],RecordCount[],7,0),0),"")</f>
        <v>Item/EditItemForm/status</v>
      </c>
      <c r="O248" s="6" t="str">
        <f ca="1">IF(IDNMaps[[#This Row],[Name]]="","","("&amp;IDNMaps[[#This Row],[Type]]&amp;") "&amp;IDNMaps[[#This Row],[Name]])</f>
        <v>(Fields) Item/EditItemForm/status</v>
      </c>
      <c r="P248" s="6">
        <f ca="1">IFERROR(VLOOKUP(IDNMaps[[#This Row],[Primary]],INDIRECT(VLOOKUP(IDNMaps[[#This Row],[Type]],RecordCount[],2,0)),VLOOKUP(IDNMaps[[#This Row],[Type]],RecordCount[],8,0),0),"")</f>
        <v>2111180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81</v>
      </c>
      <c r="M249" s="6" t="str">
        <f ca="1">IFERROR(VLOOKUP(IDNMaps[[#This Row],[Type]],RecordCount[],6,0)&amp;"-"&amp;IDNMaps[[#This Row],[Type Count]],"")</f>
        <v>Form Fields-81</v>
      </c>
      <c r="N249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49" s="6" t="str">
        <f ca="1">IF(IDNMaps[[#This Row],[Name]]="","","("&amp;IDNMaps[[#This Row],[Type]]&amp;") "&amp;IDNMaps[[#This Row],[Name]])</f>
        <v>(Fields) Item/EditItemForm/description</v>
      </c>
      <c r="P249" s="6">
        <f ca="1">IFERROR(VLOOKUP(IDNMaps[[#This Row],[Primary]],INDIRECT(VLOOKUP(IDNMaps[[#This Row],[Type]],RecordCount[],2,0)),VLOOKUP(IDNMaps[[#This Row],[Type]],RecordCount[],8,0),0),"")</f>
        <v>2111181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82</v>
      </c>
      <c r="M250" s="6" t="str">
        <f ca="1">IFERROR(VLOOKUP(IDNMaps[[#This Row],[Type]],RecordCount[],6,0)&amp;"-"&amp;IDNMaps[[#This Row],[Type Count]],"")</f>
        <v>Form Fields-82</v>
      </c>
      <c r="N250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50" s="6" t="str">
        <f ca="1">IF(IDNMaps[[#This Row],[Name]]="","","("&amp;IDNMaps[[#This Row],[Type]]&amp;") "&amp;IDNMaps[[#This Row],[Name]])</f>
        <v>(Fields) Order/EditOrderForm/customer</v>
      </c>
      <c r="P250" s="6">
        <f ca="1">IFERROR(VLOOKUP(IDNMaps[[#This Row],[Primary]],INDIRECT(VLOOKUP(IDNMaps[[#This Row],[Type]],RecordCount[],2,0)),VLOOKUP(IDNMaps[[#This Row],[Type]],RecordCount[],8,0),0),"")</f>
        <v>2111182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83</v>
      </c>
      <c r="M251" s="6" t="str">
        <f ca="1">IFERROR(VLOOKUP(IDNMaps[[#This Row],[Type]],RecordCount[],6,0)&amp;"-"&amp;IDNMaps[[#This Row],[Type Count]],"")</f>
        <v>Form Fields-83</v>
      </c>
      <c r="N251" s="6" t="str">
        <f ca="1">IFERROR(VLOOKUP(IDNMaps[[#This Row],[Primary]],INDIRECT(VLOOKUP(IDNMaps[[#This Row],[Type]],RecordCount[],2,0)),VLOOKUP(IDNMaps[[#This Row],[Type]],RecordCount[],7,0),0),"")</f>
        <v>Order/EditOrderForm/date</v>
      </c>
      <c r="O251" s="6" t="str">
        <f ca="1">IF(IDNMaps[[#This Row],[Name]]="","","("&amp;IDNMaps[[#This Row],[Type]]&amp;") "&amp;IDNMaps[[#This Row],[Name]])</f>
        <v>(Fields) Order/EditOrderForm/date</v>
      </c>
      <c r="P251" s="6">
        <f ca="1">IFERROR(VLOOKUP(IDNMaps[[#This Row],[Primary]],INDIRECT(VLOOKUP(IDNMaps[[#This Row],[Type]],RecordCount[],2,0)),VLOOKUP(IDNMaps[[#This Row],[Type]],RecordCount[],8,0),0),"")</f>
        <v>2111183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84</v>
      </c>
      <c r="M252" s="6" t="str">
        <f ca="1">IFERROR(VLOOKUP(IDNMaps[[#This Row],[Type]],RecordCount[],6,0)&amp;"-"&amp;IDNMaps[[#This Row],[Type Count]],"")</f>
        <v>Form Fields-84</v>
      </c>
      <c r="N252" s="6" t="str">
        <f ca="1">IFERROR(VLOOKUP(IDNMaps[[#This Row],[Primary]],INDIRECT(VLOOKUP(IDNMaps[[#This Row],[Type]],RecordCount[],2,0)),VLOOKUP(IDNMaps[[#This Row],[Type]],RecordCount[],7,0),0),"")</f>
        <v>Order/EditOrderForm/pl</v>
      </c>
      <c r="O252" s="6" t="str">
        <f ca="1">IF(IDNMaps[[#This Row],[Name]]="","","("&amp;IDNMaps[[#This Row],[Type]]&amp;") "&amp;IDNMaps[[#This Row],[Name]])</f>
        <v>(Fields) Order/EditOrderForm/pl</v>
      </c>
      <c r="P252" s="6">
        <f ca="1">IFERROR(VLOOKUP(IDNMaps[[#This Row],[Primary]],INDIRECT(VLOOKUP(IDNMaps[[#This Row],[Type]],RecordCount[],2,0)),VLOOKUP(IDNMaps[[#This Row],[Type]],RecordCount[],8,0),0),"")</f>
        <v>2111184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85</v>
      </c>
      <c r="M253" s="6" t="str">
        <f ca="1">IFERROR(VLOOKUP(IDNMaps[[#This Row],[Type]],RecordCount[],6,0)&amp;"-"&amp;IDNMaps[[#This Row],[Type Count]],"")</f>
        <v>Form Fields-85</v>
      </c>
      <c r="N253" s="6" t="str">
        <f ca="1">IFERROR(VLOOKUP(IDNMaps[[#This Row],[Primary]],INDIRECT(VLOOKUP(IDNMaps[[#This Row],[Type]],RecordCount[],2,0)),VLOOKUP(IDNMaps[[#This Row],[Type]],RecordCount[],7,0),0),"")</f>
        <v>Order/EditOrderForm/hub</v>
      </c>
      <c r="O253" s="6" t="str">
        <f ca="1">IF(IDNMaps[[#This Row],[Name]]="","","("&amp;IDNMaps[[#This Row],[Type]]&amp;") "&amp;IDNMaps[[#This Row],[Name]])</f>
        <v>(Fields) Order/EditOrderForm/hub</v>
      </c>
      <c r="P253" s="6">
        <f ca="1">IFERROR(VLOOKUP(IDNMaps[[#This Row],[Primary]],INDIRECT(VLOOKUP(IDNMaps[[#This Row],[Type]],RecordCount[],2,0)),VLOOKUP(IDNMaps[[#This Row],[Type]],RecordCount[],8,0),0),"")</f>
        <v>2111185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1699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70" workbookViewId="0">
      <selection activeCell="K75" sqref="K75: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807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'hub'</v>
      </c>
      <c r="E7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$table-&gt;foreignNullable('hub', 'hubs');</v>
      </c>
    </row>
    <row r="79" spans="1:11">
      <c r="A79" s="2" t="s">
        <v>769</v>
      </c>
      <c r="B79" s="62" t="s">
        <v>838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'label'</v>
      </c>
      <c r="E79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$table-&gt;foreignNullable('label', 'identity_labels');</v>
      </c>
    </row>
    <row r="80" spans="1:11">
      <c r="A80" s="2" t="s">
        <v>769</v>
      </c>
      <c r="B80" s="62" t="s">
        <v>1020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'shelf'</v>
      </c>
      <c r="E8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$table-&gt;foreignNullable('shelf', 'shelf');</v>
      </c>
    </row>
    <row r="81" spans="1:11">
      <c r="A81" s="2" t="s">
        <v>769</v>
      </c>
      <c r="B81" s="62" t="s">
        <v>855</v>
      </c>
      <c r="C81" s="62" t="str">
        <f>VLOOKUP([Field],Columns[],2,0)&amp;"("</f>
        <v>date(</v>
      </c>
      <c r="D81" s="62" t="str">
        <f>IF(VLOOKUP([Field],Columns[],3,0)&lt;&gt;"","'"&amp;VLOOKUP([Field],Columns[],3,0)&amp;"'","")</f>
        <v>'delivery'</v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$table-&gt;date('delivery')-&gt;nullable();</v>
      </c>
    </row>
    <row r="82" spans="1:11">
      <c r="A82" s="2" t="s">
        <v>769</v>
      </c>
      <c r="B82" s="62" t="s">
        <v>890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'progress'</v>
      </c>
      <c r="E8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-&gt;default('New')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3" spans="1:11">
      <c r="A83" s="2" t="s">
        <v>769</v>
      </c>
      <c r="B83" s="62" t="s">
        <v>802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'status'</v>
      </c>
      <c r="E8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-&gt;default('Active')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4" spans="1:11">
      <c r="A84" s="2" t="s">
        <v>769</v>
      </c>
      <c r="B84" s="62" t="s">
        <v>288</v>
      </c>
      <c r="C84" s="62" t="str">
        <f>VLOOKUP([Field],Columns[],2,0)&amp;"("</f>
        <v>audit(</v>
      </c>
      <c r="D84" s="62" t="str">
        <f>IF(VLOOKUP([Field],Columns[],3,0)&lt;&gt;"","'"&amp;VLOOKUP([Field],Columns[],3,0)&amp;"'","")</f>
        <v/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771</v>
      </c>
      <c r="B85" s="62" t="s">
        <v>21</v>
      </c>
      <c r="C85" s="62" t="str">
        <f>VLOOKUP([Field],Columns[],2,0)&amp;"("</f>
        <v>bigIncrements(</v>
      </c>
      <c r="D85" s="62" t="str">
        <f>IF(VLOOKUP([Field],Columns[],3,0)&lt;&gt;"","'"&amp;VLOOKUP([Field],Columns[],3,0)&amp;"'","")</f>
        <v>'id'</v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$table-&gt;bigIncrements('id');</v>
      </c>
    </row>
    <row r="86" spans="1:11">
      <c r="A86" s="2" t="s">
        <v>771</v>
      </c>
      <c r="B86" s="62" t="s">
        <v>841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'oi'</v>
      </c>
      <c r="E8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$table-&gt;foreignCascade('oi', 'order_items');</v>
      </c>
    </row>
    <row r="87" spans="1:11">
      <c r="A87" s="2" t="s">
        <v>771</v>
      </c>
      <c r="B87" s="62" t="s">
        <v>813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'service'</v>
      </c>
      <c r="E87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$table-&gt;foreignCascade('service', 'services');</v>
      </c>
    </row>
    <row r="88" spans="1:11">
      <c r="A88" s="2" t="s">
        <v>771</v>
      </c>
      <c r="B88" s="62" t="s">
        <v>891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'progress'</v>
      </c>
      <c r="E88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-&gt;default('New')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9" spans="1:11">
      <c r="A89" s="2" t="s">
        <v>771</v>
      </c>
      <c r="B89" s="62" t="s">
        <v>802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'status'</v>
      </c>
      <c r="E8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-&gt;default('Active')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0" spans="1:11">
      <c r="A90" s="2" t="s">
        <v>771</v>
      </c>
      <c r="B90" s="62" t="s">
        <v>288</v>
      </c>
      <c r="C90" s="62" t="str">
        <f>VLOOKUP([Field],Columns[],2,0)&amp;"("</f>
        <v>audit(</v>
      </c>
      <c r="D90" s="62" t="str">
        <f>IF(VLOOKUP([Field],Columns[],3,0)&lt;&gt;"","'"&amp;VLOOKUP([Field],Columns[],3,0)&amp;"'","")</f>
        <v/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$table-&gt;audit();</v>
      </c>
    </row>
    <row r="91" spans="1:11">
      <c r="A91" s="2" t="s">
        <v>846</v>
      </c>
      <c r="B91" s="62" t="s">
        <v>21</v>
      </c>
      <c r="C91" s="62" t="str">
        <f>VLOOKUP([Field],Columns[],2,0)&amp;"("</f>
        <v>bigIncrements(</v>
      </c>
      <c r="D91" s="62" t="str">
        <f>IF(VLOOKUP([Field],Columns[],3,0)&lt;&gt;"","'"&amp;VLOOKUP([Field],Columns[],3,0)&amp;"'","")</f>
        <v>'id'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$table-&gt;bigIncrements('id');</v>
      </c>
    </row>
    <row r="92" spans="1:11">
      <c r="A92" s="2" t="s">
        <v>846</v>
      </c>
      <c r="B92" s="62" t="s">
        <v>835</v>
      </c>
      <c r="C92" s="62" t="str">
        <f>VLOOKUP([Field],Columns[],2,0)&amp;"("</f>
        <v>foreignCascade(</v>
      </c>
      <c r="D92" s="62" t="str">
        <f>IF(VLOOKUP([Field],Columns[],3,0)&lt;&gt;"","'"&amp;VLOOKUP([Field],Columns[],3,0)&amp;"'","")</f>
        <v>'order'</v>
      </c>
      <c r="E9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$table-&gt;foreignCascade('order', 'orders');</v>
      </c>
    </row>
    <row r="93" spans="1:11">
      <c r="A93" s="2" t="s">
        <v>846</v>
      </c>
      <c r="B93" s="62" t="s">
        <v>828</v>
      </c>
      <c r="C93" s="62" t="str">
        <f>VLOOKUP([Field],Columns[],2,0)&amp;"("</f>
        <v>foreignNullable(</v>
      </c>
      <c r="D93" s="62" t="str">
        <f>IF(VLOOKUP([Field],Columns[],3,0)&lt;&gt;"","'"&amp;VLOOKUP([Field],Columns[],3,0)&amp;"'","")</f>
        <v>'customer'</v>
      </c>
      <c r="E9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$table-&gt;foreignNullable('customer', 'users');</v>
      </c>
    </row>
    <row r="94" spans="1:11">
      <c r="A94" s="2" t="s">
        <v>846</v>
      </c>
      <c r="B94" s="62" t="s">
        <v>827</v>
      </c>
      <c r="C94" s="62" t="str">
        <f>VLOOKUP([Field],Columns[],2,0)&amp;"("</f>
        <v>date(</v>
      </c>
      <c r="D94" s="62" t="str">
        <f>IF(VLOOKUP([Field],Columns[],3,0)&lt;&gt;"","'"&amp;VLOOKUP([Field],Columns[],3,0)&amp;"'","")</f>
        <v>'date'</v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$table-&gt;date('date')-&gt;nullable();</v>
      </c>
    </row>
    <row r="95" spans="1:11">
      <c r="A95" s="2" t="s">
        <v>846</v>
      </c>
      <c r="B95" s="62" t="s">
        <v>892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'progress'</v>
      </c>
      <c r="E95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-&gt;default('Unpaid')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6" spans="1:11">
      <c r="A96" s="2" t="s">
        <v>846</v>
      </c>
      <c r="B96" s="62" t="s">
        <v>802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'status'</v>
      </c>
      <c r="E9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-&gt;default('Active')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846</v>
      </c>
      <c r="B97" s="62" t="s">
        <v>288</v>
      </c>
      <c r="C97" s="62" t="str">
        <f>VLOOKUP([Field],Columns[],2,0)&amp;"("</f>
        <v>audit(</v>
      </c>
      <c r="D97" s="62" t="str">
        <f>IF(VLOOKUP([Field],Columns[],3,0)&lt;&gt;"","'"&amp;VLOOKUP([Field],Columns[],3,0)&amp;"'","")</f>
        <v/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$table-&gt;audit();</v>
      </c>
    </row>
    <row r="98" spans="1:11">
      <c r="A98" s="2" t="s">
        <v>847</v>
      </c>
      <c r="B98" s="62" t="s">
        <v>21</v>
      </c>
      <c r="C98" s="62" t="str">
        <f>VLOOKUP([Field],Columns[],2,0)&amp;"("</f>
        <v>bigIncrements(</v>
      </c>
      <c r="D98" s="62" t="str">
        <f>IF(VLOOKUP([Field],Columns[],3,0)&lt;&gt;"","'"&amp;VLOOKUP([Field],Columns[],3,0)&amp;"'","")</f>
        <v>'id'</v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$table-&gt;bigIncrements('id');</v>
      </c>
    </row>
    <row r="99" spans="1:11">
      <c r="A99" s="2" t="s">
        <v>847</v>
      </c>
      <c r="B99" s="62" t="s">
        <v>849</v>
      </c>
      <c r="C99" s="62" t="str">
        <f>VLOOKUP([Field],Columns[],2,0)&amp;"("</f>
        <v>foreignCascade(</v>
      </c>
      <c r="D99" s="62" t="str">
        <f>IF(VLOOKUP([Field],Columns[],3,0)&lt;&gt;"","'"&amp;VLOOKUP([Field],Columns[],3,0)&amp;"'","")</f>
        <v>'invoice'</v>
      </c>
      <c r="E9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$table-&gt;foreignCascade('invoice', 'invoices');</v>
      </c>
    </row>
    <row r="100" spans="1:11">
      <c r="A100" s="2" t="s">
        <v>847</v>
      </c>
      <c r="B100" s="62" t="s">
        <v>815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'item'</v>
      </c>
      <c r="E100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$table-&gt;foreignNullable('item', 'items');</v>
      </c>
    </row>
    <row r="101" spans="1:11">
      <c r="A101" s="2" t="s">
        <v>847</v>
      </c>
      <c r="B101" s="62" t="s">
        <v>812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'service'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$table-&gt;foreignNullable('service', 'services');</v>
      </c>
    </row>
    <row r="102" spans="1:11">
      <c r="A102" s="2" t="s">
        <v>847</v>
      </c>
      <c r="B102" s="62" t="s">
        <v>843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$table-&gt;foreignNullable('ois', 'order_item_services');</v>
      </c>
    </row>
    <row r="103" spans="1:11">
      <c r="A103" s="2" t="s">
        <v>847</v>
      </c>
      <c r="B103" s="62" t="s">
        <v>851</v>
      </c>
      <c r="C103" s="62" t="str">
        <f>VLOOKUP([Field],Columns[],2,0)&amp;"("</f>
        <v>float(</v>
      </c>
      <c r="D103" s="62" t="str">
        <f>IF(VLOOKUP([Field],Columns[],3,0)&lt;&gt;"","'"&amp;VLOOKUP([Field],Columns[],3,0)&amp;"'","")</f>
        <v>'price'</v>
      </c>
      <c r="E103" s="63" t="str">
        <f>IF(VLOOKUP([Field],Columns[],4,0)&lt;&gt;0,", "&amp;IF(ISERR(SEARCH(",",VLOOKUP([Field],Columns[],4,0))),"'"&amp;VLOOKUP([Field],Columns[],4,0)&amp;"'",VLOOKUP([Field],Columns[],4,0))&amp;")",")")</f>
        <v>, 9,2)</v>
      </c>
      <c r="F103" s="62" t="str">
        <f>IF(VLOOKUP([Field],Columns[],5,0)=0,"","-&gt;"&amp;VLOOKUP([Field],Columns[],5,0))</f>
        <v>-&gt;nullable()</v>
      </c>
      <c r="G103" s="62" t="str">
        <f>IF(VLOOKUP([Field],Columns[],6,0)=0,"","-&gt;"&amp;VLOOKUP([Field],Columns[],6,0))</f>
        <v>-&gt;default(0)</v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$table-&gt;float('price', 9,2)-&gt;nullable()-&gt;default(0);</v>
      </c>
    </row>
    <row r="104" spans="1:11">
      <c r="A104" s="2" t="s">
        <v>847</v>
      </c>
      <c r="B104" s="62" t="s">
        <v>288</v>
      </c>
      <c r="C104" s="62" t="str">
        <f>VLOOKUP([Field],Columns[],2,0)&amp;"("</f>
        <v>audit(</v>
      </c>
      <c r="D104" s="62" t="str">
        <f>IF(VLOOKUP([Field],Columns[],3,0)&lt;&gt;"","'"&amp;VLOOKUP([Field],Columns[],3,0)&amp;"'","")</f>
        <v/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$table-&gt;audit();</v>
      </c>
    </row>
    <row r="105" spans="1:11">
      <c r="A105" s="2" t="s">
        <v>772</v>
      </c>
      <c r="B105" s="62" t="s">
        <v>21</v>
      </c>
      <c r="C105" s="62" t="str">
        <f>VLOOKUP([Field],Columns[],2,0)&amp;"("</f>
        <v>bigIncrements(</v>
      </c>
      <c r="D105" s="62" t="str">
        <f>IF(VLOOKUP([Field],Columns[],3,0)&lt;&gt;"","'"&amp;VLOOKUP([Field],Columns[],3,0)&amp;"'","")</f>
        <v>'id'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$table-&gt;bigIncrements('id');</v>
      </c>
    </row>
    <row r="106" spans="1:11">
      <c r="A106" s="2" t="s">
        <v>772</v>
      </c>
      <c r="B106" s="62" t="s">
        <v>844</v>
      </c>
      <c r="C106" s="62" t="str">
        <f>VLOOKUP([Field],Columns[],2,0)&amp;"("</f>
        <v>foreignCascade(</v>
      </c>
      <c r="D106" s="62" t="str">
        <f>IF(VLOOKUP([Field],Columns[],3,0)&lt;&gt;"","'"&amp;VLOOKUP([Field],Columns[],3,0)&amp;"'","")</f>
        <v>'ois'</v>
      </c>
      <c r="E106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$table-&gt;foreignCascade('ois', 'order_item_services');</v>
      </c>
    </row>
    <row r="107" spans="1:11">
      <c r="A107" s="2" t="s">
        <v>772</v>
      </c>
      <c r="B107" s="62" t="s">
        <v>824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'user'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$table-&gt;foreignNullable('user', 'users');</v>
      </c>
    </row>
    <row r="108" spans="1:11">
      <c r="A108" s="2" t="s">
        <v>772</v>
      </c>
      <c r="B108" s="62" t="s">
        <v>864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'assigned_by'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$table-&gt;foreignNullable('assigned_by', 'users');</v>
      </c>
    </row>
    <row r="109" spans="1:11">
      <c r="A109" s="2" t="s">
        <v>772</v>
      </c>
      <c r="B109" s="62" t="s">
        <v>862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'assigned_on'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>-&gt;nullable()</v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0" spans="1:11">
      <c r="A110" s="2" t="s">
        <v>772</v>
      </c>
      <c r="B110" s="62" t="s">
        <v>866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'start_at'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$table-&gt;unsignedBigInteger('start_at')-&gt;default(0);</v>
      </c>
    </row>
    <row r="111" spans="1:11">
      <c r="A111" s="2" t="s">
        <v>772</v>
      </c>
      <c r="B111" s="62" t="s">
        <v>868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'end_at'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$table-&gt;unsignedBigInteger('end_at')-&gt;default(0);</v>
      </c>
    </row>
    <row r="112" spans="1:11">
      <c r="A112" s="2" t="s">
        <v>772</v>
      </c>
      <c r="B112" s="62" t="s">
        <v>871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'service_time'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$table-&gt;unsignedBigInteger('service_time')-&gt;default(0);</v>
      </c>
    </row>
    <row r="113" spans="1:11">
      <c r="A113" s="2" t="s">
        <v>772</v>
      </c>
      <c r="B113" s="62" t="s">
        <v>870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'total_time'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$table-&gt;unsignedBigInteger('total_time')-&gt;default(0);</v>
      </c>
    </row>
    <row r="114" spans="1:11">
      <c r="A114" s="2" t="s">
        <v>772</v>
      </c>
      <c r="B114" s="62" t="s">
        <v>802</v>
      </c>
      <c r="C114" s="62" t="str">
        <f>VLOOKUP([Field],Columns[],2,0)&amp;"("</f>
        <v>enum(</v>
      </c>
      <c r="D114" s="62" t="str">
        <f>IF(VLOOKUP([Field],Columns[],3,0)&lt;&gt;"","'"&amp;VLOOKUP([Field],Columns[],3,0)&amp;"'","")</f>
        <v>'status'</v>
      </c>
      <c r="E1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>-&gt;default('Active')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2" t="s">
        <v>772</v>
      </c>
      <c r="B115" s="62" t="s">
        <v>288</v>
      </c>
      <c r="C115" s="62" t="str">
        <f>VLOOKUP([Field],Columns[],2,0)&amp;"("</f>
        <v>audit(</v>
      </c>
      <c r="D115" s="62" t="str">
        <f>IF(VLOOKUP([Field],Columns[],3,0)&lt;&gt;"","'"&amp;VLOOKUP([Field],Columns[],3,0)&amp;"'","")</f>
        <v/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$table-&gt;audit();</v>
      </c>
    </row>
    <row r="116" spans="1:11">
      <c r="A116" s="2" t="s">
        <v>773</v>
      </c>
      <c r="B116" s="62" t="s">
        <v>21</v>
      </c>
      <c r="C116" s="62" t="str">
        <f>VLOOKUP([Field],Columns[],2,0)&amp;"("</f>
        <v>bigIncrements(</v>
      </c>
      <c r="D116" s="62" t="str">
        <f>IF(VLOOKUP([Field],Columns[],3,0)&lt;&gt;"","'"&amp;VLOOKUP([Field],Columns[],3,0)&amp;"'","")</f>
        <v>'id'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$table-&gt;bigIncrements('id');</v>
      </c>
    </row>
    <row r="117" spans="1:11">
      <c r="A117" s="2" t="s">
        <v>773</v>
      </c>
      <c r="B117" s="62" t="s">
        <v>848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'invoice'</v>
      </c>
      <c r="E11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$table-&gt;foreignNullable('invoice', 'invoices');</v>
      </c>
    </row>
    <row r="118" spans="1:11">
      <c r="A118" s="2" t="s">
        <v>773</v>
      </c>
      <c r="B118" s="62" t="s">
        <v>827</v>
      </c>
      <c r="C118" s="62" t="str">
        <f>VLOOKUP([Field],Columns[],2,0)&amp;"("</f>
        <v>date(</v>
      </c>
      <c r="D118" s="62" t="str">
        <f>IF(VLOOKUP([Field],Columns[],3,0)&lt;&gt;"","'"&amp;VLOOKUP([Field],Columns[],3,0)&amp;"'","")</f>
        <v>'date'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$table-&gt;date('date')-&gt;nullable();</v>
      </c>
    </row>
    <row r="119" spans="1:11">
      <c r="A119" s="2" t="s">
        <v>773</v>
      </c>
      <c r="B119" s="62" t="s">
        <v>824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'user'</v>
      </c>
      <c r="E11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$table-&gt;foreignNullable('user', 'users');</v>
      </c>
    </row>
    <row r="120" spans="1:11">
      <c r="A120" s="2" t="s">
        <v>773</v>
      </c>
      <c r="B120" s="62" t="s">
        <v>875</v>
      </c>
      <c r="C120" s="62" t="str">
        <f>VLOOKUP([Field],Columns[],2,0)&amp;"("</f>
        <v>float(</v>
      </c>
      <c r="D120" s="62" t="str">
        <f>IF(VLOOKUP([Field],Columns[],3,0)&lt;&gt;"","'"&amp;VLOOKUP([Field],Columns[],3,0)&amp;"'","")</f>
        <v>'amount'</v>
      </c>
      <c r="E120" s="63" t="str">
        <f>IF(VLOOKUP([Field],Columns[],4,0)&lt;&gt;0,", "&amp;IF(ISERR(SEARCH(",",VLOOKUP([Field],Columns[],4,0))),"'"&amp;VLOOKUP([Field],Columns[],4,0)&amp;"'",VLOOKUP([Field],Columns[],4,0))&amp;")",")")</f>
        <v>, 9,2)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-&gt;default(0)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$table-&gt;float('amount', 9,2)-&gt;nullable()-&gt;default(0);</v>
      </c>
    </row>
    <row r="121" spans="1:11">
      <c r="A121" s="2" t="s">
        <v>773</v>
      </c>
      <c r="B121" s="62" t="s">
        <v>802</v>
      </c>
      <c r="C121" s="62" t="str">
        <f>VLOOKUP([Field],Columns[],2,0)&amp;"("</f>
        <v>enum(</v>
      </c>
      <c r="D121" s="62" t="str">
        <f>IF(VLOOKUP([Field],Columns[],3,0)&lt;&gt;"","'"&amp;VLOOKUP([Field],Columns[],3,0)&amp;"'","")</f>
        <v>'status'</v>
      </c>
      <c r="E12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-&gt;default('Active')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2" spans="1:11">
      <c r="A122" s="2" t="s">
        <v>773</v>
      </c>
      <c r="B122" s="62" t="s">
        <v>288</v>
      </c>
      <c r="C122" s="62" t="str">
        <f>VLOOKUP([Field],Columns[],2,0)&amp;"("</f>
        <v>audit(</v>
      </c>
      <c r="D122" s="62" t="str">
        <f>IF(VLOOKUP([Field],Columns[],3,0)&lt;&gt;"","'"&amp;VLOOKUP([Field],Columns[],3,0)&amp;"'","")</f>
        <v/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$table-&gt;audit();</v>
      </c>
    </row>
    <row r="123" spans="1:11">
      <c r="A123" s="2" t="s">
        <v>856</v>
      </c>
      <c r="B123" s="62" t="s">
        <v>21</v>
      </c>
      <c r="C123" s="62" t="str">
        <f>VLOOKUP([Field],Columns[],2,0)&amp;"("</f>
        <v>bigIncrements(</v>
      </c>
      <c r="D123" s="62" t="str">
        <f>IF(VLOOKUP([Field],Columns[],3,0)&lt;&gt;"","'"&amp;VLOOKUP([Field],Columns[],3,0)&amp;"'","")</f>
        <v>'id'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$table-&gt;bigIncrements('id');</v>
      </c>
    </row>
    <row r="124" spans="1:11">
      <c r="A124" s="2" t="s">
        <v>856</v>
      </c>
      <c r="B124" s="62" t="s">
        <v>827</v>
      </c>
      <c r="C124" s="62" t="str">
        <f>VLOOKUP([Field],Columns[],2,0)&amp;"("</f>
        <v>date(</v>
      </c>
      <c r="D124" s="62" t="str">
        <f>IF(VLOOKUP([Field],Columns[],3,0)&lt;&gt;"","'"&amp;VLOOKUP([Field],Columns[],3,0)&amp;"'","")</f>
        <v>'date'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$table-&gt;date('date')-&gt;nullable();</v>
      </c>
    </row>
    <row r="125" spans="1:11">
      <c r="A125" s="2" t="s">
        <v>856</v>
      </c>
      <c r="B125" s="62" t="s">
        <v>824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'user'</v>
      </c>
      <c r="E12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$table-&gt;foreignNullable('user', 'users');</v>
      </c>
    </row>
    <row r="126" spans="1:11">
      <c r="A126" s="2" t="s">
        <v>856</v>
      </c>
      <c r="B126" s="62" t="s">
        <v>836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'order'</v>
      </c>
      <c r="E12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$table-&gt;foreignNullable('order', 'orders');</v>
      </c>
    </row>
    <row r="127" spans="1:11">
      <c r="A127" s="2" t="s">
        <v>856</v>
      </c>
      <c r="B127" s="62" t="s">
        <v>807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'hub'</v>
      </c>
      <c r="E12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$table-&gt;foreignNullable('hub', 'hubs');</v>
      </c>
    </row>
    <row r="128" spans="1:11">
      <c r="A128" s="2" t="s">
        <v>856</v>
      </c>
      <c r="B128" s="62" t="s">
        <v>288</v>
      </c>
      <c r="C128" s="62" t="str">
        <f>VLOOKUP([Field],Columns[],2,0)&amp;"("</f>
        <v>audit(</v>
      </c>
      <c r="D128" s="62" t="str">
        <f>IF(VLOOKUP([Field],Columns[],3,0)&lt;&gt;"","'"&amp;VLOOKUP([Field],Columns[],3,0)&amp;"'","")</f>
        <v/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$table-&gt;audit();</v>
      </c>
    </row>
    <row r="129" spans="1:11">
      <c r="A129" s="2" t="s">
        <v>1003</v>
      </c>
      <c r="B129" s="62" t="s">
        <v>21</v>
      </c>
      <c r="C129" s="62" t="str">
        <f>VLOOKUP([Field],Columns[],2,0)&amp;"("</f>
        <v>bigIncrements(</v>
      </c>
      <c r="D129" s="62" t="str">
        <f>IF(VLOOKUP([Field],Columns[],3,0)&lt;&gt;"","'"&amp;VLOOKUP([Field],Columns[],3,0)&amp;"'","")</f>
        <v>'id'</v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$table-&gt;bigIncrements('id');</v>
      </c>
    </row>
    <row r="130" spans="1:11">
      <c r="A130" s="2" t="s">
        <v>1003</v>
      </c>
      <c r="B130" s="62" t="s">
        <v>1006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'delivery'</v>
      </c>
      <c r="E130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$table-&gt;foreignCascade('delivery', 'delivery');</v>
      </c>
    </row>
    <row r="131" spans="1:11">
      <c r="A131" s="2" t="s">
        <v>1003</v>
      </c>
      <c r="B131" s="62" t="s">
        <v>841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'oi'</v>
      </c>
      <c r="E13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$table-&gt;foreignCascade('oi', 'order_items');</v>
      </c>
    </row>
    <row r="132" spans="1:11">
      <c r="A132" s="2" t="s">
        <v>1003</v>
      </c>
      <c r="B132" s="62" t="s">
        <v>1020</v>
      </c>
      <c r="C132" s="62" t="str">
        <f>VLOOKUP([Field],Columns[],2,0)&amp;"("</f>
        <v>foreignNullable(</v>
      </c>
      <c r="D132" s="62" t="str">
        <f>IF(VLOOKUP([Field],Columns[],3,0)&lt;&gt;"","'"&amp;VLOOKUP([Field],Columns[],3,0)&amp;"'","")</f>
        <v>'shelf'</v>
      </c>
      <c r="E13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$table-&gt;foreignNullable('shelf', 'shelf');</v>
      </c>
    </row>
    <row r="133" spans="1:11">
      <c r="A133" s="2" t="s">
        <v>1003</v>
      </c>
      <c r="B133" s="62" t="s">
        <v>802</v>
      </c>
      <c r="C133" s="62" t="str">
        <f>VLOOKUP([Field],Columns[],2,0)&amp;"("</f>
        <v>enum(</v>
      </c>
      <c r="D133" s="62" t="str">
        <f>IF(VLOOKUP([Field],Columns[],3,0)&lt;&gt;"","'"&amp;VLOOKUP([Field],Columns[],3,0)&amp;"'","")</f>
        <v>'status'</v>
      </c>
      <c r="E13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>-&gt;default('Active')</v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2" t="s">
        <v>1003</v>
      </c>
      <c r="B134" s="62" t="s">
        <v>288</v>
      </c>
      <c r="C134" s="62" t="str">
        <f>VLOOKUP([Field],Columns[],2,0)&amp;"("</f>
        <v>audit(</v>
      </c>
      <c r="D134" s="62" t="str">
        <f>IF(VLOOKUP([Field],Columns[],3,0)&lt;&gt;"","'"&amp;VLOOKUP([Field],Columns[],3,0)&amp;"'","")</f>
        <v/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$table-&gt;audit();</v>
      </c>
    </row>
    <row r="135" spans="1:11">
      <c r="A135" s="2" t="s">
        <v>774</v>
      </c>
      <c r="B135" s="62" t="s">
        <v>21</v>
      </c>
      <c r="C135" s="62" t="str">
        <f>VLOOKUP([Field],Columns[],2,0)&amp;"("</f>
        <v>bigIncrements(</v>
      </c>
      <c r="D135" s="62" t="str">
        <f>IF(VLOOKUP([Field],Columns[],3,0)&lt;&gt;"","'"&amp;VLOOKUP([Field],Columns[],3,0)&amp;"'","")</f>
        <v>'id'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$table-&gt;bigIncrements('id');</v>
      </c>
    </row>
    <row r="136" spans="1:11">
      <c r="A136" s="2" t="s">
        <v>774</v>
      </c>
      <c r="B136" s="62" t="s">
        <v>827</v>
      </c>
      <c r="C136" s="62" t="str">
        <f>VLOOKUP([Field],Columns[],2,0)&amp;"("</f>
        <v>date(</v>
      </c>
      <c r="D136" s="62" t="str">
        <f>IF(VLOOKUP([Field],Columns[],3,0)&lt;&gt;"","'"&amp;VLOOKUP([Field],Columns[],3,0)&amp;"'","")</f>
        <v>'date'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$table-&gt;date('date')-&gt;nullable();</v>
      </c>
    </row>
    <row r="137" spans="1:11">
      <c r="A137" s="2" t="s">
        <v>774</v>
      </c>
      <c r="B137" s="62" t="s">
        <v>876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'source_hub'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$table-&gt;foreignNullable('source_hub', 'hubs');</v>
      </c>
    </row>
    <row r="138" spans="1:11">
      <c r="A138" s="2" t="s">
        <v>774</v>
      </c>
      <c r="B138" s="62" t="s">
        <v>877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'destination_hub'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$table-&gt;foreignNullable('destination_hub', 'hubs');</v>
      </c>
    </row>
    <row r="139" spans="1:11">
      <c r="A139" s="2" t="s">
        <v>774</v>
      </c>
      <c r="B139" s="62" t="s">
        <v>802</v>
      </c>
      <c r="C139" s="62" t="str">
        <f>VLOOKUP([Field],Columns[],2,0)&amp;"("</f>
        <v>enum(</v>
      </c>
      <c r="D139" s="62" t="str">
        <f>IF(VLOOKUP([Field],Columns[],3,0)&lt;&gt;"","'"&amp;VLOOKUP([Field],Columns[],3,0)&amp;"'","")</f>
        <v>'status'</v>
      </c>
      <c r="E13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>-&gt;default('Active')</v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0" spans="1:11">
      <c r="A140" s="2" t="s">
        <v>774</v>
      </c>
      <c r="B140" s="62" t="s">
        <v>288</v>
      </c>
      <c r="C140" s="62" t="str">
        <f>VLOOKUP([Field],Columns[],2,0)&amp;"("</f>
        <v>audit(</v>
      </c>
      <c r="D140" s="62" t="str">
        <f>IF(VLOOKUP([Field],Columns[],3,0)&lt;&gt;"","'"&amp;VLOOKUP([Field],Columns[],3,0)&amp;"'","")</f>
        <v/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$table-&gt;audit();</v>
      </c>
    </row>
    <row r="141" spans="1:11">
      <c r="A141" s="2" t="s">
        <v>775</v>
      </c>
      <c r="B141" s="62" t="s">
        <v>21</v>
      </c>
      <c r="C141" s="62" t="str">
        <f>VLOOKUP([Field],Columns[],2,0)&amp;"("</f>
        <v>bigIncrements(</v>
      </c>
      <c r="D141" s="62" t="str">
        <f>IF(VLOOKUP([Field],Columns[],3,0)&lt;&gt;"","'"&amp;VLOOKUP([Field],Columns[],3,0)&amp;"'","")</f>
        <v>'id'</v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$table-&gt;bigIncrements('id');</v>
      </c>
    </row>
    <row r="142" spans="1:11">
      <c r="A142" s="2" t="s">
        <v>775</v>
      </c>
      <c r="B142" s="62" t="s">
        <v>881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'hs'</v>
      </c>
      <c r="E142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$table-&gt;foreignCascade('hs', 'hub_shift');</v>
      </c>
    </row>
    <row r="143" spans="1:11">
      <c r="A143" s="2" t="s">
        <v>775</v>
      </c>
      <c r="B143" s="62" t="s">
        <v>841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'oi'</v>
      </c>
      <c r="E14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$table-&gt;foreignCascade('oi', 'order_items');</v>
      </c>
    </row>
    <row r="144" spans="1:11">
      <c r="A144" s="2" t="s">
        <v>775</v>
      </c>
      <c r="B144" s="62" t="s">
        <v>802</v>
      </c>
      <c r="C144" s="62" t="str">
        <f>VLOOKUP([Field],Columns[],2,0)&amp;"("</f>
        <v>enum(</v>
      </c>
      <c r="D144" s="62" t="str">
        <f>IF(VLOOKUP([Field],Columns[],3,0)&lt;&gt;"","'"&amp;VLOOKUP([Field],Columns[],3,0)&amp;"'","")</f>
        <v>'status'</v>
      </c>
      <c r="E14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4" s="62" t="str">
        <f>IF(VLOOKUP([Field],Columns[],5,0)=0,"","-&gt;"&amp;VLOOKUP([Field],Columns[],5,0))</f>
        <v>-&gt;nullable()</v>
      </c>
      <c r="G144" s="62" t="str">
        <f>IF(VLOOKUP([Field],Columns[],6,0)=0,"","-&gt;"&amp;VLOOKUP([Field],Columns[],6,0))</f>
        <v>-&gt;default('Active')</v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5" spans="1:11">
      <c r="A145" s="2" t="s">
        <v>775</v>
      </c>
      <c r="B145" s="62" t="s">
        <v>288</v>
      </c>
      <c r="C145" s="62" t="str">
        <f>VLOOKUP([Field],Columns[],2,0)&amp;"("</f>
        <v>audit(</v>
      </c>
      <c r="D145" s="62" t="str">
        <f>IF(VLOOKUP([Field],Columns[],3,0)&lt;&gt;"","'"&amp;VLOOKUP([Field],Columns[],3,0)&amp;"'","")</f>
        <v/>
      </c>
      <c r="E145" s="63" t="str">
        <f>IF(VLOOKUP([Field],Columns[],4,0)&lt;&gt;0,", "&amp;IF(ISERR(SEARCH(",",VLOOKUP([Field],Columns[],4,0))),"'"&amp;VLOOKUP([Field],Columns[],4,0)&amp;"'",VLOOKUP([Field],Columns[],4,0))&amp;")",")")</f>
        <v>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5">
      <formula1>AvailableFields</formula1>
    </dataValidation>
    <dataValidation type="list" allowBlank="1" showInputMessage="1" showErrorMessage="1" sqref="A2:A14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1344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93" workbookViewId="0">
      <selection activeCell="B6" sqref="B6:R108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165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\Milestone\Appframe\Model\ResourceRelation::query()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RelationTable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[[Primary]:[Relate Id]]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\Milestone\Appframe\Model\ResourceRelation::query()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'2109101',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'2106101', </v>
      </c>
      <c r="E9" s="50" t="str">
        <f t="shared" ca="1" si="2"/>
        <v xml:space="preserve">'name' =&gt; 'GroupUsers', </v>
      </c>
      <c r="F9" s="50" t="str">
        <f t="shared" ca="1" si="2"/>
        <v xml:space="preserve">'description' =&gt; 'The list of users in a group', </v>
      </c>
      <c r="G9" s="50" t="str">
        <f t="shared" ca="1" si="2"/>
        <v xml:space="preserve">'method' =&gt; 'Users', </v>
      </c>
      <c r="H9" s="50" t="str">
        <f t="shared" ca="1" si="2"/>
        <v xml:space="preserve">'type' =&gt; 'belongsToMany', </v>
      </c>
      <c r="I9" s="50" t="str">
        <f t="shared" ca="1" si="2"/>
        <v xml:space="preserve">'relate_resource' =&gt; '2106102',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'2109102', </v>
      </c>
      <c r="D10" s="50" t="str">
        <f t="shared" ca="1" si="2"/>
        <v xml:space="preserve">'resource' =&gt; '2106102', </v>
      </c>
      <c r="E10" s="50" t="str">
        <f t="shared" ca="1" si="2"/>
        <v xml:space="preserve">'name' =&gt; 'UserGroups', </v>
      </c>
      <c r="F10" s="50" t="str">
        <f t="shared" ca="1" si="2"/>
        <v xml:space="preserve">'description' =&gt; 'The groups where the user belongs to', </v>
      </c>
      <c r="G10" s="50" t="str">
        <f t="shared" ca="1" si="2"/>
        <v xml:space="preserve">'method' =&gt; 'Groups', </v>
      </c>
      <c r="H10" s="50" t="str">
        <f t="shared" ca="1" si="2"/>
        <v xml:space="preserve">'type' =&gt; 'belongsToMany', </v>
      </c>
      <c r="I10" s="50" t="str">
        <f t="shared" ca="1" si="2"/>
        <v xml:space="preserve">'relate_resource' =&gt; '2106101',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'2109103', </v>
      </c>
      <c r="D11" s="50" t="str">
        <f t="shared" ca="1" si="2"/>
        <v xml:space="preserve">'resource' =&gt; '2106103', </v>
      </c>
      <c r="E11" s="50" t="str">
        <f t="shared" ca="1" si="2"/>
        <v xml:space="preserve">'name' =&gt; 'OwnerGroups', </v>
      </c>
      <c r="F11" s="50" t="str">
        <f t="shared" ca="1" si="2"/>
        <v xml:space="preserve">'description' =&gt; 'The groups where the user belongs to', </v>
      </c>
      <c r="G11" s="50" t="str">
        <f t="shared" ca="1" si="2"/>
        <v xml:space="preserve">'method' =&gt; 'Groups', </v>
      </c>
      <c r="H11" s="50" t="str">
        <f t="shared" ca="1" si="2"/>
        <v xml:space="preserve">'type' =&gt; 'belongsToMany', </v>
      </c>
      <c r="I11" s="50" t="str">
        <f t="shared" ca="1" si="2"/>
        <v xml:space="preserve">'relate_resource' =&gt; '2106101',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'2109104', </v>
      </c>
      <c r="D12" s="50" t="str">
        <f t="shared" ca="1" si="2"/>
        <v xml:space="preserve">'resource' =&gt; '2106104', </v>
      </c>
      <c r="E12" s="50" t="str">
        <f t="shared" ca="1" si="2"/>
        <v xml:space="preserve">'name' =&gt; 'EmployeeServices', </v>
      </c>
      <c r="F12" s="50" t="str">
        <f t="shared" ca="1" si="2"/>
        <v xml:space="preserve">'description' =&gt; 'All services assigned to a user', </v>
      </c>
      <c r="G12" s="50" t="str">
        <f t="shared" ca="1" si="2"/>
        <v xml:space="preserve">'method' =&gt; 'Services', </v>
      </c>
      <c r="H12" s="50" t="str">
        <f t="shared" ca="1" si="2"/>
        <v xml:space="preserve">'type' =&gt; 'belongsToMany', </v>
      </c>
      <c r="I12" s="50" t="str">
        <f t="shared" ca="1" si="2"/>
        <v xml:space="preserve">'relate_resource' =&gt; '2106108',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'2109105', </v>
      </c>
      <c r="D13" s="50" t="str">
        <f t="shared" ca="1" si="2"/>
        <v xml:space="preserve">'resource' =&gt; '2106104', </v>
      </c>
      <c r="E13" s="50" t="str">
        <f t="shared" ca="1" si="2"/>
        <v xml:space="preserve">'name' =&gt; 'EmployeeGroup', </v>
      </c>
      <c r="F13" s="50" t="str">
        <f t="shared" ca="1" si="2"/>
        <v xml:space="preserve">'description' =&gt; 'The groups where the employee belongs', </v>
      </c>
      <c r="G13" s="50" t="str">
        <f t="shared" ca="1" si="2"/>
        <v xml:space="preserve">'method' =&gt; 'Groups', </v>
      </c>
      <c r="H13" s="50" t="str">
        <f t="shared" ca="1" si="2"/>
        <v xml:space="preserve">'type' =&gt; 'belongsToMany', </v>
      </c>
      <c r="I13" s="50" t="str">
        <f t="shared" ca="1" si="2"/>
        <v xml:space="preserve">'relate_resource' =&gt; '2106101',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'2109106', </v>
      </c>
      <c r="D14" s="50" t="str">
        <f t="shared" ca="1" si="2"/>
        <v xml:space="preserve">'resource' =&gt; '2106104', </v>
      </c>
      <c r="E14" s="50" t="str">
        <f t="shared" ca="1" si="2"/>
        <v xml:space="preserve">'name' =&gt; 'EmployeeHubs', </v>
      </c>
      <c r="F14" s="50" t="str">
        <f t="shared" ca="1" si="2"/>
        <v xml:space="preserve">'description' =&gt; 'List of hubs a employee belongs', </v>
      </c>
      <c r="G14" s="50" t="str">
        <f t="shared" ca="1" si="2"/>
        <v xml:space="preserve">'method' =&gt; 'Hubs', </v>
      </c>
      <c r="H14" s="50" t="str">
        <f t="shared" ca="1" si="2"/>
        <v xml:space="preserve">'type' =&gt; 'belongsToMany', </v>
      </c>
      <c r="I14" s="50" t="str">
        <f t="shared" ca="1" si="2"/>
        <v xml:space="preserve">'relate_resource' =&gt; '2106107',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'2109107', </v>
      </c>
      <c r="D15" s="50" t="str">
        <f t="shared" ca="1" si="2"/>
        <v xml:space="preserve">'resource' =&gt; '2106107', </v>
      </c>
      <c r="E15" s="50" t="str">
        <f t="shared" ca="1" si="2"/>
        <v xml:space="preserve">'name' =&gt; 'Hub-HubUsers', </v>
      </c>
      <c r="F15" s="50" t="str">
        <f t="shared" ca="1" si="2"/>
        <v xml:space="preserve">'description' =&gt; 'Users belongs to a hub. Users are responsible to provide services', </v>
      </c>
      <c r="G15" s="50" t="str">
        <f t="shared" ca="1" si="2"/>
        <v xml:space="preserve">'method' =&gt; 'HubUsers', </v>
      </c>
      <c r="H15" s="50" t="str">
        <f t="shared" ca="1" si="2"/>
        <v xml:space="preserve">'type' =&gt; 'hasMany', </v>
      </c>
      <c r="I15" s="50" t="str">
        <f t="shared" ca="1" si="2"/>
        <v xml:space="preserve">'relate_resource' =&gt; '2106112',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'2109108', </v>
      </c>
      <c r="D16" s="50" t="str">
        <f t="shared" ca="1" si="2"/>
        <v xml:space="preserve">'resource' =&gt; '2106107', </v>
      </c>
      <c r="E16" s="50" t="str">
        <f t="shared" ca="1" si="2"/>
        <v xml:space="preserve">'name' =&gt; 'HubUsers', </v>
      </c>
      <c r="F16" s="50" t="str">
        <f t="shared" ca="1" si="2"/>
        <v xml:space="preserve">'description' =&gt; 'List of users belongs to a hub', </v>
      </c>
      <c r="G16" s="50" t="str">
        <f t="shared" ca="1" si="2"/>
        <v xml:space="preserve">'method' =&gt; 'Users', </v>
      </c>
      <c r="H16" s="50" t="str">
        <f t="shared" ca="1" si="2"/>
        <v xml:space="preserve">'type' =&gt; 'belongsToMany', </v>
      </c>
      <c r="I16" s="50" t="str">
        <f t="shared" ca="1" si="2"/>
        <v xml:space="preserve">'relate_resource' =&gt; '2106102',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'2109109', </v>
      </c>
      <c r="D17" s="50" t="str">
        <f t="shared" ca="1" si="2"/>
        <v xml:space="preserve">'resource' =&gt; '2106107', </v>
      </c>
      <c r="E17" s="50" t="str">
        <f t="shared" ca="1" si="2"/>
        <v xml:space="preserve">'name' =&gt; 'HubServices', </v>
      </c>
      <c r="F17" s="50" t="str">
        <f t="shared" ca="1" si="2"/>
        <v xml:space="preserve">'description' =&gt; 'The services that are available in a hub', </v>
      </c>
      <c r="G17" s="50" t="str">
        <f t="shared" ca="1" si="2"/>
        <v xml:space="preserve">'method' =&gt; 'Services', </v>
      </c>
      <c r="H17" s="50" t="str">
        <f t="shared" ca="1" si="2"/>
        <v xml:space="preserve">'type' =&gt; 'hasManyThrough', </v>
      </c>
      <c r="I17" s="50" t="str">
        <f t="shared" ca="1" si="2"/>
        <v xml:space="preserve">'relate_resource' =&gt; '2106111',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'2109110', </v>
      </c>
      <c r="D18" s="50" t="str">
        <f t="shared" ca="1" si="2"/>
        <v xml:space="preserve">'resource' =&gt; '2106107', </v>
      </c>
      <c r="E18" s="50" t="str">
        <f t="shared" ca="1" si="2"/>
        <v xml:space="preserve">'name' =&gt; 'HubShelves', </v>
      </c>
      <c r="F18" s="50" t="str">
        <f t="shared" ca="1" si="2"/>
        <v xml:space="preserve">'description' =&gt; 'Storage racks in a hub', </v>
      </c>
      <c r="G18" s="50" t="str">
        <f t="shared" ca="1" si="2"/>
        <v xml:space="preserve">'method' =&gt; 'Shelves',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'2106113',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'2109111', </v>
      </c>
      <c r="D19" s="50" t="str">
        <f t="shared" ca="1" si="2"/>
        <v xml:space="preserve">'resource' =&gt; '2106107', </v>
      </c>
      <c r="E19" s="50" t="str">
        <f t="shared" ca="1" si="2"/>
        <v xml:space="preserve">'name' =&gt; 'HubDefaultShelf', </v>
      </c>
      <c r="F19" s="50" t="str">
        <f t="shared" ca="1" si="2"/>
        <v xml:space="preserve">'description' =&gt; 'The default rack used to store all non storage specified items', </v>
      </c>
      <c r="G19" s="50" t="str">
        <f t="shared" ca="1" si="2"/>
        <v xml:space="preserve">'method' =&gt; 'DefaultShelf', </v>
      </c>
      <c r="H19" s="50" t="str">
        <f t="shared" ca="1" si="2"/>
        <v xml:space="preserve">'type' =&gt; 'belongsToMany', </v>
      </c>
      <c r="I19" s="50" t="str">
        <f t="shared" ca="1" si="2"/>
        <v xml:space="preserve">'relate_resource' =&gt; '2106113',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'2109112', </v>
      </c>
      <c r="D20" s="50" t="str">
        <f t="shared" ca="1" si="2"/>
        <v xml:space="preserve">'resource' =&gt; '2106107', </v>
      </c>
      <c r="E20" s="50" t="str">
        <f t="shared" ca="1" si="2"/>
        <v xml:space="preserve">'name' =&gt; 'HubOrders', </v>
      </c>
      <c r="F20" s="50" t="str">
        <f t="shared" ca="1" si="2"/>
        <v xml:space="preserve">'description' =&gt; 'The orders placed in this hub', </v>
      </c>
      <c r="G20" s="50" t="str">
        <f t="shared" ca="1" si="2"/>
        <v xml:space="preserve">'method' =&gt; 'Orders',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'2106118',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'2109113', </v>
      </c>
      <c r="D21" s="50" t="str">
        <f t="shared" ca="1" si="2"/>
        <v xml:space="preserve">'resource' =&gt; '2106107', </v>
      </c>
      <c r="E21" s="50" t="str">
        <f t="shared" ca="1" si="2"/>
        <v xml:space="preserve">'name' =&gt; 'HubDeliveries', </v>
      </c>
      <c r="F21" s="50" t="str">
        <f t="shared" ca="1" si="2"/>
        <v xml:space="preserve">'description' =&gt; 'The deliveries done from the hub', </v>
      </c>
      <c r="G21" s="50" t="str">
        <f t="shared" ca="1" si="2"/>
        <v xml:space="preserve">'method' =&gt; 'Deliveries',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'2106125',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'2109114', </v>
      </c>
      <c r="D22" s="50" t="str">
        <f t="shared" ca="1" si="2"/>
        <v xml:space="preserve">'resource' =&gt; '2106107', </v>
      </c>
      <c r="E22" s="50" t="str">
        <f t="shared" ca="1" si="2"/>
        <v xml:space="preserve">'name' =&gt; 'ShiftFromHub', </v>
      </c>
      <c r="F22" s="50" t="str">
        <f t="shared" ca="1" si="2"/>
        <v xml:space="preserve">'description' =&gt; 'The items shifts initiated from this hub', </v>
      </c>
      <c r="G22" s="50" t="str">
        <f t="shared" ca="1" si="2"/>
        <v xml:space="preserve">'method' =&gt; 'ShiftsFrom', </v>
      </c>
      <c r="H22" s="50" t="str">
        <f t="shared" ca="1" si="2"/>
        <v xml:space="preserve">'type' =&gt; 'hasMany', </v>
      </c>
      <c r="I22" s="50" t="str">
        <f t="shared" ca="1" si="2"/>
        <v xml:space="preserve">'relate_resource' =&gt; '2106127',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'2109115', </v>
      </c>
      <c r="D23" s="50" t="str">
        <f t="shared" ca="1" si="2"/>
        <v xml:space="preserve">'resource' =&gt; '2106107', </v>
      </c>
      <c r="E23" s="50" t="str">
        <f t="shared" ca="1" si="2"/>
        <v xml:space="preserve">'name' =&gt; 'ShiftToHub', </v>
      </c>
      <c r="F23" s="50" t="str">
        <f t="shared" ca="1" si="2"/>
        <v xml:space="preserve">'description' =&gt; 'The items shifts which are targeing this hub', </v>
      </c>
      <c r="G23" s="50" t="str">
        <f t="shared" ca="1" si="2"/>
        <v xml:space="preserve">'method' =&gt; 'ShiftsTowards', </v>
      </c>
      <c r="H23" s="50" t="str">
        <f t="shared" ca="1" si="2"/>
        <v xml:space="preserve">'type' =&gt; 'hasMany', </v>
      </c>
      <c r="I23" s="50" t="str">
        <f t="shared" ca="1" si="2"/>
        <v xml:space="preserve">'relate_resource' =&gt; '2106127',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'2109116', </v>
      </c>
      <c r="D24" s="50" t="str">
        <f t="shared" ca="1" si="2"/>
        <v xml:space="preserve">'resource' =&gt; '2106108', </v>
      </c>
      <c r="E24" s="50" t="str">
        <f t="shared" ca="1" si="2"/>
        <v xml:space="preserve">'name' =&gt; 'SerivceProvider', </v>
      </c>
      <c r="F24" s="50" t="str">
        <f t="shared" ca="1" si="2"/>
        <v xml:space="preserve">'description' =&gt; 'The users who provide this service', </v>
      </c>
      <c r="G24" s="50" t="str">
        <f t="shared" ca="1" si="2"/>
        <v xml:space="preserve">'method' =&gt; 'Providers',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'2106104',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'2109117', </v>
      </c>
      <c r="D25" s="50" t="str">
        <f t="shared" ca="1" si="4"/>
        <v xml:space="preserve">'resource' =&gt; '2106108', </v>
      </c>
      <c r="E25" s="50" t="str">
        <f t="shared" ca="1" si="4"/>
        <v xml:space="preserve">'name' =&gt; 'ServiceHubs', </v>
      </c>
      <c r="F25" s="50" t="str">
        <f t="shared" ca="1" si="4"/>
        <v xml:space="preserve">'description' =&gt; 'The hubs where this service is available', </v>
      </c>
      <c r="G25" s="50" t="str">
        <f t="shared" ca="1" si="4"/>
        <v xml:space="preserve">'method' =&gt; 'Hubs', </v>
      </c>
      <c r="H25" s="50" t="str">
        <f t="shared" ca="1" si="4"/>
        <v xml:space="preserve">'type' =&gt; 'hasManyThrough', </v>
      </c>
      <c r="I25" s="50" t="str">
        <f t="shared" ca="1" si="4"/>
        <v xml:space="preserve">'relate_resource' =&gt; '2106107',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'2109118', </v>
      </c>
      <c r="D26" s="50" t="str">
        <f t="shared" ca="1" si="4"/>
        <v xml:space="preserve">'resource' =&gt; '2106108', </v>
      </c>
      <c r="E26" s="50" t="str">
        <f t="shared" ca="1" si="4"/>
        <v xml:space="preserve">'name' =&gt; 'ServiceItems', </v>
      </c>
      <c r="F26" s="50" t="str">
        <f t="shared" ca="1" si="4"/>
        <v xml:space="preserve">'description' =&gt; 'The items where this service can applicable', </v>
      </c>
      <c r="G26" s="50" t="str">
        <f t="shared" ca="1" si="4"/>
        <v xml:space="preserve">'method' =&gt; 'Items', </v>
      </c>
      <c r="H26" s="50" t="str">
        <f t="shared" ca="1" si="4"/>
        <v xml:space="preserve">'type' =&gt; 'belongsToMany', </v>
      </c>
      <c r="I26" s="50" t="str">
        <f t="shared" ca="1" si="4"/>
        <v xml:space="preserve">'relate_resource' =&gt; '2106109',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'2109119', </v>
      </c>
      <c r="D27" s="50" t="str">
        <f t="shared" ca="1" si="4"/>
        <v xml:space="preserve">'resource' =&gt; '2106108', </v>
      </c>
      <c r="E27" s="50" t="str">
        <f t="shared" ca="1" si="4"/>
        <v xml:space="preserve">'name' =&gt; 'ServicePrice', </v>
      </c>
      <c r="F27" s="50" t="str">
        <f t="shared" ca="1" si="4"/>
        <v xml:space="preserve">'description' =&gt; 'Price of service for different items', </v>
      </c>
      <c r="G27" s="50" t="str">
        <f t="shared" ca="1" si="4"/>
        <v xml:space="preserve">'method' =&gt; 'Prices', </v>
      </c>
      <c r="H27" s="50" t="str">
        <f t="shared" ca="1" si="4"/>
        <v xml:space="preserve">'type' =&gt; 'belongsToMany', </v>
      </c>
      <c r="I27" s="50" t="str">
        <f t="shared" ca="1" si="4"/>
        <v xml:space="preserve">'relate_resource' =&gt; '2106116',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'2109120', </v>
      </c>
      <c r="D28" s="50" t="str">
        <f t="shared" ca="1" si="4"/>
        <v xml:space="preserve">'resource' =&gt; '2106108', </v>
      </c>
      <c r="E28" s="50" t="str">
        <f t="shared" ca="1" si="4"/>
        <v xml:space="preserve">'name' =&gt; 'NewItems', </v>
      </c>
      <c r="F28" s="50" t="str">
        <f t="shared" ca="1" si="4"/>
        <v xml:space="preserve">'description' =&gt; 'The new items which are to be serviced', </v>
      </c>
      <c r="G28" s="50" t="str">
        <f t="shared" ca="1" si="4"/>
        <v xml:space="preserve">'method' =&gt; 'Unassigned',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'2106120',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'2109121', </v>
      </c>
      <c r="D29" s="50" t="str">
        <f t="shared" ca="1" si="4"/>
        <v xml:space="preserve">'resource' =&gt; '2106108', </v>
      </c>
      <c r="E29" s="50" t="str">
        <f t="shared" ca="1" si="4"/>
        <v xml:space="preserve">'name' =&gt; 'AssignedItems', </v>
      </c>
      <c r="F29" s="50" t="str">
        <f t="shared" ca="1" si="4"/>
        <v xml:space="preserve">'description' =&gt; 'The service which are assigned', </v>
      </c>
      <c r="G29" s="50" t="str">
        <f t="shared" ca="1" si="4"/>
        <v xml:space="preserve">'method' =&gt; 'Assigned',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'2106120',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'2109122', </v>
      </c>
      <c r="D30" s="50" t="str">
        <f t="shared" ca="1" si="4"/>
        <v xml:space="preserve">'resource' =&gt; '2106108', </v>
      </c>
      <c r="E30" s="50" t="str">
        <f t="shared" ca="1" si="4"/>
        <v xml:space="preserve">'name' =&gt; 'ProcessingItems', </v>
      </c>
      <c r="F30" s="50" t="str">
        <f t="shared" ca="1" si="4"/>
        <v xml:space="preserve">'description' =&gt; 'The items which are servicing', </v>
      </c>
      <c r="G30" s="50" t="str">
        <f t="shared" ca="1" si="4"/>
        <v xml:space="preserve">'method' =&gt; 'Processing',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'2106120',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'2109123', </v>
      </c>
      <c r="D31" s="50" t="str">
        <f t="shared" ca="1" si="4"/>
        <v xml:space="preserve">'resource' =&gt; '2106108', </v>
      </c>
      <c r="E31" s="50" t="str">
        <f t="shared" ca="1" si="4"/>
        <v xml:space="preserve">'name' =&gt; 'AwaitingItems', </v>
      </c>
      <c r="F31" s="50" t="str">
        <f t="shared" ca="1" si="4"/>
        <v xml:space="preserve">'description' =&gt; 'The items which are awaiting for this service', </v>
      </c>
      <c r="G31" s="50" t="str">
        <f t="shared" ca="1" si="4"/>
        <v xml:space="preserve">'method' =&gt; 'Awaiting',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'2106120',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'2109124', </v>
      </c>
      <c r="D32" s="50" t="str">
        <f t="shared" ca="1" si="4"/>
        <v xml:space="preserve">'resource' =&gt; '2106109', </v>
      </c>
      <c r="E32" s="50" t="str">
        <f t="shared" ca="1" si="4"/>
        <v xml:space="preserve">'name' =&gt; 'ItemServices', </v>
      </c>
      <c r="F32" s="50" t="str">
        <f t="shared" ca="1" si="4"/>
        <v xml:space="preserve">'description' =&gt; 'Services available for the item', </v>
      </c>
      <c r="G32" s="50" t="str">
        <f t="shared" ca="1" si="4"/>
        <v xml:space="preserve">'method' =&gt; 'ItemServices',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'2106110',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'2109125', </v>
      </c>
      <c r="D33" s="50" t="str">
        <f t="shared" ca="1" si="4"/>
        <v xml:space="preserve">'resource' =&gt; '2106109', </v>
      </c>
      <c r="E33" s="50" t="str">
        <f t="shared" ca="1" si="4"/>
        <v xml:space="preserve">'name' =&gt; 'ItemServiceCost', </v>
      </c>
      <c r="F33" s="50" t="str">
        <f t="shared" ca="1" si="4"/>
        <v xml:space="preserve">'description' =&gt; 'Prices for each service for this item', </v>
      </c>
      <c r="G33" s="50" t="str">
        <f t="shared" ca="1" si="4"/>
        <v xml:space="preserve">'method' =&gt; 'Prices', </v>
      </c>
      <c r="H33" s="50" t="str">
        <f t="shared" ca="1" si="4"/>
        <v xml:space="preserve">'type' =&gt; 'belongsToMany', </v>
      </c>
      <c r="I33" s="50" t="str">
        <f t="shared" ca="1" si="4"/>
        <v xml:space="preserve">'relate_resource' =&gt; '2106116',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'2109126', </v>
      </c>
      <c r="D34" s="50" t="str">
        <f t="shared" ca="1" si="4"/>
        <v xml:space="preserve">'resource' =&gt; '2106109', </v>
      </c>
      <c r="E34" s="50" t="str">
        <f t="shared" ca="1" si="4"/>
        <v xml:space="preserve">'name' =&gt; 'NewService', </v>
      </c>
      <c r="F34" s="50" t="str">
        <f t="shared" ca="1" si="4"/>
        <v xml:space="preserve">'description' =&gt; 'Items which are unassigned in the order items', </v>
      </c>
      <c r="G34" s="50" t="str">
        <f t="shared" ca="1" si="4"/>
        <v xml:space="preserve">'method' =&gt; 'Unassigned', </v>
      </c>
      <c r="H34" s="50" t="str">
        <f t="shared" ca="1" si="4"/>
        <v xml:space="preserve">'type' =&gt; 'hasManyThrough', </v>
      </c>
      <c r="I34" s="50" t="str">
        <f t="shared" ca="1" si="4"/>
        <v xml:space="preserve">'relate_resource' =&gt; '2106120',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'2109127', </v>
      </c>
      <c r="D35" s="50" t="str">
        <f t="shared" ca="1" si="4"/>
        <v xml:space="preserve">'resource' =&gt; '2106109', </v>
      </c>
      <c r="E35" s="50" t="str">
        <f t="shared" ca="1" si="4"/>
        <v xml:space="preserve">'name' =&gt; 'AssignedService', </v>
      </c>
      <c r="F35" s="50" t="str">
        <f t="shared" ca="1" si="4"/>
        <v xml:space="preserve">'description' =&gt; 'Items which are assigned in the order items', </v>
      </c>
      <c r="G35" s="50" t="str">
        <f t="shared" ca="1" si="4"/>
        <v xml:space="preserve">'method' =&gt; 'Assigned', </v>
      </c>
      <c r="H35" s="50" t="str">
        <f t="shared" ca="1" si="4"/>
        <v xml:space="preserve">'type' =&gt; 'hasManyThrough', </v>
      </c>
      <c r="I35" s="50" t="str">
        <f t="shared" ca="1" si="4"/>
        <v xml:space="preserve">'relate_resource' =&gt; '2106120',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'2109128', </v>
      </c>
      <c r="D36" s="50" t="str">
        <f t="shared" ca="1" si="4"/>
        <v xml:space="preserve">'resource' =&gt; '2106109', </v>
      </c>
      <c r="E36" s="50" t="str">
        <f t="shared" ca="1" si="4"/>
        <v xml:space="preserve">'name' =&gt; 'ProcessingService', </v>
      </c>
      <c r="F36" s="50" t="str">
        <f t="shared" ca="1" si="4"/>
        <v xml:space="preserve">'description' =&gt; 'Items which are processing from the order items', </v>
      </c>
      <c r="G36" s="50" t="str">
        <f t="shared" ca="1" si="4"/>
        <v xml:space="preserve">'method' =&gt; 'Processing', </v>
      </c>
      <c r="H36" s="50" t="str">
        <f t="shared" ca="1" si="4"/>
        <v xml:space="preserve">'type' =&gt; 'hasManyThrough', </v>
      </c>
      <c r="I36" s="50" t="str">
        <f t="shared" ca="1" si="4"/>
        <v xml:space="preserve">'relate_resource' =&gt; '2106120',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'2109129', </v>
      </c>
      <c r="D37" s="50" t="str">
        <f t="shared" ca="1" si="4"/>
        <v xml:space="preserve">'resource' =&gt; '2106109', </v>
      </c>
      <c r="E37" s="50" t="str">
        <f t="shared" ca="1" si="4"/>
        <v xml:space="preserve">'name' =&gt; 'AwaitingService', </v>
      </c>
      <c r="F37" s="50" t="str">
        <f t="shared" ca="1" si="4"/>
        <v xml:space="preserve">'description' =&gt; 'Items which are awaiting for service from the order items', </v>
      </c>
      <c r="G37" s="50" t="str">
        <f t="shared" ca="1" si="4"/>
        <v xml:space="preserve">'method' =&gt; 'Awaiting', </v>
      </c>
      <c r="H37" s="50" t="str">
        <f t="shared" ca="1" si="4"/>
        <v xml:space="preserve">'type' =&gt; 'hasManyThrough', </v>
      </c>
      <c r="I37" s="50" t="str">
        <f t="shared" ca="1" si="4"/>
        <v xml:space="preserve">'relate_resource' =&gt; '2106120',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'2109130', </v>
      </c>
      <c r="D38" s="50" t="str">
        <f t="shared" ca="1" si="4"/>
        <v xml:space="preserve">'resource' =&gt; '2106109', </v>
      </c>
      <c r="E38" s="50" t="str">
        <f t="shared" ca="1" si="4"/>
        <v xml:space="preserve">'name' =&gt; 'ServicingUsers', </v>
      </c>
      <c r="F38" s="50" t="str">
        <f t="shared" ca="1" si="4"/>
        <v xml:space="preserve">'description' =&gt; 'The users who are servicing this item from order items', </v>
      </c>
      <c r="G38" s="50" t="str">
        <f t="shared" ca="1" si="4"/>
        <v xml:space="preserve">'method' =&gt; 'ServicingUsers', </v>
      </c>
      <c r="H38" s="50" t="str">
        <f t="shared" ca="1" si="4"/>
        <v xml:space="preserve">'type' =&gt; 'hasManyThrough', </v>
      </c>
      <c r="I38" s="50" t="str">
        <f t="shared" ca="1" si="4"/>
        <v xml:space="preserve">'relate_resource' =&gt; '2106120',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'2109131', </v>
      </c>
      <c r="D39" s="50" t="str">
        <f t="shared" ca="1" si="4"/>
        <v xml:space="preserve">'resource' =&gt; '2106110', </v>
      </c>
      <c r="E39" s="50" t="str">
        <f t="shared" ca="1" si="4"/>
        <v xml:space="preserve">'name' =&gt; 'ItemDetail', </v>
      </c>
      <c r="F39" s="50" t="str">
        <f t="shared" ca="1" si="4"/>
        <v xml:space="preserve">'description' =&gt; 'Details of item of particular entry', </v>
      </c>
      <c r="G39" s="50" t="str">
        <f t="shared" ca="1" si="4"/>
        <v xml:space="preserve">'method' =&gt; 'Item',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'2106109',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'2109132', </v>
      </c>
      <c r="D40" s="50" t="str">
        <f t="shared" ca="1" si="4"/>
        <v xml:space="preserve">'resource' =&gt; '2106110', </v>
      </c>
      <c r="E40" s="50" t="str">
        <f t="shared" ca="1" si="4"/>
        <v xml:space="preserve">'name' =&gt; 'ServiceDetail', </v>
      </c>
      <c r="F40" s="50" t="str">
        <f t="shared" ca="1" si="4"/>
        <v xml:space="preserve">'description' =&gt; 'Details of service of particular entry', </v>
      </c>
      <c r="G40" s="50" t="str">
        <f t="shared" ca="1" si="4"/>
        <v xml:space="preserve">'method' =&gt; 'Service',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'2106108',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'2109133', </v>
      </c>
      <c r="D41" s="50" t="str">
        <f t="shared" ca="1" si="6"/>
        <v xml:space="preserve">'resource' =&gt; '2106110', </v>
      </c>
      <c r="E41" s="50" t="str">
        <f t="shared" ca="1" si="6"/>
        <v xml:space="preserve">'name' =&gt; 'ItemServicePrices', </v>
      </c>
      <c r="F41" s="50" t="str">
        <f t="shared" ca="1" si="6"/>
        <v xml:space="preserve">'description' =&gt; 'Prices for each item service', </v>
      </c>
      <c r="G41" s="50" t="str">
        <f t="shared" ca="1" si="6"/>
        <v xml:space="preserve">'method' =&gt; 'Price',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'2106116',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'2109134', </v>
      </c>
      <c r="D42" s="50" t="str">
        <f t="shared" ca="1" si="6"/>
        <v xml:space="preserve">'resource' =&gt; '2106111', </v>
      </c>
      <c r="E42" s="50" t="str">
        <f t="shared" ca="1" si="6"/>
        <v xml:space="preserve">'name' =&gt; 'UserDetail', </v>
      </c>
      <c r="F42" s="50" t="str">
        <f t="shared" ca="1" si="6"/>
        <v xml:space="preserve">'description' =&gt; 'Details of user', </v>
      </c>
      <c r="G42" s="50" t="str">
        <f t="shared" ca="1" si="6"/>
        <v xml:space="preserve">'method' =&gt; 'User',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'2106104',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'2109135', </v>
      </c>
      <c r="D43" s="50" t="str">
        <f t="shared" ca="1" si="6"/>
        <v xml:space="preserve">'resource' =&gt; '2106111', </v>
      </c>
      <c r="E43" s="50" t="str">
        <f t="shared" ca="1" si="6"/>
        <v xml:space="preserve">'name' =&gt; 'ServiceDetail', </v>
      </c>
      <c r="F43" s="50" t="str">
        <f t="shared" ca="1" si="6"/>
        <v xml:space="preserve">'description' =&gt; 'Details of service of particular entry', </v>
      </c>
      <c r="G43" s="50" t="str">
        <f t="shared" ca="1" si="6"/>
        <v xml:space="preserve">'method' =&gt; 'Service',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'2106108',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'2109136', </v>
      </c>
      <c r="D44" s="50" t="str">
        <f t="shared" ca="1" si="6"/>
        <v xml:space="preserve">'resource' =&gt; '2106112', </v>
      </c>
      <c r="E44" s="50" t="str">
        <f t="shared" ca="1" si="6"/>
        <v xml:space="preserve">'name' =&gt; 'HubDetail', </v>
      </c>
      <c r="F44" s="50" t="str">
        <f t="shared" ca="1" si="6"/>
        <v xml:space="preserve">'description' =&gt; 'Details of Hub', </v>
      </c>
      <c r="G44" s="50" t="str">
        <f t="shared" ca="1" si="6"/>
        <v xml:space="preserve">'method' =&gt; 'Hub',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'2106107',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'2109137', </v>
      </c>
      <c r="D45" s="50" t="str">
        <f t="shared" ca="1" si="6"/>
        <v xml:space="preserve">'resource' =&gt; '2106112', </v>
      </c>
      <c r="E45" s="50" t="str">
        <f t="shared" ca="1" si="6"/>
        <v xml:space="preserve">'name' =&gt; 'UserDetail', </v>
      </c>
      <c r="F45" s="50" t="str">
        <f t="shared" ca="1" si="6"/>
        <v xml:space="preserve">'description' =&gt; 'Details of user', </v>
      </c>
      <c r="G45" s="50" t="str">
        <f t="shared" ca="1" si="6"/>
        <v xml:space="preserve">'method' =&gt; 'User',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'2106102',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'2109138', </v>
      </c>
      <c r="D46" s="50" t="str">
        <f t="shared" ca="1" si="6"/>
        <v xml:space="preserve">'resource' =&gt; '2106113', </v>
      </c>
      <c r="E46" s="50" t="str">
        <f t="shared" ca="1" si="6"/>
        <v xml:space="preserve">'name' =&gt; 'HubDetail', </v>
      </c>
      <c r="F46" s="50" t="str">
        <f t="shared" ca="1" si="6"/>
        <v xml:space="preserve">'description' =&gt; 'Detail of Hub where this shelf belongs to', </v>
      </c>
      <c r="G46" s="50" t="str">
        <f t="shared" ca="1" si="6"/>
        <v xml:space="preserve">'method' =&gt; 'Hub',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'2106107',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'2109139', </v>
      </c>
      <c r="D47" s="50" t="str">
        <f t="shared" ca="1" si="6"/>
        <v xml:space="preserve">'resource' =&gt; '2106113', </v>
      </c>
      <c r="E47" s="50" t="str">
        <f t="shared" ca="1" si="6"/>
        <v xml:space="preserve">'name' =&gt; 'OrderItems', </v>
      </c>
      <c r="F47" s="50" t="str">
        <f t="shared" ca="1" si="6"/>
        <v xml:space="preserve">'description' =&gt; 'The order items in the specified shelf', </v>
      </c>
      <c r="G47" s="50" t="str">
        <f t="shared" ca="1" si="6"/>
        <v xml:space="preserve">'method' =&gt; 'Items',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'2106119',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'2109140', </v>
      </c>
      <c r="D48" s="50" t="str">
        <f t="shared" ca="1" si="6"/>
        <v xml:space="preserve">'resource' =&gt; '2106114', </v>
      </c>
      <c r="E48" s="50" t="str">
        <f t="shared" ca="1" si="6"/>
        <v xml:space="preserve">'name' =&gt; 'HubDetail', </v>
      </c>
      <c r="F48" s="50" t="str">
        <f t="shared" ca="1" si="6"/>
        <v xml:space="preserve">'description' =&gt; 'Detail of Hub where this shelf belongs to', </v>
      </c>
      <c r="G48" s="50" t="str">
        <f t="shared" ca="1" si="6"/>
        <v xml:space="preserve">'method' =&gt; 'Hub',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'2106107',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'2109141', </v>
      </c>
      <c r="D49" s="50" t="str">
        <f t="shared" ca="1" si="6"/>
        <v xml:space="preserve">'resource' =&gt; '2106114', </v>
      </c>
      <c r="E49" s="50" t="str">
        <f t="shared" ca="1" si="6"/>
        <v xml:space="preserve">'name' =&gt; 'ShelfDetail', </v>
      </c>
      <c r="F49" s="50" t="str">
        <f t="shared" ca="1" si="6"/>
        <v xml:space="preserve">'description' =&gt; 'Detail of shelf', </v>
      </c>
      <c r="G49" s="50" t="str">
        <f t="shared" ca="1" si="6"/>
        <v xml:space="preserve">'method' =&gt; 'Shelf',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'2106113',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'2109142', </v>
      </c>
      <c r="D50" s="50" t="str">
        <f t="shared" ca="1" si="6"/>
        <v xml:space="preserve">'resource' =&gt; '2106115', </v>
      </c>
      <c r="E50" s="50" t="str">
        <f t="shared" ca="1" si="6"/>
        <v xml:space="preserve">'name' =&gt; 'Contents', </v>
      </c>
      <c r="F50" s="50" t="str">
        <f t="shared" ca="1" si="6"/>
        <v xml:space="preserve">'description' =&gt; 'Contents of a price list', </v>
      </c>
      <c r="G50" s="50" t="str">
        <f t="shared" ca="1" si="6"/>
        <v xml:space="preserve">'method' =&gt; 'Contents',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'2106116',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'2109143', </v>
      </c>
      <c r="D51" s="50" t="str">
        <f t="shared" ca="1" si="6"/>
        <v xml:space="preserve">'resource' =&gt; '2106116', </v>
      </c>
      <c r="E51" s="50" t="str">
        <f t="shared" ca="1" si="6"/>
        <v xml:space="preserve">'name' =&gt; 'PLDetail', </v>
      </c>
      <c r="F51" s="50" t="str">
        <f t="shared" ca="1" si="6"/>
        <v xml:space="preserve">'description' =&gt; 'Primary details of the price list', </v>
      </c>
      <c r="G51" s="50" t="str">
        <f t="shared" ca="1" si="6"/>
        <v xml:space="preserve">'method' =&gt; 'Pricelist',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'2106115',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'2109144', </v>
      </c>
      <c r="D52" s="50" t="str">
        <f t="shared" ca="1" si="6"/>
        <v xml:space="preserve">'resource' =&gt; '2106116', </v>
      </c>
      <c r="E52" s="50" t="str">
        <f t="shared" ca="1" si="6"/>
        <v xml:space="preserve">'name' =&gt; 'ItemService', </v>
      </c>
      <c r="F52" s="50" t="str">
        <f t="shared" ca="1" si="6"/>
        <v xml:space="preserve">'description' =&gt; 'Detail of item service', </v>
      </c>
      <c r="G52" s="50" t="str">
        <f t="shared" ca="1" si="6"/>
        <v xml:space="preserve">'method' =&gt; 'ItemService', </v>
      </c>
      <c r="H52" s="50" t="str">
        <f t="shared" ca="1" si="6"/>
        <v xml:space="preserve">'type' =&gt; 'belongsTo', </v>
      </c>
      <c r="I52" s="50" t="str">
        <f t="shared" ca="1" si="6"/>
        <v xml:space="preserve">'relate_resource' =&gt; '2106110',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'2109145', </v>
      </c>
      <c r="D53" s="50" t="str">
        <f t="shared" ca="1" si="6"/>
        <v xml:space="preserve">'resource' =&gt; '2106117', </v>
      </c>
      <c r="E53" s="50" t="str">
        <f t="shared" ca="1" si="6"/>
        <v xml:space="preserve">'name' =&gt; 'LabelledItem', </v>
      </c>
      <c r="F53" s="50" t="str">
        <f t="shared" ca="1" si="6"/>
        <v xml:space="preserve">'description' =&gt; 'The item to which this label attached', </v>
      </c>
      <c r="G53" s="50" t="str">
        <f t="shared" ca="1" si="6"/>
        <v xml:space="preserve">'method' =&gt; 'Item', </v>
      </c>
      <c r="H53" s="50" t="str">
        <f t="shared" ca="1" si="6"/>
        <v xml:space="preserve">'type' =&gt; 'hasOne', </v>
      </c>
      <c r="I53" s="50" t="str">
        <f t="shared" ca="1" si="6"/>
        <v xml:space="preserve">'relate_resource' =&gt; '2106119',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'2109146', </v>
      </c>
      <c r="D54" s="50" t="str">
        <f t="shared" ca="1" si="6"/>
        <v xml:space="preserve">'resource' =&gt; '2106118', </v>
      </c>
      <c r="E54" s="50" t="str">
        <f t="shared" ca="1" si="6"/>
        <v xml:space="preserve">'name' =&gt; 'OrderItems', </v>
      </c>
      <c r="F54" s="50" t="str">
        <f t="shared" ca="1" si="6"/>
        <v xml:space="preserve">'description' =&gt; 'The serviceable items in a order', </v>
      </c>
      <c r="G54" s="50" t="str">
        <f t="shared" ca="1" si="6"/>
        <v xml:space="preserve">'method' =&gt; 'Items', </v>
      </c>
      <c r="H54" s="50" t="str">
        <f t="shared" ca="1" si="6"/>
        <v xml:space="preserve">'type' =&gt; 'hasMany', </v>
      </c>
      <c r="I54" s="50" t="str">
        <f t="shared" ca="1" si="6"/>
        <v xml:space="preserve">'relate_resource' =&gt; '2106119',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'2109147', </v>
      </c>
      <c r="D55" s="50" t="str">
        <f t="shared" ca="1" si="6"/>
        <v xml:space="preserve">'resource' =&gt; '2106118', </v>
      </c>
      <c r="E55" s="50" t="str">
        <f t="shared" ca="1" si="6"/>
        <v xml:space="preserve">'name' =&gt; 'CustomerDetail', </v>
      </c>
      <c r="F55" s="50" t="str">
        <f t="shared" ca="1" si="6"/>
        <v xml:space="preserve">'description' =&gt; 'Customer detail', </v>
      </c>
      <c r="G55" s="50" t="str">
        <f t="shared" ca="1" si="6"/>
        <v xml:space="preserve">'method' =&gt; 'Customer',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'2106105',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'2109148', </v>
      </c>
      <c r="D56" s="50" t="str">
        <f t="shared" ca="1" si="6"/>
        <v xml:space="preserve">'resource' =&gt; '2106118', </v>
      </c>
      <c r="E56" s="50" t="str">
        <f t="shared" ca="1" si="6"/>
        <v xml:space="preserve">'name' =&gt; 'HubDetail', </v>
      </c>
      <c r="F56" s="50" t="str">
        <f t="shared" ca="1" si="6"/>
        <v xml:space="preserve">'description' =&gt; 'Hub Detail', </v>
      </c>
      <c r="G56" s="50" t="str">
        <f t="shared" ca="1" si="6"/>
        <v xml:space="preserve">'method' =&gt; 'Hub',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'2106107',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'2109149', </v>
      </c>
      <c r="D57" s="50" t="str">
        <f t="shared" ca="1" si="6"/>
        <v xml:space="preserve">'resource' =&gt; '2106118', </v>
      </c>
      <c r="E57" s="50" t="str">
        <f t="shared" ca="1" si="6"/>
        <v xml:space="preserve">'name' =&gt; 'OrderInvoice', </v>
      </c>
      <c r="F57" s="50" t="str">
        <f t="shared" ca="1" si="6"/>
        <v xml:space="preserve">'description' =&gt; 'Generated Invoice', </v>
      </c>
      <c r="G57" s="50" t="str">
        <f t="shared" ca="1" si="6"/>
        <v xml:space="preserve">'method' =&gt; 'Invoice', </v>
      </c>
      <c r="H57" s="50" t="str">
        <f t="shared" ca="1" si="6"/>
        <v xml:space="preserve">'type' =&gt; 'hasOne', </v>
      </c>
      <c r="I57" s="50" t="str">
        <f t="shared" ca="1" si="6"/>
        <v xml:space="preserve">'relate_resource' =&gt; '2106121',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'2109150', </v>
      </c>
      <c r="D58" s="50" t="str">
        <f t="shared" ca="1" si="7"/>
        <v xml:space="preserve">'resource' =&gt; '2106118', </v>
      </c>
      <c r="E58" s="50" t="str">
        <f t="shared" ca="1" si="7"/>
        <v xml:space="preserve">'name' =&gt; 'OrderDeliveries', </v>
      </c>
      <c r="F58" s="50" t="str">
        <f t="shared" ca="1" si="7"/>
        <v xml:space="preserve">'description' =&gt; 'Deliveries done on the basis of this order', </v>
      </c>
      <c r="G58" s="50" t="str">
        <f t="shared" ca="1" si="7"/>
        <v xml:space="preserve">'method' =&gt; 'Deliveries',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'2106125',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'2109151', </v>
      </c>
      <c r="D59" s="50" t="str">
        <f t="shared" ca="1" si="7"/>
        <v xml:space="preserve">'resource' =&gt; '2106118', </v>
      </c>
      <c r="E59" s="50" t="str">
        <f t="shared" ca="1" si="7"/>
        <v xml:space="preserve">'name' =&gt; 'OrderReceipts', </v>
      </c>
      <c r="F59" s="50" t="str">
        <f t="shared" ca="1" si="7"/>
        <v xml:space="preserve">'description' =&gt; 'Receipts based on a order', </v>
      </c>
      <c r="G59" s="50" t="str">
        <f t="shared" ca="1" si="7"/>
        <v xml:space="preserve">'method' =&gt; 'Receipts', </v>
      </c>
      <c r="H59" s="50" t="str">
        <f t="shared" ca="1" si="7"/>
        <v xml:space="preserve">'type' =&gt; 'hasManyThrough', </v>
      </c>
      <c r="I59" s="50" t="str">
        <f t="shared" ca="1" si="7"/>
        <v xml:space="preserve">'relate_resource' =&gt; '2106124',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'2109152', </v>
      </c>
      <c r="D60" s="50" t="str">
        <f t="shared" ca="1" si="7"/>
        <v xml:space="preserve">'resource' =&gt; '2106119', </v>
      </c>
      <c r="E60" s="50" t="str">
        <f t="shared" ca="1" si="7"/>
        <v xml:space="preserve">'name' =&gt; 'OrderDetail', </v>
      </c>
      <c r="F60" s="50" t="str">
        <f t="shared" ca="1" si="7"/>
        <v xml:space="preserve">'description' =&gt; 'The detail of order this item belongs to', </v>
      </c>
      <c r="G60" s="50" t="str">
        <f t="shared" ca="1" si="7"/>
        <v xml:space="preserve">'method' =&gt; 'Order', </v>
      </c>
      <c r="H60" s="50" t="str">
        <f t="shared" ca="1" si="7"/>
        <v xml:space="preserve">'type' =&gt; 'belongsTo', </v>
      </c>
      <c r="I60" s="50" t="str">
        <f t="shared" ca="1" si="7"/>
        <v xml:space="preserve">'relate_resource' =&gt; '2106118',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'2109153', </v>
      </c>
      <c r="D61" s="50" t="str">
        <f t="shared" ca="1" si="7"/>
        <v xml:space="preserve">'resource' =&gt; '2106119', </v>
      </c>
      <c r="E61" s="50" t="str">
        <f t="shared" ca="1" si="7"/>
        <v xml:space="preserve">'name' =&gt; 'ItemDetail', </v>
      </c>
      <c r="F61" s="50" t="str">
        <f t="shared" ca="1" si="7"/>
        <v xml:space="preserve">'description' =&gt; 'Item detail', </v>
      </c>
      <c r="G61" s="50" t="str">
        <f t="shared" ca="1" si="7"/>
        <v xml:space="preserve">'method' =&gt; 'Item',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'2106109',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'2109154', </v>
      </c>
      <c r="D62" s="50" t="str">
        <f t="shared" ca="1" si="7"/>
        <v xml:space="preserve">'resource' =&gt; '2106119', </v>
      </c>
      <c r="E62" s="50" t="str">
        <f t="shared" ca="1" si="7"/>
        <v xml:space="preserve">'name' =&gt; 'Label', </v>
      </c>
      <c r="F62" s="50" t="str">
        <f t="shared" ca="1" si="7"/>
        <v xml:space="preserve">'description' =&gt; 'Detail of the label attached', </v>
      </c>
      <c r="G62" s="50" t="str">
        <f t="shared" ca="1" si="7"/>
        <v xml:space="preserve">'method' =&gt; 'Label', </v>
      </c>
      <c r="H62" s="50" t="str">
        <f t="shared" ca="1" si="7"/>
        <v xml:space="preserve">'type' =&gt; 'belongsTo', </v>
      </c>
      <c r="I62" s="50" t="str">
        <f t="shared" ca="1" si="7"/>
        <v xml:space="preserve">'relate_resource' =&gt; '2106117',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'2109155', </v>
      </c>
      <c r="D63" s="50" t="str">
        <f t="shared" ca="1" si="7"/>
        <v xml:space="preserve">'resource' =&gt; '2106119', </v>
      </c>
      <c r="E63" s="50" t="str">
        <f t="shared" ca="1" si="7"/>
        <v xml:space="preserve">'name' =&gt; 'ShelfDetail', </v>
      </c>
      <c r="F63" s="50" t="str">
        <f t="shared" ca="1" si="7"/>
        <v xml:space="preserve">'description' =&gt; 'Detail of the shelf this item placed', </v>
      </c>
      <c r="G63" s="50" t="str">
        <f t="shared" ca="1" si="7"/>
        <v xml:space="preserve">'method' =&gt; 'Shelf',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'2106113',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'2109156', </v>
      </c>
      <c r="D64" s="50" t="str">
        <f t="shared" ca="1" si="7"/>
        <v xml:space="preserve">'resource' =&gt; '2106119', </v>
      </c>
      <c r="E64" s="50" t="str">
        <f t="shared" ca="1" si="7"/>
        <v xml:space="preserve">'name' =&gt; 'OrderItemServices', </v>
      </c>
      <c r="F64" s="50" t="str">
        <f t="shared" ca="1" si="7"/>
        <v xml:space="preserve">'description' =&gt; 'List of services to be applied', </v>
      </c>
      <c r="G64" s="50" t="str">
        <f t="shared" ca="1" si="7"/>
        <v xml:space="preserve">'method' =&gt; 'OIS', </v>
      </c>
      <c r="H64" s="50" t="str">
        <f t="shared" ca="1" si="7"/>
        <v xml:space="preserve">'type' =&gt; 'hasMany', </v>
      </c>
      <c r="I64" s="50" t="str">
        <f t="shared" ca="1" si="7"/>
        <v xml:space="preserve">'relate_resource' =&gt; '2106120',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'2109157', </v>
      </c>
      <c r="D65" s="50" t="str">
        <f t="shared" ca="1" si="7"/>
        <v xml:space="preserve">'resource' =&gt; '2106119', </v>
      </c>
      <c r="E65" s="50" t="str">
        <f t="shared" ca="1" si="7"/>
        <v xml:space="preserve">'name' =&gt; 'ItemShifts', </v>
      </c>
      <c r="F65" s="50" t="str">
        <f t="shared" ca="1" si="7"/>
        <v xml:space="preserve">'description' =&gt; 'Details of the shifts of this item', </v>
      </c>
      <c r="G65" s="50" t="str">
        <f t="shared" ca="1" si="7"/>
        <v xml:space="preserve">'method' =&gt; 'Shifts', </v>
      </c>
      <c r="H65" s="50" t="str">
        <f t="shared" ca="1" si="7"/>
        <v xml:space="preserve">'type' =&gt; 'hasMany', </v>
      </c>
      <c r="I65" s="50" t="str">
        <f t="shared" ca="1" si="7"/>
        <v xml:space="preserve">'relate_resource' =&gt; '2106128',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'2109158', </v>
      </c>
      <c r="D66" s="50" t="str">
        <f t="shared" ca="1" si="7"/>
        <v xml:space="preserve">'resource' =&gt; '2106120', </v>
      </c>
      <c r="E66" s="50" t="str">
        <f t="shared" ca="1" si="7"/>
        <v xml:space="preserve">'name' =&gt; 'OrderItemDetail', </v>
      </c>
      <c r="F66" s="50" t="str">
        <f t="shared" ca="1" si="7"/>
        <v xml:space="preserve">'description' =&gt; 'Detail of order item', </v>
      </c>
      <c r="G66" s="50" t="str">
        <f t="shared" ca="1" si="7"/>
        <v xml:space="preserve">'method' =&gt; 'OrderItem',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'2106119',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'2109159', </v>
      </c>
      <c r="D67" s="50" t="str">
        <f t="shared" ca="1" si="7"/>
        <v xml:space="preserve">'resource' =&gt; '2106120', </v>
      </c>
      <c r="E67" s="50" t="str">
        <f t="shared" ca="1" si="7"/>
        <v xml:space="preserve">'name' =&gt; 'ServiceDetail', </v>
      </c>
      <c r="F67" s="50" t="str">
        <f t="shared" ca="1" si="7"/>
        <v xml:space="preserve">'description' =&gt; 'Detail of service', </v>
      </c>
      <c r="G67" s="50" t="str">
        <f t="shared" ca="1" si="7"/>
        <v xml:space="preserve">'method' =&gt; 'Service', </v>
      </c>
      <c r="H67" s="50" t="str">
        <f t="shared" ca="1" si="7"/>
        <v xml:space="preserve">'type' =&gt; 'belongsTo', </v>
      </c>
      <c r="I67" s="50" t="str">
        <f t="shared" ca="1" si="7"/>
        <v xml:space="preserve">'relate_resource' =&gt; '2106108',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'2109160', </v>
      </c>
      <c r="D68" s="50" t="str">
        <f t="shared" ca="1" si="7"/>
        <v xml:space="preserve">'resource' =&gt; '2106120', </v>
      </c>
      <c r="E68" s="50" t="str">
        <f t="shared" ca="1" si="7"/>
        <v xml:space="preserve">'name' =&gt; 'AssignedUsers', </v>
      </c>
      <c r="F68" s="50" t="str">
        <f t="shared" ca="1" si="7"/>
        <v xml:space="preserve">'description' =&gt; 'The list of users assigned to provide service', </v>
      </c>
      <c r="G68" s="50" t="str">
        <f t="shared" ca="1" si="7"/>
        <v xml:space="preserve">'method' =&gt; 'Assigned',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'2106123',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'2109161', </v>
      </c>
      <c r="D69" s="50" t="str">
        <f t="shared" ca="1" si="7"/>
        <v xml:space="preserve">'resource' =&gt; '2106121', </v>
      </c>
      <c r="E69" s="50" t="str">
        <f t="shared" ca="1" si="7"/>
        <v xml:space="preserve">'name' =&gt; 'OrderDetail', </v>
      </c>
      <c r="F69" s="50" t="str">
        <f t="shared" ca="1" si="7"/>
        <v xml:space="preserve">'description' =&gt; 'Order details this invoice belongs to', </v>
      </c>
      <c r="G69" s="50" t="str">
        <f t="shared" ca="1" si="7"/>
        <v xml:space="preserve">'method' =&gt; 'Order', </v>
      </c>
      <c r="H69" s="50" t="str">
        <f t="shared" ca="1" si="7"/>
        <v xml:space="preserve">'type' =&gt; 'belongsTo', </v>
      </c>
      <c r="I69" s="50" t="str">
        <f t="shared" ca="1" si="7"/>
        <v xml:space="preserve">'relate_resource' =&gt; '2106118',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'2109162', </v>
      </c>
      <c r="D70" s="50" t="str">
        <f t="shared" ca="1" si="7"/>
        <v xml:space="preserve">'resource' =&gt; '2106121', </v>
      </c>
      <c r="E70" s="50" t="str">
        <f t="shared" ca="1" si="7"/>
        <v xml:space="preserve">'name' =&gt; 'CustomerDetail', </v>
      </c>
      <c r="F70" s="50" t="str">
        <f t="shared" ca="1" si="7"/>
        <v xml:space="preserve">'description' =&gt; 'Customer to which invoice generated', </v>
      </c>
      <c r="G70" s="50" t="str">
        <f t="shared" ca="1" si="7"/>
        <v xml:space="preserve">'method' =&gt; 'Customer', </v>
      </c>
      <c r="H70" s="50" t="str">
        <f t="shared" ca="1" si="7"/>
        <v xml:space="preserve">'type' =&gt; 'belongsTo', </v>
      </c>
      <c r="I70" s="50" t="str">
        <f t="shared" ca="1" si="7"/>
        <v xml:space="preserve">'relate_resource' =&gt; '2106105',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'2109163', </v>
      </c>
      <c r="D71" s="50" t="str">
        <f t="shared" ca="1" si="7"/>
        <v xml:space="preserve">'resource' =&gt; '2106121', </v>
      </c>
      <c r="E71" s="50" t="str">
        <f t="shared" ca="1" si="7"/>
        <v xml:space="preserve">'name' =&gt; 'InvoiceItems', </v>
      </c>
      <c r="F71" s="50" t="str">
        <f t="shared" ca="1" si="7"/>
        <v xml:space="preserve">'description' =&gt; 'List of items and service in the invoice', </v>
      </c>
      <c r="G71" s="50" t="str">
        <f t="shared" ca="1" si="7"/>
        <v xml:space="preserve">'method' =&gt; 'Items', </v>
      </c>
      <c r="H71" s="50" t="str">
        <f t="shared" ca="1" si="7"/>
        <v xml:space="preserve">'type' =&gt; 'hasMany', </v>
      </c>
      <c r="I71" s="50" t="str">
        <f t="shared" ca="1" si="7"/>
        <v xml:space="preserve">'relate_resource' =&gt; '2106122',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'2109164', </v>
      </c>
      <c r="D72" s="50" t="str">
        <f t="shared" ca="1" si="7"/>
        <v xml:space="preserve">'resource' =&gt; '2106121', </v>
      </c>
      <c r="E72" s="50" t="str">
        <f t="shared" ca="1" si="7"/>
        <v xml:space="preserve">'name' =&gt; 'Receipts', </v>
      </c>
      <c r="F72" s="50" t="str">
        <f t="shared" ca="1" si="7"/>
        <v xml:space="preserve">'description' =&gt; 'List of receipts on the basis of this invoice', </v>
      </c>
      <c r="G72" s="50" t="str">
        <f t="shared" ca="1" si="7"/>
        <v xml:space="preserve">'method' =&gt; 'Receipts', </v>
      </c>
      <c r="H72" s="50" t="str">
        <f t="shared" ca="1" si="7"/>
        <v xml:space="preserve">'type' =&gt; 'hasMany', </v>
      </c>
      <c r="I72" s="50" t="str">
        <f t="shared" ca="1" si="7"/>
        <v xml:space="preserve">'relate_resource' =&gt; '2106124',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'2109165', </v>
      </c>
      <c r="D73" s="50" t="str">
        <f t="shared" ca="1" si="7"/>
        <v xml:space="preserve">'resource' =&gt; '2106122', </v>
      </c>
      <c r="E73" s="50" t="str">
        <f t="shared" ca="1" si="7"/>
        <v xml:space="preserve">'name' =&gt; 'InvoiceDetail', </v>
      </c>
      <c r="F73" s="50" t="str">
        <f t="shared" ca="1" si="7"/>
        <v xml:space="preserve">'description' =&gt; 'Primary details of the invoice', </v>
      </c>
      <c r="G73" s="50" t="str">
        <f t="shared" ca="1" si="7"/>
        <v xml:space="preserve">'method' =&gt; 'Invoice',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'2106121',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'2109166', </v>
      </c>
      <c r="D74" s="50" t="str">
        <f t="shared" ca="1" si="7"/>
        <v xml:space="preserve">'resource' =&gt; '2106122', </v>
      </c>
      <c r="E74" s="50" t="str">
        <f t="shared" ca="1" si="7"/>
        <v xml:space="preserve">'name' =&gt; 'ItemDetail', </v>
      </c>
      <c r="F74" s="50" t="str">
        <f t="shared" ca="1" si="7"/>
        <v xml:space="preserve">'description' =&gt; 'Item details', </v>
      </c>
      <c r="G74" s="50" t="str">
        <f t="shared" ca="1" si="7"/>
        <v xml:space="preserve">'method' =&gt; 'Item',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'2106109',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'2109167', </v>
      </c>
      <c r="D75" s="50" t="str">
        <f t="shared" ca="1" si="10"/>
        <v xml:space="preserve">'resource' =&gt; '2106122', </v>
      </c>
      <c r="E75" s="50" t="str">
        <f t="shared" ca="1" si="10"/>
        <v xml:space="preserve">'name' =&gt; 'ServiceDetail', </v>
      </c>
      <c r="F75" s="50" t="str">
        <f t="shared" ca="1" si="10"/>
        <v xml:space="preserve">'description' =&gt; 'Service details', </v>
      </c>
      <c r="G75" s="50" t="str">
        <f t="shared" ca="1" si="10"/>
        <v xml:space="preserve">'method' =&gt; 'Service', </v>
      </c>
      <c r="H75" s="50" t="str">
        <f t="shared" ca="1" si="10"/>
        <v xml:space="preserve">'type' =&gt; 'belongsTo', </v>
      </c>
      <c r="I75" s="50" t="str">
        <f t="shared" ca="1" si="10"/>
        <v xml:space="preserve">'relate_resource' =&gt; '2106108',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'2109168', </v>
      </c>
      <c r="D76" s="50" t="str">
        <f t="shared" ca="1" si="10"/>
        <v xml:space="preserve">'resource' =&gt; '2106123', </v>
      </c>
      <c r="E76" s="50" t="str">
        <f t="shared" ca="1" si="10"/>
        <v xml:space="preserve">'name' =&gt; 'OIS', </v>
      </c>
      <c r="F76" s="50" t="str">
        <f t="shared" ca="1" si="10"/>
        <v xml:space="preserve">'description' =&gt; 'Detail of order item service', </v>
      </c>
      <c r="G76" s="50" t="str">
        <f t="shared" ca="1" si="10"/>
        <v xml:space="preserve">'method' =&gt; 'OIS', </v>
      </c>
      <c r="H76" s="50" t="str">
        <f t="shared" ca="1" si="10"/>
        <v xml:space="preserve">'type' =&gt; 'belongsTo', </v>
      </c>
      <c r="I76" s="50" t="str">
        <f t="shared" ca="1" si="10"/>
        <v xml:space="preserve">'relate_resource' =&gt; '2106120',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'2109169', </v>
      </c>
      <c r="D77" s="50" t="str">
        <f t="shared" ca="1" si="10"/>
        <v xml:space="preserve">'resource' =&gt; '2106123', </v>
      </c>
      <c r="E77" s="50" t="str">
        <f t="shared" ca="1" si="10"/>
        <v xml:space="preserve">'name' =&gt; 'UserDetail', </v>
      </c>
      <c r="F77" s="50" t="str">
        <f t="shared" ca="1" si="10"/>
        <v xml:space="preserve">'description' =&gt; 'User detail', </v>
      </c>
      <c r="G77" s="50" t="str">
        <f t="shared" ca="1" si="10"/>
        <v xml:space="preserve">'method' =&gt; 'User', </v>
      </c>
      <c r="H77" s="50" t="str">
        <f t="shared" ca="1" si="10"/>
        <v xml:space="preserve">'type' =&gt; 'belongsTo', </v>
      </c>
      <c r="I77" s="50" t="str">
        <f t="shared" ca="1" si="10"/>
        <v xml:space="preserve">'relate_resource' =&gt; '2106104',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'2109170', </v>
      </c>
      <c r="D78" s="50" t="str">
        <f t="shared" ca="1" si="10"/>
        <v xml:space="preserve">'resource' =&gt; '2106124', </v>
      </c>
      <c r="E78" s="50" t="str">
        <f t="shared" ca="1" si="10"/>
        <v xml:space="preserve">'name' =&gt; 'InvoiceDetail', </v>
      </c>
      <c r="F78" s="50" t="str">
        <f t="shared" ca="1" si="10"/>
        <v xml:space="preserve">'description' =&gt; 'Detail of invoice this receipt is generating', </v>
      </c>
      <c r="G78" s="50" t="str">
        <f t="shared" ca="1" si="10"/>
        <v xml:space="preserve">'method' =&gt; 'Invoice', </v>
      </c>
      <c r="H78" s="50" t="str">
        <f t="shared" ca="1" si="10"/>
        <v xml:space="preserve">'type' =&gt; 'belongsTo', </v>
      </c>
      <c r="I78" s="50" t="str">
        <f t="shared" ca="1" si="10"/>
        <v xml:space="preserve">'relate_resource' =&gt; '2106121', </v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'2109171', </v>
      </c>
      <c r="D79" s="50" t="str">
        <f t="shared" ca="1" si="10"/>
        <v xml:space="preserve">'resource' =&gt; '2106125', </v>
      </c>
      <c r="E79" s="50" t="str">
        <f t="shared" ca="1" si="10"/>
        <v xml:space="preserve">'name' =&gt; 'OrderDetail', </v>
      </c>
      <c r="F79" s="50" t="str">
        <f t="shared" ca="1" si="10"/>
        <v xml:space="preserve">'description' =&gt; 'Order details of which this delivery is', </v>
      </c>
      <c r="G79" s="50" t="str">
        <f t="shared" ca="1" si="10"/>
        <v xml:space="preserve">'method' =&gt; 'Order', </v>
      </c>
      <c r="H79" s="50" t="str">
        <f t="shared" ca="1" si="10"/>
        <v xml:space="preserve">'type' =&gt; 'belongsTo', </v>
      </c>
      <c r="I79" s="50" t="str">
        <f t="shared" ca="1" si="10"/>
        <v xml:space="preserve">'relate_resource' =&gt; '2106118', </v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'2109172', </v>
      </c>
      <c r="D80" s="50" t="str">
        <f t="shared" ca="1" si="10"/>
        <v xml:space="preserve">'resource' =&gt; '2106125', </v>
      </c>
      <c r="E80" s="50" t="str">
        <f t="shared" ca="1" si="10"/>
        <v xml:space="preserve">'name' =&gt; 'HubDetail', </v>
      </c>
      <c r="F80" s="50" t="str">
        <f t="shared" ca="1" si="10"/>
        <v xml:space="preserve">'description' =&gt; 'Hub Detail', </v>
      </c>
      <c r="G80" s="50" t="str">
        <f t="shared" ca="1" si="10"/>
        <v xml:space="preserve">'method' =&gt; 'Hub', </v>
      </c>
      <c r="H80" s="50" t="str">
        <f t="shared" ca="1" si="10"/>
        <v xml:space="preserve">'type' =&gt; 'belongsTo', </v>
      </c>
      <c r="I80" s="50" t="str">
        <f t="shared" ca="1" si="10"/>
        <v xml:space="preserve">'relate_resource' =&gt; '2106107', </v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'2109173', </v>
      </c>
      <c r="D81" s="50" t="str">
        <f t="shared" ca="1" si="10"/>
        <v xml:space="preserve">'resource' =&gt; '2106125', </v>
      </c>
      <c r="E81" s="50" t="str">
        <f t="shared" ca="1" si="10"/>
        <v xml:space="preserve">'name' =&gt; 'Items', </v>
      </c>
      <c r="F81" s="50" t="str">
        <f t="shared" ca="1" si="10"/>
        <v xml:space="preserve">'description' =&gt; 'List of Order Items', </v>
      </c>
      <c r="G81" s="50" t="str">
        <f t="shared" ca="1" si="10"/>
        <v xml:space="preserve">'method' =&gt; 'Items', </v>
      </c>
      <c r="H81" s="50" t="str">
        <f t="shared" ca="1" si="10"/>
        <v xml:space="preserve">'type' =&gt; 'hasMany', </v>
      </c>
      <c r="I81" s="50" t="str">
        <f t="shared" ca="1" si="10"/>
        <v xml:space="preserve">'relate_resource' =&gt; '2106126', </v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'2109174', </v>
      </c>
      <c r="D82" s="50" t="str">
        <f t="shared" ca="1" si="10"/>
        <v xml:space="preserve">'resource' =&gt; '2106126', </v>
      </c>
      <c r="E82" s="50" t="str">
        <f t="shared" ca="1" si="10"/>
        <v xml:space="preserve">'name' =&gt; 'DeliveryDetail', </v>
      </c>
      <c r="F82" s="50" t="str">
        <f t="shared" ca="1" si="10"/>
        <v xml:space="preserve">'description' =&gt; 'Primary delivery detail', </v>
      </c>
      <c r="G82" s="50" t="str">
        <f t="shared" ca="1" si="10"/>
        <v xml:space="preserve">'method' =&gt; 'Delivery', </v>
      </c>
      <c r="H82" s="50" t="str">
        <f t="shared" ca="1" si="10"/>
        <v xml:space="preserve">'type' =&gt; 'belongsTo', </v>
      </c>
      <c r="I82" s="50" t="str">
        <f t="shared" ca="1" si="10"/>
        <v xml:space="preserve">'relate_resource' =&gt; '2106125', </v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'2109175', </v>
      </c>
      <c r="D83" s="50" t="str">
        <f t="shared" ca="1" si="10"/>
        <v xml:space="preserve">'resource' =&gt; '2106126', </v>
      </c>
      <c r="E83" s="50" t="str">
        <f t="shared" ca="1" si="10"/>
        <v xml:space="preserve">'name' =&gt; 'OrderItemDetail', </v>
      </c>
      <c r="F83" s="50" t="str">
        <f t="shared" ca="1" si="10"/>
        <v xml:space="preserve">'description' =&gt; 'Order item detail', </v>
      </c>
      <c r="G83" s="50" t="str">
        <f t="shared" ca="1" si="10"/>
        <v xml:space="preserve">'method' =&gt; 'Item', </v>
      </c>
      <c r="H83" s="50" t="str">
        <f t="shared" ca="1" si="10"/>
        <v xml:space="preserve">'type' =&gt; 'belongsTo', </v>
      </c>
      <c r="I83" s="50" t="str">
        <f t="shared" ca="1" si="10"/>
        <v xml:space="preserve">'relate_resource' =&gt; '2106119', </v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'2109176', </v>
      </c>
      <c r="D84" s="50" t="str">
        <f t="shared" ca="1" si="10"/>
        <v xml:space="preserve">'resource' =&gt; '2106126', </v>
      </c>
      <c r="E84" s="50" t="str">
        <f t="shared" ca="1" si="10"/>
        <v xml:space="preserve">'name' =&gt; 'ShelfDetail', </v>
      </c>
      <c r="F84" s="50" t="str">
        <f t="shared" ca="1" si="10"/>
        <v xml:space="preserve">'description' =&gt; 'Shelf detail', </v>
      </c>
      <c r="G84" s="50" t="str">
        <f t="shared" ca="1" si="10"/>
        <v xml:space="preserve">'method' =&gt; 'Shelf', </v>
      </c>
      <c r="H84" s="50" t="str">
        <f t="shared" ca="1" si="10"/>
        <v xml:space="preserve">'type' =&gt; 'belongsTo', </v>
      </c>
      <c r="I84" s="50" t="str">
        <f t="shared" ca="1" si="10"/>
        <v xml:space="preserve">'relate_resource' =&gt; '2106113', </v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'2109177', </v>
      </c>
      <c r="D85" s="50" t="str">
        <f t="shared" ca="1" si="10"/>
        <v xml:space="preserve">'resource' =&gt; '2106127', </v>
      </c>
      <c r="E85" s="50" t="str">
        <f t="shared" ca="1" si="10"/>
        <v xml:space="preserve">'name' =&gt; 'FromHub', </v>
      </c>
      <c r="F85" s="50" t="str">
        <f t="shared" ca="1" si="10"/>
        <v xml:space="preserve">'description' =&gt; 'Source hub detail', </v>
      </c>
      <c r="G85" s="50" t="str">
        <f t="shared" ca="1" si="10"/>
        <v xml:space="preserve">'method' =&gt; 'Source', </v>
      </c>
      <c r="H85" s="50" t="str">
        <f t="shared" ca="1" si="10"/>
        <v xml:space="preserve">'type' =&gt; 'belongsTo', </v>
      </c>
      <c r="I85" s="50" t="str">
        <f t="shared" ca="1" si="10"/>
        <v xml:space="preserve">'relate_resource' =&gt; '2106107', </v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'2109178', </v>
      </c>
      <c r="D86" s="50" t="str">
        <f t="shared" ca="1" si="10"/>
        <v xml:space="preserve">'resource' =&gt; '2106127', </v>
      </c>
      <c r="E86" s="50" t="str">
        <f t="shared" ca="1" si="10"/>
        <v xml:space="preserve">'name' =&gt; 'ToHub', </v>
      </c>
      <c r="F86" s="50" t="str">
        <f t="shared" ca="1" si="10"/>
        <v xml:space="preserve">'description' =&gt; 'Destination hub detail', </v>
      </c>
      <c r="G86" s="50" t="str">
        <f t="shared" ca="1" si="10"/>
        <v xml:space="preserve">'method' =&gt; 'Target', </v>
      </c>
      <c r="H86" s="50" t="str">
        <f t="shared" ca="1" si="10"/>
        <v xml:space="preserve">'type' =&gt; 'belongsTo', </v>
      </c>
      <c r="I86" s="50" t="str">
        <f t="shared" ca="1" si="10"/>
        <v xml:space="preserve">'relate_resource' =&gt; '2106107', </v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'2109179', </v>
      </c>
      <c r="D87" s="50" t="str">
        <f t="shared" ca="1" si="10"/>
        <v xml:space="preserve">'resource' =&gt; '2106127', </v>
      </c>
      <c r="E87" s="50" t="str">
        <f t="shared" ca="1" si="10"/>
        <v xml:space="preserve">'name' =&gt; 'Item', </v>
      </c>
      <c r="F87" s="50" t="str">
        <f t="shared" ca="1" si="10"/>
        <v xml:space="preserve">'description' =&gt; 'Lists of order items in a shift', </v>
      </c>
      <c r="G87" s="50" t="str">
        <f t="shared" ca="1" si="10"/>
        <v xml:space="preserve">'method' =&gt; 'Items', </v>
      </c>
      <c r="H87" s="50" t="str">
        <f t="shared" ca="1" si="10"/>
        <v xml:space="preserve">'type' =&gt; 'hasMany', </v>
      </c>
      <c r="I87" s="50" t="str">
        <f t="shared" ca="1" si="10"/>
        <v xml:space="preserve">'relate_resource' =&gt; '2106128', </v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'2109180', </v>
      </c>
      <c r="D88" s="50" t="str">
        <f t="shared" ca="1" si="10"/>
        <v xml:space="preserve">'resource' =&gt; '2106128', </v>
      </c>
      <c r="E88" s="50" t="str">
        <f t="shared" ca="1" si="10"/>
        <v xml:space="preserve">'name' =&gt; 'HubShift', </v>
      </c>
      <c r="F88" s="50" t="str">
        <f t="shared" ca="1" si="10"/>
        <v xml:space="preserve">'description' =&gt; 'Primary shift detail of a hub shift item', </v>
      </c>
      <c r="G88" s="50" t="str">
        <f t="shared" ca="1" si="10"/>
        <v xml:space="preserve">'method' =&gt; 'Shift', </v>
      </c>
      <c r="H88" s="50" t="str">
        <f t="shared" ca="1" si="10"/>
        <v xml:space="preserve">'type' =&gt; 'belongsTo', </v>
      </c>
      <c r="I88" s="50" t="str">
        <f t="shared" ca="1" si="10"/>
        <v xml:space="preserve">'relate_resource' =&gt; '2106127', </v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'2109181', </v>
      </c>
      <c r="D89" s="50" t="str">
        <f t="shared" ca="1" si="10"/>
        <v xml:space="preserve">'resource' =&gt; '2106128', </v>
      </c>
      <c r="E89" s="50" t="str">
        <f t="shared" ca="1" si="10"/>
        <v xml:space="preserve">'name' =&gt; 'ShiftItem', </v>
      </c>
      <c r="F89" s="50" t="str">
        <f t="shared" ca="1" si="10"/>
        <v xml:space="preserve">'description' =&gt; 'Detail of order item', </v>
      </c>
      <c r="G89" s="50" t="str">
        <f t="shared" ca="1" si="10"/>
        <v xml:space="preserve">'method' =&gt; 'Item', </v>
      </c>
      <c r="H89" s="50" t="str">
        <f t="shared" ca="1" si="10"/>
        <v xml:space="preserve">'type' =&gt; 'belongsTo', </v>
      </c>
      <c r="I89" s="50" t="str">
        <f t="shared" ca="1" si="10"/>
        <v xml:space="preserve">'relate_resource' =&gt; '2106119', </v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'2109182', </v>
      </c>
      <c r="D90" s="50" t="str">
        <f t="shared" ca="1" si="10"/>
        <v xml:space="preserve">'resource' =&gt; '2106105', </v>
      </c>
      <c r="E90" s="50" t="str">
        <f t="shared" ca="1" si="10"/>
        <v xml:space="preserve">'name' =&gt; 'CustomerOrders', </v>
      </c>
      <c r="F90" s="50" t="str">
        <f t="shared" ca="1" si="10"/>
        <v xml:space="preserve">'description' =&gt; 'List of orders the customer placed', </v>
      </c>
      <c r="G90" s="50" t="str">
        <f t="shared" ca="1" si="10"/>
        <v xml:space="preserve">'method' =&gt; 'Orders', </v>
      </c>
      <c r="H90" s="50" t="str">
        <f t="shared" ca="1" si="10"/>
        <v xml:space="preserve">'type' =&gt; 'hasMany', </v>
      </c>
      <c r="I90" s="50" t="str">
        <f t="shared" ca="1" si="10"/>
        <v xml:space="preserve">'relate_resource' =&gt; '2106118', </v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'2109183', </v>
      </c>
      <c r="D91" s="50" t="str">
        <f t="shared" ca="1" si="10"/>
        <v xml:space="preserve">'resource' =&gt; '2106105', </v>
      </c>
      <c r="E91" s="50" t="str">
        <f t="shared" ca="1" si="10"/>
        <v xml:space="preserve">'name' =&gt; 'CustomerInvoices', </v>
      </c>
      <c r="F91" s="50" t="str">
        <f t="shared" ca="1" si="10"/>
        <v xml:space="preserve">'description' =&gt; 'List of invoices created for the customer', </v>
      </c>
      <c r="G91" s="50" t="str">
        <f t="shared" ca="1" si="10"/>
        <v xml:space="preserve">'method' =&gt; 'Invoices', </v>
      </c>
      <c r="H91" s="50" t="str">
        <f t="shared" ca="1" si="10"/>
        <v xml:space="preserve">'type' =&gt; 'hasMany', </v>
      </c>
      <c r="I91" s="50" t="str">
        <f t="shared" ca="1" si="10"/>
        <v xml:space="preserve">'relate_resource' =&gt; '2106121', </v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'2109184', </v>
      </c>
      <c r="D92" s="50" t="str">
        <f t="shared" ca="1" si="11"/>
        <v xml:space="preserve">'resource' =&gt; '2106105', </v>
      </c>
      <c r="E92" s="50" t="str">
        <f t="shared" ca="1" si="11"/>
        <v xml:space="preserve">'name' =&gt; 'CustomerReceipts', </v>
      </c>
      <c r="F92" s="50" t="str">
        <f t="shared" ca="1" si="11"/>
        <v xml:space="preserve">'description' =&gt; 'Receipts created for the customer', </v>
      </c>
      <c r="G92" s="50" t="str">
        <f t="shared" ca="1" si="11"/>
        <v xml:space="preserve">'method' =&gt; 'Receipts', </v>
      </c>
      <c r="H92" s="50" t="str">
        <f t="shared" ca="1" si="11"/>
        <v xml:space="preserve">'type' =&gt; 'hasManyThrough', </v>
      </c>
      <c r="I92" s="50" t="str">
        <f t="shared" ca="1" si="11"/>
        <v xml:space="preserve">'relate_resource' =&gt; '2106124', </v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'2109185', </v>
      </c>
      <c r="D93" s="50" t="str">
        <f t="shared" ca="1" si="11"/>
        <v xml:space="preserve">'resource' =&gt; '2106105', </v>
      </c>
      <c r="E93" s="50" t="str">
        <f t="shared" ca="1" si="11"/>
        <v xml:space="preserve">'name' =&gt; 'CustomerDetail', </v>
      </c>
      <c r="F93" s="50" t="str">
        <f t="shared" ca="1" si="11"/>
        <v xml:space="preserve">'description' =&gt; 'Extra details of a customer', </v>
      </c>
      <c r="G93" s="50" t="str">
        <f t="shared" ca="1" si="11"/>
        <v xml:space="preserve">'method' =&gt; 'Detail', </v>
      </c>
      <c r="H93" s="50" t="str">
        <f t="shared" ca="1" si="11"/>
        <v xml:space="preserve">'type' =&gt; 'hasOne', </v>
      </c>
      <c r="I93" s="50" t="str">
        <f t="shared" ca="1" si="11"/>
        <v xml:space="preserve">'relate_resource' =&gt; '2106106', </v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'2109186', </v>
      </c>
      <c r="D94" s="50" t="str">
        <f t="shared" ca="1" si="11"/>
        <v xml:space="preserve">'resource' =&gt; '2106105', </v>
      </c>
      <c r="E94" s="50" t="str">
        <f t="shared" ca="1" si="11"/>
        <v xml:space="preserve">'name' =&gt; 'CustomerGroup', </v>
      </c>
      <c r="F94" s="50" t="str">
        <f t="shared" ca="1" si="11"/>
        <v xml:space="preserve">'description' =&gt; 'The details of group a customer belongs to', </v>
      </c>
      <c r="G94" s="50" t="str">
        <f t="shared" ca="1" si="11"/>
        <v xml:space="preserve">'method' =&gt; 'Groups', </v>
      </c>
      <c r="H94" s="50" t="str">
        <f t="shared" ca="1" si="11"/>
        <v xml:space="preserve">'type' =&gt; 'belongsToMany', </v>
      </c>
      <c r="I94" s="50" t="str">
        <f t="shared" ca="1" si="11"/>
        <v xml:space="preserve">'relate_resource' =&gt; '2106101', </v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'2109187', </v>
      </c>
      <c r="D95" s="50" t="str">
        <f t="shared" ca="1" si="11"/>
        <v xml:space="preserve">'resource' =&gt; '2106104', </v>
      </c>
      <c r="E95" s="50" t="str">
        <f t="shared" ca="1" si="11"/>
        <v xml:space="preserve">'name' =&gt; 'EmployeeGroup-Displayable', </v>
      </c>
      <c r="F95" s="50" t="str">
        <f t="shared" ca="1" si="11"/>
        <v xml:space="preserve">'description' =&gt; 'The groups which can be viewable while fetching employee groups', </v>
      </c>
      <c r="G95" s="50" t="str">
        <f t="shared" ca="1" si="11"/>
        <v xml:space="preserve">'method' =&gt; 'GroupsDisplayable', </v>
      </c>
      <c r="H95" s="50" t="str">
        <f t="shared" ca="1" si="11"/>
        <v xml:space="preserve">'type' =&gt; 'belongsToMany', </v>
      </c>
      <c r="I95" s="50" t="str">
        <f t="shared" ca="1" si="11"/>
        <v xml:space="preserve">'relate_resource' =&gt; '2106101', </v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'2109188', </v>
      </c>
      <c r="D96" s="50" t="str">
        <f t="shared" ca="1" si="11"/>
        <v xml:space="preserve">'resource' =&gt; '2106119', </v>
      </c>
      <c r="E96" s="50" t="str">
        <f t="shared" ca="1" si="11"/>
        <v xml:space="preserve">'name' =&gt; 'ItemServices', </v>
      </c>
      <c r="F96" s="50" t="str">
        <f t="shared" ca="1" si="11"/>
        <v xml:space="preserve">'description' =&gt; 'List of services to be applied', </v>
      </c>
      <c r="G96" s="50" t="str">
        <f t="shared" ca="1" si="11"/>
        <v xml:space="preserve">'method' =&gt; 'Services', </v>
      </c>
      <c r="H96" s="50" t="str">
        <f t="shared" ca="1" si="11"/>
        <v xml:space="preserve">'type' =&gt; 'belongsToMany', </v>
      </c>
      <c r="I96" s="50" t="str">
        <f t="shared" ca="1" si="11"/>
        <v xml:space="preserve">'relate_resource' =&gt; '2106108', </v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'2109189', </v>
      </c>
      <c r="D97" s="50" t="str">
        <f t="shared" ca="1" si="11"/>
        <v xml:space="preserve">'resource' =&gt; '2106120', </v>
      </c>
      <c r="E97" s="50" t="str">
        <f t="shared" ca="1" si="11"/>
        <v xml:space="preserve">'name' =&gt; 'Users', </v>
      </c>
      <c r="F97" s="50" t="str">
        <f t="shared" ca="1" si="11"/>
        <v xml:space="preserve">'description' =&gt; 'List of users responsible to provide service', </v>
      </c>
      <c r="G97" s="50" t="str">
        <f t="shared" ca="1" si="11"/>
        <v xml:space="preserve">'method' =&gt; 'Users', </v>
      </c>
      <c r="H97" s="50" t="str">
        <f t="shared" ca="1" si="11"/>
        <v xml:space="preserve">'type' =&gt; 'belongsToMany', </v>
      </c>
      <c r="I97" s="50" t="str">
        <f t="shared" ca="1" si="11"/>
        <v xml:space="preserve">'relate_resource' =&gt; '2106104', </v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'2109190', </v>
      </c>
      <c r="D98" s="50" t="str">
        <f t="shared" ca="1" si="11"/>
        <v xml:space="preserve">'resource' =&gt; '2106123', </v>
      </c>
      <c r="E98" s="50" t="str">
        <f t="shared" ca="1" si="11"/>
        <v xml:space="preserve">'name' =&gt; 'AssignedBy', </v>
      </c>
      <c r="F98" s="50" t="str">
        <f t="shared" ca="1" si="11"/>
        <v xml:space="preserve">'description' =&gt; 'The user who assigned this service to a provider', </v>
      </c>
      <c r="G98" s="50" t="str">
        <f t="shared" ca="1" si="11"/>
        <v xml:space="preserve">'method' =&gt; 'AssignedBy', </v>
      </c>
      <c r="H98" s="50" t="str">
        <f t="shared" ca="1" si="11"/>
        <v xml:space="preserve">'type' =&gt; 'belongsTo', </v>
      </c>
      <c r="I98" s="50" t="str">
        <f t="shared" ca="1" si="11"/>
        <v xml:space="preserve">'relate_resource' =&gt; '2106102', </v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'2109191', </v>
      </c>
      <c r="D99" s="50" t="str">
        <f t="shared" ca="1" si="11"/>
        <v xml:space="preserve">'resource' =&gt; '2106109', </v>
      </c>
      <c r="E99" s="50" t="str">
        <f t="shared" ca="1" si="11"/>
        <v xml:space="preserve">'name' =&gt; 'ItemsServiceList', </v>
      </c>
      <c r="F99" s="50" t="str">
        <f t="shared" ca="1" si="11"/>
        <v xml:space="preserve">'description' =&gt; 'List all services applicable on item', </v>
      </c>
      <c r="G99" s="50" t="str">
        <f t="shared" ca="1" si="11"/>
        <v xml:space="preserve">'method' =&gt; 'Services', </v>
      </c>
      <c r="H99" s="50" t="str">
        <f t="shared" ca="1" si="11"/>
        <v xml:space="preserve">'type' =&gt; 'belongsToMany', </v>
      </c>
      <c r="I99" s="50" t="str">
        <f t="shared" ca="1" si="11"/>
        <v xml:space="preserve">'relate_resource' =&gt; '2106108', </v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'2109192', </v>
      </c>
      <c r="D100" s="50" t="str">
        <f t="shared" ca="1" si="11"/>
        <v xml:space="preserve">'resource' =&gt; '2106117', </v>
      </c>
      <c r="E100" s="50" t="str">
        <f t="shared" ca="1" si="11"/>
        <v xml:space="preserve">'name' =&gt; 'LabelParentHub', </v>
      </c>
      <c r="F100" s="50" t="str">
        <f t="shared" ca="1" si="11"/>
        <v xml:space="preserve">'description' =&gt; 'Hub detail where the label belongs to', </v>
      </c>
      <c r="G100" s="50" t="str">
        <f t="shared" ca="1" si="11"/>
        <v xml:space="preserve">'method' =&gt; 'Hub', </v>
      </c>
      <c r="H100" s="50" t="str">
        <f t="shared" ca="1" si="11"/>
        <v xml:space="preserve">'type' =&gt; 'belongsTo', </v>
      </c>
      <c r="I100" s="50" t="str">
        <f t="shared" ca="1" si="11"/>
        <v xml:space="preserve">'relate_resource' =&gt; '2106107', </v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'2109193', </v>
      </c>
      <c r="D101" s="50" t="str">
        <f t="shared" ca="1" si="11"/>
        <v xml:space="preserve">'resource' =&gt; '2106118', </v>
      </c>
      <c r="E101" s="50" t="str">
        <f t="shared" ca="1" si="11"/>
        <v xml:space="preserve">'name' =&gt; 'OrderPricelist', </v>
      </c>
      <c r="F101" s="50" t="str">
        <f t="shared" ca="1" si="11"/>
        <v xml:space="preserve">'description' =&gt; 'The pricelist applied to a order', </v>
      </c>
      <c r="G101" s="50" t="str">
        <f t="shared" ca="1" si="11"/>
        <v xml:space="preserve">'method' =&gt; 'Pricelist', </v>
      </c>
      <c r="H101" s="50" t="str">
        <f t="shared" ca="1" si="11"/>
        <v xml:space="preserve">'type' =&gt; 'belongsTo', </v>
      </c>
      <c r="I101" s="50" t="str">
        <f t="shared" ca="1" si="11"/>
        <v xml:space="preserve">'relate_resource' =&gt; '2106115', </v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'2109194', </v>
      </c>
      <c r="D102" s="50" t="str">
        <f t="shared" ca="1" si="11"/>
        <v xml:space="preserve">'resource' =&gt; '2106119', </v>
      </c>
      <c r="E102" s="50" t="str">
        <f t="shared" ca="1" si="11"/>
        <v xml:space="preserve">'name' =&gt; 'OrderItemHub', </v>
      </c>
      <c r="F102" s="50" t="str">
        <f t="shared" ca="1" si="11"/>
        <v xml:space="preserve">'description' =&gt; 'The hub in which the Item currently resides', </v>
      </c>
      <c r="G102" s="50" t="str">
        <f t="shared" ca="1" si="11"/>
        <v xml:space="preserve">'method' =&gt; 'Hub', </v>
      </c>
      <c r="H102" s="50" t="str">
        <f t="shared" ca="1" si="11"/>
        <v xml:space="preserve">'type' =&gt; 'belongsTo', </v>
      </c>
      <c r="I102" s="50" t="str">
        <f t="shared" ca="1" si="11"/>
        <v xml:space="preserve">'relate_resource' =&gt; '2106107', </v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'2109195', </v>
      </c>
      <c r="D103" s="50" t="str">
        <f t="shared" ca="1" si="11"/>
        <v xml:space="preserve">'resource' =&gt; '2106107', </v>
      </c>
      <c r="E103" s="50" t="str">
        <f t="shared" ca="1" si="11"/>
        <v xml:space="preserve">'name' =&gt; 'HubOrderItems', </v>
      </c>
      <c r="F103" s="50" t="str">
        <f t="shared" ca="1" si="11"/>
        <v xml:space="preserve">'description' =&gt; 'The order items in a hub currently', </v>
      </c>
      <c r="G103" s="50" t="str">
        <f t="shared" ca="1" si="11"/>
        <v xml:space="preserve">'method' =&gt; 'OrderItems', </v>
      </c>
      <c r="H103" s="50" t="str">
        <f t="shared" ca="1" si="11"/>
        <v xml:space="preserve">'type' =&gt; 'hasMany', </v>
      </c>
      <c r="I103" s="50" t="str">
        <f t="shared" ca="1" si="11"/>
        <v xml:space="preserve">'relate_resource' =&gt; '2106119', </v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-&gt;create([</v>
      </c>
      <c r="C104" s="50" t="str">
        <f t="shared" ca="1" si="11"/>
        <v xml:space="preserve">'id' =&gt; '2109196', </v>
      </c>
      <c r="D104" s="50" t="str">
        <f t="shared" ca="1" si="11"/>
        <v xml:space="preserve">'resource' =&gt; '2106127', </v>
      </c>
      <c r="E104" s="50" t="str">
        <f t="shared" ca="1" si="11"/>
        <v xml:space="preserve">'name' =&gt; 'ManageShiftItems', </v>
      </c>
      <c r="F104" s="50" t="str">
        <f t="shared" ca="1" si="11"/>
        <v xml:space="preserve">'description' =&gt; 'The list of order items which can be managed', </v>
      </c>
      <c r="G104" s="50" t="str">
        <f t="shared" ca="1" si="11"/>
        <v xml:space="preserve">'method' =&gt; 'ManageItems', </v>
      </c>
      <c r="H104" s="50" t="str">
        <f t="shared" ca="1" si="11"/>
        <v xml:space="preserve">'type' =&gt; 'belongsToMany', </v>
      </c>
      <c r="I104" s="50" t="str">
        <f t="shared" ca="1" si="11"/>
        <v xml:space="preserve">'relate_resource' =&gt; '2106119', </v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>])</v>
      </c>
    </row>
    <row r="105" spans="1:18">
      <c r="A105" s="21">
        <v>97</v>
      </c>
      <c r="B105" s="22" t="str">
        <f t="shared" ca="1" si="8"/>
        <v>-&gt;create([</v>
      </c>
      <c r="C105" s="50" t="str">
        <f t="shared" ca="1" si="11"/>
        <v xml:space="preserve">'id' =&gt; '2109197', </v>
      </c>
      <c r="D105" s="50" t="str">
        <f t="shared" ca="1" si="11"/>
        <v xml:space="preserve">'resource' =&gt; '2106104', </v>
      </c>
      <c r="E105" s="50" t="str">
        <f t="shared" ca="1" si="11"/>
        <v xml:space="preserve">'name' =&gt; 'EmployeeJobServices', </v>
      </c>
      <c r="F105" s="50" t="str">
        <f t="shared" ca="1" si="11"/>
        <v xml:space="preserve">'description' =&gt; 'The job services assigned to an provider', </v>
      </c>
      <c r="G105" s="50" t="str">
        <f t="shared" ca="1" si="11"/>
        <v xml:space="preserve">'method' =&gt; 'Tasks', </v>
      </c>
      <c r="H105" s="50" t="str">
        <f t="shared" ca="1" si="11"/>
        <v xml:space="preserve">'type' =&gt; 'belongsToMany', </v>
      </c>
      <c r="I105" s="50" t="str">
        <f t="shared" ca="1" si="11"/>
        <v xml:space="preserve">'relate_resource' =&gt; '2106120', </v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>])</v>
      </c>
    </row>
    <row r="106" spans="1:18">
      <c r="A106" s="21">
        <v>98</v>
      </c>
      <c r="B106" s="22" t="str">
        <f t="shared" ca="1" si="8"/>
        <v>-&gt;create([</v>
      </c>
      <c r="C106" s="50" t="str">
        <f t="shared" ca="1" si="11"/>
        <v xml:space="preserve">'id' =&gt; '2109198', </v>
      </c>
      <c r="D106" s="50" t="str">
        <f t="shared" ca="1" si="11"/>
        <v xml:space="preserve">'resource' =&gt; '2106104', </v>
      </c>
      <c r="E106" s="50" t="str">
        <f t="shared" ca="1" si="11"/>
        <v xml:space="preserve">'name' =&gt; 'TaskList', </v>
      </c>
      <c r="F106" s="50" t="str">
        <f t="shared" ca="1" si="11"/>
        <v xml:space="preserve">'description' =&gt; 'The job details assigned to an provider', </v>
      </c>
      <c r="G106" s="50" t="str">
        <f t="shared" ca="1" si="11"/>
        <v xml:space="preserve">'method' =&gt; 'TaskList', </v>
      </c>
      <c r="H106" s="50" t="str">
        <f t="shared" ca="1" si="11"/>
        <v xml:space="preserve">'type' =&gt; 'hasMany', </v>
      </c>
      <c r="I106" s="50" t="str">
        <f t="shared" ca="1" si="11"/>
        <v xml:space="preserve">'relate_resource' =&gt; '2106123', </v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>])</v>
      </c>
    </row>
    <row r="107" spans="1:18">
      <c r="A107" s="21">
        <v>99</v>
      </c>
      <c r="B107" s="22" t="str">
        <f t="shared" ca="1" si="8"/>
        <v>;</v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>\DB::statement('set foreign_key_checks = ' . $_);</v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9" workbookViewId="0">
      <selection activeCell="J29" sqref="J29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1346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1345</v>
      </c>
      <c r="F6" s="60" t="s">
        <v>1347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1344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1831</v>
      </c>
      <c r="K20" s="60" t="s">
        <v>1832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1833</v>
      </c>
      <c r="K26" s="60" t="s">
        <v>1832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 t="s">
        <v>1864</v>
      </c>
      <c r="K29" s="60" t="s">
        <v>1832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0"/>
  <sheetViews>
    <sheetView topLeftCell="E77" workbookViewId="0">
      <selection activeCell="L100" sqref="L10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1369</v>
      </c>
      <c r="V3" s="60" t="s">
        <v>1368</v>
      </c>
      <c r="W3" s="60" t="s">
        <v>1367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1345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1348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1385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1345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1457</v>
      </c>
      <c r="V5" s="2" t="s">
        <v>1349</v>
      </c>
      <c r="W5" s="2" t="s">
        <v>1350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1345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1375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1345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1408</v>
      </c>
      <c r="V6" s="62" t="s">
        <v>1409</v>
      </c>
      <c r="W6" s="62" t="s">
        <v>1410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1345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1373</v>
      </c>
      <c r="J7" s="68" t="s">
        <v>1374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1685</v>
      </c>
      <c r="V7" s="62" t="s">
        <v>1684</v>
      </c>
      <c r="W7" s="62" t="s">
        <v>1683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1345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1407</v>
      </c>
      <c r="J8" s="68" t="s">
        <v>1501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1686</v>
      </c>
      <c r="V8" s="62" t="s">
        <v>1687</v>
      </c>
      <c r="W8" s="62" t="s">
        <v>1688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1502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1701</v>
      </c>
      <c r="V9" s="62" t="s">
        <v>1702</v>
      </c>
      <c r="W9" s="62" t="s">
        <v>1703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1503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1704</v>
      </c>
      <c r="V10" s="62" t="s">
        <v>1706</v>
      </c>
      <c r="W10" s="62" t="s">
        <v>1705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1707</v>
      </c>
      <c r="W11" s="62" t="s">
        <v>1708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1769</v>
      </c>
      <c r="V12" s="62" t="s">
        <v>1770</v>
      </c>
      <c r="W12" s="62" t="s">
        <v>1771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1812</v>
      </c>
      <c r="V13" s="62" t="s">
        <v>1842</v>
      </c>
      <c r="W13" s="62" t="s">
        <v>1813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897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1841</v>
      </c>
      <c r="V14" s="62" t="s">
        <v>1843</v>
      </c>
      <c r="W14" s="62" t="s">
        <v>1837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1865</v>
      </c>
      <c r="V15" s="62" t="s">
        <v>1866</v>
      </c>
      <c r="W15" s="62" t="s">
        <v>1867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1875</v>
      </c>
      <c r="V16" s="62" t="s">
        <v>1876</v>
      </c>
      <c r="W16" s="62" t="s">
        <v>1877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1345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2106104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1345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1647</v>
      </c>
      <c r="J58" s="69" t="s">
        <v>1065</v>
      </c>
      <c r="K58" s="69" t="s">
        <v>1646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1655</v>
      </c>
      <c r="J62" s="69" t="s">
        <v>1656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1646</v>
      </c>
      <c r="J70" s="69" t="s">
        <v>1079</v>
      </c>
      <c r="K70" s="69" t="s">
        <v>1646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1345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1345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1504</v>
      </c>
      <c r="J89" s="69" t="s">
        <v>1505</v>
      </c>
      <c r="K89" s="69" t="s">
        <v>1506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1345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1657</v>
      </c>
      <c r="K91" s="69" t="s">
        <v>78</v>
      </c>
      <c r="L91" s="69" t="s">
        <v>981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1673</v>
      </c>
      <c r="J92" s="69" t="s">
        <v>1674</v>
      </c>
      <c r="K92" s="69" t="s">
        <v>1673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1694</v>
      </c>
      <c r="J93" s="69" t="s">
        <v>1695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1781</v>
      </c>
      <c r="J94" s="69" t="s">
        <v>1782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1794</v>
      </c>
      <c r="J95" s="69" t="s">
        <v>1795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1854</v>
      </c>
      <c r="J96" s="69" t="s">
        <v>1855</v>
      </c>
      <c r="K96" s="69" t="s">
        <v>777</v>
      </c>
      <c r="L96" s="69" t="s">
        <v>997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1856</v>
      </c>
      <c r="J97" s="69" t="s">
        <v>1857</v>
      </c>
      <c r="K97" s="69" t="s">
        <v>1000</v>
      </c>
      <c r="L97" s="69" t="s">
        <v>945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1885</v>
      </c>
      <c r="J98" s="69" t="s">
        <v>1887</v>
      </c>
      <c r="K98" s="69" t="s">
        <v>1886</v>
      </c>
      <c r="L98" s="69" t="s">
        <v>981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1345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1889</v>
      </c>
      <c r="J99" s="69" t="s">
        <v>1891</v>
      </c>
      <c r="K99" s="69" t="s">
        <v>1890</v>
      </c>
      <c r="L99" s="69" t="s">
        <v>981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1345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1900</v>
      </c>
      <c r="J100" s="69" t="s">
        <v>1901</v>
      </c>
      <c r="K100" s="69" t="s">
        <v>1900</v>
      </c>
      <c r="L100" s="69" t="s">
        <v>945</v>
      </c>
      <c r="M100" s="74">
        <f>VLOOKUP([Relate Resource],CHOOSE({1,2},ResourceTable[Name],ResourceTable[No]),2,0)</f>
        <v>2106123</v>
      </c>
      <c r="N100" s="75">
        <f>[RELID]</f>
        <v>2109198</v>
      </c>
    </row>
  </sheetData>
  <dataValidations count="1">
    <dataValidation type="list" allowBlank="1" showInputMessage="1" showErrorMessage="1" sqref="Q2:Q16 E2:F100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84"/>
  <sheetViews>
    <sheetView topLeftCell="I46" workbookViewId="0">
      <selection activeCell="AC52" sqref="AC5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1365</v>
      </c>
      <c r="U3" s="93"/>
      <c r="V3" s="93"/>
      <c r="W3" s="93"/>
      <c r="X3" s="93"/>
      <c r="Y3" s="55">
        <f>[No]</f>
        <v>2133101</v>
      </c>
      <c r="Z3"/>
      <c r="AA3" s="62" t="s">
        <v>1500</v>
      </c>
      <c r="AB3" s="69">
        <f>VLOOKUP(ActionListNData[[#This Row],[Action Name]],ResourceAction[[Display]:[No]],3,0)</f>
        <v>2133132</v>
      </c>
      <c r="AC3" s="15" t="s">
        <v>1465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1345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1363</v>
      </c>
      <c r="G4" s="96"/>
      <c r="H4" s="96" t="s">
        <v>1364</v>
      </c>
      <c r="I4" s="96"/>
      <c r="J4" s="96" t="s">
        <v>1364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1366</v>
      </c>
      <c r="U4" s="110"/>
      <c r="V4" s="110"/>
      <c r="W4" s="110"/>
      <c r="X4" s="110"/>
      <c r="Y4" s="103">
        <f>[No]</f>
        <v>2133102</v>
      </c>
      <c r="Z4"/>
      <c r="AA4" s="62" t="s">
        <v>1511</v>
      </c>
      <c r="AB4" s="69">
        <f>VLOOKUP(ActionListNData[[#This Row],[Action Name]],ResourceAction[[Display]:[No]],3,0)</f>
        <v>2133133</v>
      </c>
      <c r="AC4" s="15" t="s">
        <v>1403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1345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1393</v>
      </c>
      <c r="G5" s="96"/>
      <c r="H5" s="96" t="s">
        <v>1394</v>
      </c>
      <c r="I5" s="96"/>
      <c r="J5" s="96" t="s">
        <v>1394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1395</v>
      </c>
      <c r="U5" s="110"/>
      <c r="V5" s="110"/>
      <c r="W5" s="110"/>
      <c r="X5" s="110"/>
      <c r="Y5" s="103">
        <f>[No]</f>
        <v>2133103</v>
      </c>
      <c r="Z5"/>
      <c r="AA5" s="62" t="s">
        <v>1513</v>
      </c>
      <c r="AB5" s="69">
        <f>VLOOKUP(ActionListNData[[#This Row],[Action Name]],ResourceAction[[Display]:[No]],3,0)</f>
        <v>2133134</v>
      </c>
      <c r="AC5" s="15" t="s">
        <v>1456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1517</v>
      </c>
      <c r="AB6" s="69">
        <f>VLOOKUP(ActionListNData[[#This Row],[Action Name]],ResourceAction[[Display]:[No]],3,0)</f>
        <v>2133135</v>
      </c>
      <c r="AC6" s="15" t="s">
        <v>1456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1315</v>
      </c>
      <c r="G7" s="96"/>
      <c r="H7" s="96" t="s">
        <v>1326</v>
      </c>
      <c r="I7" s="96"/>
      <c r="J7" s="96" t="s">
        <v>1326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1304</v>
      </c>
      <c r="U7" s="110"/>
      <c r="V7" s="110"/>
      <c r="W7" s="110"/>
      <c r="X7" s="110"/>
      <c r="Y7" s="103">
        <f>[No]</f>
        <v>2133105</v>
      </c>
      <c r="Z7"/>
      <c r="AA7" s="62" t="s">
        <v>1579</v>
      </c>
      <c r="AB7" s="69">
        <f>VLOOKUP(ActionListNData[[#This Row],[Action Name]],ResourceAction[[Display]:[No]],3,0)</f>
        <v>2133136</v>
      </c>
      <c r="AC7" s="15" t="s">
        <v>1460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1316</v>
      </c>
      <c r="G8" s="96"/>
      <c r="H8" s="96" t="s">
        <v>1327</v>
      </c>
      <c r="I8" s="96"/>
      <c r="J8" s="96" t="s">
        <v>1327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1305</v>
      </c>
      <c r="U8" s="110"/>
      <c r="V8" s="110"/>
      <c r="W8" s="110"/>
      <c r="X8" s="110"/>
      <c r="Y8" s="103">
        <f>[No]</f>
        <v>2133106</v>
      </c>
      <c r="Z8"/>
      <c r="AA8" s="62" t="s">
        <v>1532</v>
      </c>
      <c r="AB8" s="69">
        <f>VLOOKUP(ActionListNData[[#This Row],[Action Name]],ResourceAction[[Display]:[No]],3,0)</f>
        <v>2133137</v>
      </c>
      <c r="AC8" s="15" t="s">
        <v>1466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1317</v>
      </c>
      <c r="G9" s="96"/>
      <c r="H9" s="96" t="s">
        <v>1328</v>
      </c>
      <c r="I9" s="96"/>
      <c r="J9" s="96" t="s">
        <v>1328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1306</v>
      </c>
      <c r="U9" s="110"/>
      <c r="V9" s="110"/>
      <c r="W9" s="110"/>
      <c r="X9" s="110"/>
      <c r="Y9" s="103">
        <f>[No]</f>
        <v>2133107</v>
      </c>
      <c r="Z9"/>
      <c r="AA9" s="62" t="s">
        <v>1535</v>
      </c>
      <c r="AB9" s="69">
        <f>VLOOKUP(ActionListNData[[#This Row],[Action Name]],ResourceAction[[Display]:[No]],3,0)</f>
        <v>2133138</v>
      </c>
      <c r="AC9" s="15" t="s">
        <v>1465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1318</v>
      </c>
      <c r="G10" s="96"/>
      <c r="H10" s="96" t="s">
        <v>1329</v>
      </c>
      <c r="I10" s="96"/>
      <c r="J10" s="96" t="s">
        <v>1329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1307</v>
      </c>
      <c r="U10" s="110"/>
      <c r="V10" s="110"/>
      <c r="W10" s="110"/>
      <c r="X10" s="110"/>
      <c r="Y10" s="103">
        <f>[No]</f>
        <v>2133108</v>
      </c>
      <c r="Z10"/>
      <c r="AA10" s="62" t="s">
        <v>1539</v>
      </c>
      <c r="AB10" s="69">
        <f>VLOOKUP(ActionListNData[[#This Row],[Action Name]],ResourceAction[[Display]:[No]],3,0)</f>
        <v>2133139</v>
      </c>
      <c r="AC10" s="15" t="s">
        <v>1466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1319</v>
      </c>
      <c r="G11" s="96"/>
      <c r="H11" s="96" t="s">
        <v>1330</v>
      </c>
      <c r="I11" s="96"/>
      <c r="J11" s="96" t="s">
        <v>1330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1308</v>
      </c>
      <c r="U11" s="110"/>
      <c r="V11" s="110"/>
      <c r="W11" s="110"/>
      <c r="X11" s="110"/>
      <c r="Y11" s="103">
        <f>[No]</f>
        <v>2133109</v>
      </c>
      <c r="Z11"/>
      <c r="AA11" s="62" t="s">
        <v>1542</v>
      </c>
      <c r="AB11" s="69">
        <f>VLOOKUP(ActionListNData[[#This Row],[Action Name]],ResourceAction[[Display]:[No]],3,0)</f>
        <v>2133140</v>
      </c>
      <c r="AC11" s="15" t="s">
        <v>1460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1320</v>
      </c>
      <c r="G12" s="96"/>
      <c r="H12" s="96" t="s">
        <v>1331</v>
      </c>
      <c r="I12" s="96"/>
      <c r="J12" s="96" t="s">
        <v>1331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1309</v>
      </c>
      <c r="U12" s="110"/>
      <c r="V12" s="110"/>
      <c r="W12" s="110"/>
      <c r="X12" s="110"/>
      <c r="Y12" s="103">
        <f>[No]</f>
        <v>2133110</v>
      </c>
      <c r="Z12"/>
      <c r="AA12" s="62" t="s">
        <v>1580</v>
      </c>
      <c r="AB12" s="69">
        <f>VLOOKUP(ActionListNData[[#This Row],[Action Name]],ResourceAction[[Display]:[No]],3,0)</f>
        <v>2133141</v>
      </c>
      <c r="AC12" s="15" t="s">
        <v>1465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1321</v>
      </c>
      <c r="G13" s="96"/>
      <c r="H13" s="96" t="s">
        <v>1332</v>
      </c>
      <c r="I13" s="96"/>
      <c r="J13" s="96" t="s">
        <v>1332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1310</v>
      </c>
      <c r="U13" s="110"/>
      <c r="V13" s="110"/>
      <c r="W13" s="110"/>
      <c r="X13" s="110"/>
      <c r="Y13" s="103">
        <f>[No]</f>
        <v>2133111</v>
      </c>
      <c r="AA13" s="62" t="s">
        <v>1551</v>
      </c>
      <c r="AB13" s="69">
        <f>VLOOKUP(ActionListNData[[#This Row],[Action Name]],ResourceAction[[Display]:[No]],3,0)</f>
        <v>2133142</v>
      </c>
      <c r="AC13" s="15" t="s">
        <v>1465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1322</v>
      </c>
      <c r="G14" s="96"/>
      <c r="H14" s="96" t="s">
        <v>1333</v>
      </c>
      <c r="I14" s="96"/>
      <c r="J14" s="96" t="s">
        <v>1333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1311</v>
      </c>
      <c r="U14" s="110"/>
      <c r="V14" s="110"/>
      <c r="W14" s="110"/>
      <c r="X14" s="110"/>
      <c r="Y14" s="103">
        <f>[No]</f>
        <v>2133112</v>
      </c>
      <c r="AA14" s="62" t="s">
        <v>1577</v>
      </c>
      <c r="AB14" s="69">
        <f>VLOOKUP(ActionListNData[[#This Row],[Action Name]],ResourceAction[[Display]:[No]],3,0)</f>
        <v>2133143</v>
      </c>
      <c r="AC14" s="69" t="s">
        <v>1463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1323</v>
      </c>
      <c r="G15" s="96"/>
      <c r="H15" s="96" t="s">
        <v>1334</v>
      </c>
      <c r="I15" s="96"/>
      <c r="J15" s="96" t="s">
        <v>1334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1312</v>
      </c>
      <c r="U15" s="110"/>
      <c r="V15" s="110"/>
      <c r="W15" s="110"/>
      <c r="X15" s="110"/>
      <c r="Y15" s="103">
        <f>[No]</f>
        <v>2133113</v>
      </c>
      <c r="AA15" s="62" t="s">
        <v>1578</v>
      </c>
      <c r="AB15" s="69">
        <f>VLOOKUP(ActionListNData[[#This Row],[Action Name]],ResourceAction[[Display]:[No]],3,0)</f>
        <v>2133144</v>
      </c>
      <c r="AC15" s="69" t="s">
        <v>1463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1324</v>
      </c>
      <c r="G16" s="96"/>
      <c r="H16" s="96" t="s">
        <v>1335</v>
      </c>
      <c r="I16" s="96"/>
      <c r="J16" s="96" t="s">
        <v>1335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1313</v>
      </c>
      <c r="U16" s="110"/>
      <c r="V16" s="110"/>
      <c r="W16" s="110"/>
      <c r="X16" s="110"/>
      <c r="Y16" s="103">
        <f>[No]</f>
        <v>2133114</v>
      </c>
      <c r="AA16" s="62" t="s">
        <v>1585</v>
      </c>
      <c r="AB16" s="69">
        <f>VLOOKUP(ActionListNData[[#This Row],[Action Name]],ResourceAction[[Display]:[No]],3,0)</f>
        <v>2133145</v>
      </c>
      <c r="AC16" s="69" t="s">
        <v>1466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1325</v>
      </c>
      <c r="G17" s="96"/>
      <c r="H17" s="96" t="s">
        <v>1336</v>
      </c>
      <c r="I17" s="96"/>
      <c r="J17" s="96" t="s">
        <v>1336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1314</v>
      </c>
      <c r="U17" s="110"/>
      <c r="V17" s="110"/>
      <c r="W17" s="110"/>
      <c r="X17" s="110"/>
      <c r="Y17" s="103">
        <f>[No]</f>
        <v>2133115</v>
      </c>
      <c r="AA17" s="62" t="s">
        <v>1597</v>
      </c>
      <c r="AB17" s="69">
        <f>VLOOKUP(ActionListNData[[#This Row],[Action Name]],ResourceAction[[Display]:[No]],3,0)</f>
        <v>2133146</v>
      </c>
      <c r="AC17" s="69" t="s">
        <v>1466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1440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1424</v>
      </c>
      <c r="U18" s="110"/>
      <c r="V18" s="110"/>
      <c r="W18" s="110"/>
      <c r="X18" s="110"/>
      <c r="Y18" s="103">
        <f>[No]</f>
        <v>2133116</v>
      </c>
      <c r="AA18" s="62" t="s">
        <v>1602</v>
      </c>
      <c r="AB18" s="69">
        <f>VLOOKUP(ActionListNData[[#This Row],[Action Name]],ResourceAction[[Display]:[No]],3,0)</f>
        <v>2133147</v>
      </c>
      <c r="AC18" s="69" t="s">
        <v>1465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1345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1441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1425</v>
      </c>
      <c r="U19" s="110"/>
      <c r="V19" s="110"/>
      <c r="W19" s="110"/>
      <c r="X19" s="110"/>
      <c r="Y19" s="103">
        <f>[No]</f>
        <v>2133117</v>
      </c>
      <c r="AA19" s="62" t="s">
        <v>1614</v>
      </c>
      <c r="AB19" s="69">
        <f>VLOOKUP(ActionListNData[[#This Row],[Action Name]],ResourceAction[[Display]:[No]],3,0)</f>
        <v>2133149</v>
      </c>
      <c r="AC19" s="69" t="s">
        <v>1473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1345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1442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1426</v>
      </c>
      <c r="U20" s="110"/>
      <c r="V20" s="110"/>
      <c r="W20" s="110"/>
      <c r="X20" s="110"/>
      <c r="Y20" s="103">
        <f>[No]</f>
        <v>2133118</v>
      </c>
      <c r="AA20" s="62" t="s">
        <v>1627</v>
      </c>
      <c r="AB20" s="69">
        <f>VLOOKUP(ActionListNData[[#This Row],[Action Name]],ResourceAction[[Display]:[No]],3,0)</f>
        <v>2133151</v>
      </c>
      <c r="AC20" s="69" t="s">
        <v>1469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1345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1443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1427</v>
      </c>
      <c r="U21" s="110"/>
      <c r="V21" s="110"/>
      <c r="W21" s="110"/>
      <c r="X21" s="110"/>
      <c r="Y21" s="103">
        <f>[No]</f>
        <v>2133119</v>
      </c>
      <c r="AA21" s="62" t="s">
        <v>1634</v>
      </c>
      <c r="AB21" s="69">
        <f>VLOOKUP(ActionListNData[[#This Row],[Action Name]],ResourceAction[[Display]:[No]],3,0)</f>
        <v>2133153</v>
      </c>
      <c r="AC21" s="69" t="s">
        <v>1466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1444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1428</v>
      </c>
      <c r="U22" s="110"/>
      <c r="V22" s="110"/>
      <c r="W22" s="110"/>
      <c r="X22" s="110"/>
      <c r="Y22" s="103">
        <f>[No]</f>
        <v>2133120</v>
      </c>
      <c r="AA22" s="62" t="s">
        <v>1644</v>
      </c>
      <c r="AB22" s="69">
        <f>VLOOKUP(ActionListNData[[#This Row],[Action Name]],ResourceAction[[Display]:[No]],3,0)</f>
        <v>2133154</v>
      </c>
      <c r="AC22" s="69" t="s">
        <v>1478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1445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1429</v>
      </c>
      <c r="U23" s="110"/>
      <c r="V23" s="110"/>
      <c r="W23" s="110"/>
      <c r="X23" s="110"/>
      <c r="Y23" s="103">
        <f>[No]</f>
        <v>2133121</v>
      </c>
      <c r="AA23" s="62" t="s">
        <v>1663</v>
      </c>
      <c r="AB23" s="69">
        <f>VLOOKUP(ActionListNData[[#This Row],[Action Name]],ResourceAction[[Display]:[No]],3,0)</f>
        <v>2133155</v>
      </c>
      <c r="AC23" s="69" t="s">
        <v>1636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1446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1430</v>
      </c>
      <c r="U24" s="110"/>
      <c r="V24" s="110"/>
      <c r="W24" s="110"/>
      <c r="X24" s="110"/>
      <c r="Y24" s="103">
        <f>[No]</f>
        <v>2133122</v>
      </c>
      <c r="AA24" s="62" t="s">
        <v>1681</v>
      </c>
      <c r="AB24" s="69">
        <f>VLOOKUP(ActionListNData[[#This Row],[Action Name]],ResourceAction[[Display]:[No]],3,0)</f>
        <v>2133156</v>
      </c>
      <c r="AC24" s="69" t="s">
        <v>1650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1447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1431</v>
      </c>
      <c r="U25" s="110"/>
      <c r="V25" s="110"/>
      <c r="W25" s="110"/>
      <c r="X25" s="110"/>
      <c r="Y25" s="103">
        <f>[No]</f>
        <v>2133123</v>
      </c>
      <c r="AA25" s="62" t="s">
        <v>1698</v>
      </c>
      <c r="AB25" s="69">
        <f>VLOOKUP(ActionListNData[[#This Row],[Action Name]],ResourceAction[[Display]:[No]],3,0)</f>
        <v>2133157</v>
      </c>
      <c r="AC25" s="69" t="s">
        <v>1460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1448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1432</v>
      </c>
      <c r="U26" s="110"/>
      <c r="V26" s="110"/>
      <c r="W26" s="110"/>
      <c r="X26" s="110"/>
      <c r="Y26" s="103">
        <f>[No]</f>
        <v>2133124</v>
      </c>
      <c r="AA26" s="62" t="s">
        <v>1715</v>
      </c>
      <c r="AB26" s="69">
        <f>VLOOKUP(ActionListNData[[#This Row],[Action Name]],ResourceAction[[Display]:[No]],3,0)</f>
        <v>2133158</v>
      </c>
      <c r="AC26" s="69" t="s">
        <v>1465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1449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1433</v>
      </c>
      <c r="U27" s="110"/>
      <c r="V27" s="110"/>
      <c r="W27" s="110"/>
      <c r="X27" s="110"/>
      <c r="Y27" s="103">
        <f>[No]</f>
        <v>2133125</v>
      </c>
      <c r="AA27" s="62" t="s">
        <v>1723</v>
      </c>
      <c r="AB27" s="69">
        <f>VLOOKUP(ActionListNData[[#This Row],[Action Name]],ResourceAction[[Display]:[No]],3,0)</f>
        <v>2133159</v>
      </c>
      <c r="AC27" s="69" t="s">
        <v>1471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1450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1434</v>
      </c>
      <c r="U28" s="110"/>
      <c r="V28" s="110"/>
      <c r="W28" s="110"/>
      <c r="X28" s="110"/>
      <c r="Y28" s="103">
        <f>[No]</f>
        <v>2133126</v>
      </c>
      <c r="AA28" s="62" t="s">
        <v>1726</v>
      </c>
      <c r="AB28" s="69">
        <f>VLOOKUP(ActionListNData[[#This Row],[Action Name]],ResourceAction[[Display]:[No]],3,0)</f>
        <v>2133160</v>
      </c>
      <c r="AC28" s="69" t="s">
        <v>1471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1451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1435</v>
      </c>
      <c r="U29" s="110"/>
      <c r="V29" s="110"/>
      <c r="W29" s="110"/>
      <c r="X29" s="110"/>
      <c r="Y29" s="103">
        <f>[No]</f>
        <v>2133127</v>
      </c>
      <c r="AA29" s="62" t="s">
        <v>1730</v>
      </c>
      <c r="AB29" s="69">
        <f>VLOOKUP(ActionListNData[[#This Row],[Action Name]],ResourceAction[[Display]:[No]],3,0)</f>
        <v>2133161</v>
      </c>
      <c r="AC29" s="69" t="s">
        <v>1463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1452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1436</v>
      </c>
      <c r="U30" s="110"/>
      <c r="V30" s="110"/>
      <c r="W30" s="110"/>
      <c r="X30" s="110"/>
      <c r="Y30" s="103">
        <f>[No]</f>
        <v>2133128</v>
      </c>
      <c r="AA30" s="62" t="s">
        <v>1644</v>
      </c>
      <c r="AB30" s="69">
        <f>VLOOKUP(ActionListNData[[#This Row],[Action Name]],ResourceAction[[Display]:[No]],3,0)</f>
        <v>2133154</v>
      </c>
      <c r="AC30" s="69" t="s">
        <v>1710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1453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1437</v>
      </c>
      <c r="U31" s="110"/>
      <c r="V31" s="110"/>
      <c r="W31" s="110"/>
      <c r="X31" s="110"/>
      <c r="Y31" s="103">
        <f>[No]</f>
        <v>2133129</v>
      </c>
      <c r="AA31" s="62" t="s">
        <v>1744</v>
      </c>
      <c r="AB31" s="69">
        <f>VLOOKUP(ActionListNData[[#This Row],[Action Name]],ResourceAction[[Display]:[No]],3,0)</f>
        <v>2133162</v>
      </c>
      <c r="AC31" s="69" t="s">
        <v>1636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1454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1438</v>
      </c>
      <c r="U32" s="110"/>
      <c r="V32" s="110"/>
      <c r="W32" s="110"/>
      <c r="X32" s="110"/>
      <c r="Y32" s="103">
        <f>[No]</f>
        <v>2133130</v>
      </c>
      <c r="AA32" s="62" t="s">
        <v>1751</v>
      </c>
      <c r="AB32" s="16">
        <f>VLOOKUP(ActionListNData[[#This Row],[Action Name]],ResourceAction[[Display]:[No]],3,0)</f>
        <v>2133164</v>
      </c>
      <c r="AC32" s="69" t="s">
        <v>1622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1455</v>
      </c>
      <c r="G33" s="96"/>
      <c r="H33" s="96" t="s">
        <v>1423</v>
      </c>
      <c r="I33" s="96"/>
      <c r="J33" s="96" t="s">
        <v>1423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1439</v>
      </c>
      <c r="U33" s="110"/>
      <c r="V33" s="110"/>
      <c r="W33" s="110"/>
      <c r="X33" s="110"/>
      <c r="Y33" s="103">
        <f>[No]</f>
        <v>2133131</v>
      </c>
      <c r="AA33" s="62" t="s">
        <v>1758</v>
      </c>
      <c r="AB33" s="16">
        <f>VLOOKUP(ActionListNData[[#This Row],[Action Name]],ResourceAction[[Display]:[No]],3,0)</f>
        <v>2133165</v>
      </c>
      <c r="AC33" s="69" t="s">
        <v>1474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1497</v>
      </c>
      <c r="G34" s="96"/>
      <c r="H34" s="96" t="s">
        <v>1498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1499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1496</v>
      </c>
      <c r="U34" s="110" t="s">
        <v>1425</v>
      </c>
      <c r="V34" s="110"/>
      <c r="W34" s="110"/>
      <c r="X34" s="110"/>
      <c r="Y34" s="103">
        <f>[No]</f>
        <v>2133132</v>
      </c>
      <c r="AA34" s="62" t="s">
        <v>1768</v>
      </c>
      <c r="AB34" s="69">
        <f>VLOOKUP(ActionListNData[[#This Row],[Action Name]],ResourceAction[[Display]:[No]],3,0)</f>
        <v>2133166</v>
      </c>
      <c r="AC34" s="69" t="s">
        <v>1473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1345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1508</v>
      </c>
      <c r="G35" s="96"/>
      <c r="H35" s="96" t="s">
        <v>1509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1499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1510</v>
      </c>
      <c r="U35" s="110" t="s">
        <v>1429</v>
      </c>
      <c r="V35" s="110"/>
      <c r="W35" s="110"/>
      <c r="X35" s="110"/>
      <c r="Y35" s="103">
        <f>[No]</f>
        <v>2133133</v>
      </c>
      <c r="AA35" s="62" t="s">
        <v>1780</v>
      </c>
      <c r="AB35" s="69">
        <f>VLOOKUP(ActionListNData[[#This Row],[Action Name]],ResourceAction[[Display]:[No]],3,0)</f>
        <v>2133167</v>
      </c>
      <c r="AC35" s="69" t="s">
        <v>1469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1345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1512</v>
      </c>
      <c r="G36" s="96"/>
      <c r="H36" s="96" t="s">
        <v>1509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1499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1510</v>
      </c>
      <c r="U36" s="110" t="s">
        <v>1429</v>
      </c>
      <c r="V36" s="110"/>
      <c r="W36" s="110"/>
      <c r="X36" s="110"/>
      <c r="Y36" s="103">
        <f>[No]</f>
        <v>2133134</v>
      </c>
      <c r="AA36" s="62" t="s">
        <v>1792</v>
      </c>
      <c r="AB36" s="69">
        <f>VLOOKUP(ActionListNData[[#This Row],[Action Name]],ResourceAction[[Display]:[No]],3,0)</f>
        <v>2133168</v>
      </c>
      <c r="AC36" s="69" t="s">
        <v>1478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1345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1514</v>
      </c>
      <c r="G37" s="96"/>
      <c r="H37" s="96" t="s">
        <v>1515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1499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1516</v>
      </c>
      <c r="U37" s="110" t="s">
        <v>1430</v>
      </c>
      <c r="V37" s="110"/>
      <c r="W37" s="110"/>
      <c r="X37" s="110"/>
      <c r="Y37" s="103">
        <f>[No]</f>
        <v>2133135</v>
      </c>
      <c r="AA37" s="62" t="s">
        <v>1800</v>
      </c>
      <c r="AB37" s="69">
        <f>VLOOKUP(ActionListNData[[#This Row],[Action Name]],ResourceAction[[Display]:[No]],3,0)</f>
        <v>2133169</v>
      </c>
      <c r="AC37" s="69" t="s">
        <v>1478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1345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1571</v>
      </c>
      <c r="G38" s="96"/>
      <c r="H38" s="96" t="s">
        <v>1527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1561</v>
      </c>
      <c r="U38" s="110"/>
      <c r="V38" s="110"/>
      <c r="W38" s="110"/>
      <c r="X38" s="110"/>
      <c r="Y38" s="103">
        <f>[No]</f>
        <v>2133136</v>
      </c>
      <c r="AA38" s="62" t="s">
        <v>1800</v>
      </c>
      <c r="AB38" s="69">
        <f>VLOOKUP(ActionListNData[[#This Row],[Action Name]],ResourceAction[[Display]:[No]],3,0)</f>
        <v>2133169</v>
      </c>
      <c r="AC38" s="69" t="s">
        <v>1710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1528</v>
      </c>
      <c r="G39" s="96"/>
      <c r="H39" s="96" t="s">
        <v>1552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1530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1531</v>
      </c>
      <c r="U39" s="110" t="s">
        <v>1425</v>
      </c>
      <c r="V39" s="110"/>
      <c r="W39" s="110"/>
      <c r="X39" s="110"/>
      <c r="Y39" s="103">
        <f>[No]</f>
        <v>2133137</v>
      </c>
      <c r="AA39" s="62" t="s">
        <v>1798</v>
      </c>
      <c r="AB39" s="69">
        <f>VLOOKUP(ActionListNData[[#This Row],[Action Name]],ResourceAction[[Display]:[No]],3,0)</f>
        <v>2133170</v>
      </c>
      <c r="AC39" s="69" t="s">
        <v>1463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1533</v>
      </c>
      <c r="G40" s="96"/>
      <c r="H40" s="96" t="s">
        <v>1529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1530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1534</v>
      </c>
      <c r="U40" s="110" t="s">
        <v>1430</v>
      </c>
      <c r="V40" s="110"/>
      <c r="W40" s="110"/>
      <c r="X40" s="110"/>
      <c r="Y40" s="103">
        <f>[No]</f>
        <v>2133138</v>
      </c>
      <c r="AA40" s="62" t="s">
        <v>1808</v>
      </c>
      <c r="AB40" s="69">
        <f>VLOOKUP(ActionListNData[[#This Row],[Action Name]],ResourceAction[[Display]:[No]],3,0)</f>
        <v>2133171</v>
      </c>
      <c r="AC40" s="69" t="s">
        <v>1481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1536</v>
      </c>
      <c r="G41" s="96"/>
      <c r="H41" s="96" t="s">
        <v>1537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1530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1538</v>
      </c>
      <c r="U41" s="110" t="s">
        <v>1429</v>
      </c>
      <c r="V41" s="110"/>
      <c r="W41" s="110"/>
      <c r="X41" s="110"/>
      <c r="Y41" s="103">
        <f>[No]</f>
        <v>2133139</v>
      </c>
      <c r="AA41" s="62" t="s">
        <v>1822</v>
      </c>
      <c r="AB41" s="69">
        <f>VLOOKUP(ActionListNData[[#This Row],[Action Name]],ResourceAction[[Display]:[No]],3,0)</f>
        <v>2133173</v>
      </c>
      <c r="AC41" s="69" t="s">
        <v>1463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1345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1540</v>
      </c>
      <c r="G42" s="96"/>
      <c r="H42" s="96" t="s">
        <v>1576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1541</v>
      </c>
      <c r="U42" s="110" t="s">
        <v>1561</v>
      </c>
      <c r="V42" s="110"/>
      <c r="W42" s="110"/>
      <c r="X42" s="110"/>
      <c r="Y42" s="103">
        <f>[No]</f>
        <v>2133140</v>
      </c>
      <c r="AA42" s="62" t="s">
        <v>1808</v>
      </c>
      <c r="AB42" s="69">
        <f>VLOOKUP(ActionListNData[[#This Row],[Action Name]],ResourceAction[[Display]:[No]],3,0)</f>
        <v>2133171</v>
      </c>
      <c r="AC42" s="69" t="s">
        <v>1815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1570</v>
      </c>
      <c r="G43" s="96"/>
      <c r="H43" s="96" t="s">
        <v>1527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1562</v>
      </c>
      <c r="U43" s="110"/>
      <c r="V43" s="110"/>
      <c r="W43" s="110"/>
      <c r="X43" s="110"/>
      <c r="Y43" s="103">
        <f>[No]</f>
        <v>2133141</v>
      </c>
      <c r="AA43" s="62" t="s">
        <v>1827</v>
      </c>
      <c r="AB43" s="69">
        <f>VLOOKUP(ActionListNData[[#This Row],[Action Name]],ResourceAction[[Display]:[No]],3,0)</f>
        <v>2133174</v>
      </c>
      <c r="AC43" s="69" t="s">
        <v>1815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1550</v>
      </c>
      <c r="G44" s="96"/>
      <c r="H44" s="96" t="s">
        <v>1575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1304</v>
      </c>
      <c r="U44" s="110" t="s">
        <v>1562</v>
      </c>
      <c r="V44" s="110"/>
      <c r="W44" s="110"/>
      <c r="X44" s="110"/>
      <c r="Y44" s="103">
        <f>[No]</f>
        <v>2133142</v>
      </c>
      <c r="AA44" s="62" t="s">
        <v>1830</v>
      </c>
      <c r="AB44" s="69">
        <f>VLOOKUP(ActionListNData[[#This Row],[Action Name]],ResourceAction[[Display]:[No]],3,0)</f>
        <v>2133175</v>
      </c>
      <c r="AC44" s="69" t="s">
        <v>1815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1569</v>
      </c>
      <c r="G45" s="96"/>
      <c r="H45" s="96" t="s">
        <v>1527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1572</v>
      </c>
      <c r="U45" s="110"/>
      <c r="V45" s="110"/>
      <c r="W45" s="110"/>
      <c r="X45" s="110"/>
      <c r="Y45" s="103">
        <f>[No]</f>
        <v>2133143</v>
      </c>
      <c r="AA45" s="62" t="s">
        <v>1830</v>
      </c>
      <c r="AB45" s="69">
        <f>VLOOKUP(ActionListNData[[#This Row],[Action Name]],ResourceAction[[Display]:[No]],3,0)</f>
        <v>2133175</v>
      </c>
      <c r="AC45" s="69" t="s">
        <v>1481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1573</v>
      </c>
      <c r="G46" s="96"/>
      <c r="H46" s="96" t="s">
        <v>1574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1572</v>
      </c>
      <c r="V46" s="110"/>
      <c r="W46" s="110"/>
      <c r="X46" s="110"/>
      <c r="Y46" s="103">
        <f>[No]</f>
        <v>2133144</v>
      </c>
      <c r="AA46" s="62" t="s">
        <v>1850</v>
      </c>
      <c r="AB46" s="69">
        <f>VLOOKUP(ActionListNData[[#This Row],[Action Name]],ResourceAction[[Display]:[No]],3,0)</f>
        <v>2133178</v>
      </c>
      <c r="AC46" s="69" t="s">
        <v>1650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1583</v>
      </c>
      <c r="G47" s="96"/>
      <c r="H47" s="96" t="s">
        <v>1527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1584</v>
      </c>
      <c r="U47" s="110"/>
      <c r="V47" s="110"/>
      <c r="W47" s="110"/>
      <c r="X47" s="110"/>
      <c r="Y47" s="103">
        <f>[No]</f>
        <v>2133145</v>
      </c>
      <c r="AA47" s="62" t="s">
        <v>1874</v>
      </c>
      <c r="AB47" s="69">
        <f>VLOOKUP(ActionListNData[[#This Row],[Action Name]],ResourceAction[[Display]:[No]],3,0)</f>
        <v>2133179</v>
      </c>
      <c r="AC47" s="69" t="s">
        <v>1490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1595</v>
      </c>
      <c r="G48" s="96"/>
      <c r="H48" s="96" t="s">
        <v>1596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1305</v>
      </c>
      <c r="U48" s="110" t="s">
        <v>1584</v>
      </c>
      <c r="V48" s="110"/>
      <c r="W48" s="110"/>
      <c r="X48" s="110"/>
      <c r="Y48" s="103">
        <f>[No]</f>
        <v>2133146</v>
      </c>
      <c r="AA48" s="62" t="s">
        <v>1884</v>
      </c>
      <c r="AB48" s="69">
        <f>VLOOKUP(ActionListNData[[#This Row],[Action Name]],ResourceAction[[Display]:[No]],3,0)</f>
        <v>2133180</v>
      </c>
      <c r="AC48" s="69" t="s">
        <v>1490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1599</v>
      </c>
      <c r="G49" s="96"/>
      <c r="H49" s="96" t="s">
        <v>1600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1530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1601</v>
      </c>
      <c r="U49" s="110" t="s">
        <v>1432</v>
      </c>
      <c r="V49" s="110"/>
      <c r="W49" s="110"/>
      <c r="X49" s="110"/>
      <c r="Y49" s="103">
        <f>[No]</f>
        <v>2133147</v>
      </c>
      <c r="AA49" s="62" t="s">
        <v>1895</v>
      </c>
      <c r="AB49" s="69">
        <f>VLOOKUP(ActionListNData[[#This Row],[Action Name]],ResourceAction[[Display]:[No]],3,0)</f>
        <v>2133181</v>
      </c>
      <c r="AC49" s="69" t="s">
        <v>1456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1603</v>
      </c>
      <c r="G50" s="96"/>
      <c r="H50" s="96" t="s">
        <v>1604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1605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1601</v>
      </c>
      <c r="U50" s="110" t="s">
        <v>1307</v>
      </c>
      <c r="V50" s="110" t="s">
        <v>1606</v>
      </c>
      <c r="W50" s="110"/>
      <c r="X50" s="110"/>
      <c r="Y50" s="103">
        <f>[No]</f>
        <v>2133148</v>
      </c>
      <c r="AA50" s="62" t="s">
        <v>1895</v>
      </c>
      <c r="AB50" s="69">
        <f>VLOOKUP(ActionListNData[[#This Row],[Action Name]],ResourceAction[[Display]:[No]],3,0)</f>
        <v>2133181</v>
      </c>
      <c r="AC50" s="69" t="s">
        <v>1860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1607</v>
      </c>
      <c r="G51" s="96"/>
      <c r="H51" s="96" t="s">
        <v>1608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1530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1609</v>
      </c>
      <c r="U51" s="110" t="s">
        <v>1613</v>
      </c>
      <c r="V51" s="110"/>
      <c r="W51" s="110"/>
      <c r="X51" s="110"/>
      <c r="Y51" s="103">
        <f>[No]</f>
        <v>2133149</v>
      </c>
      <c r="AA51" s="62" t="s">
        <v>1899</v>
      </c>
      <c r="AB51" s="69">
        <f>VLOOKUP(ActionListNData[[#This Row],[Action Name]],ResourceAction[[Display]:[No]],3,0)</f>
        <v>2133182</v>
      </c>
      <c r="AC51" s="69" t="s">
        <v>1650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1615</v>
      </c>
      <c r="G52" s="96"/>
      <c r="H52" s="96" t="s">
        <v>1616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1605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1609</v>
      </c>
      <c r="U52" s="110" t="s">
        <v>1617</v>
      </c>
      <c r="V52" s="110" t="s">
        <v>1618</v>
      </c>
      <c r="W52" s="110"/>
      <c r="X52" s="110"/>
      <c r="Y52" s="103">
        <f>[No]</f>
        <v>2133150</v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1619</v>
      </c>
      <c r="G53" s="96"/>
      <c r="H53" s="96" t="s">
        <v>1620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1530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1696</v>
      </c>
      <c r="U53" s="110" t="s">
        <v>1626</v>
      </c>
      <c r="V53" s="110"/>
      <c r="W53" s="110"/>
      <c r="X53" s="110"/>
      <c r="Y53" s="103">
        <f>[No]</f>
        <v>2133151</v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1628</v>
      </c>
      <c r="G54" s="96"/>
      <c r="H54" s="96" t="s">
        <v>1629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1605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1696</v>
      </c>
      <c r="U54" s="110" t="s">
        <v>1630</v>
      </c>
      <c r="V54" s="110" t="s">
        <v>1631</v>
      </c>
      <c r="W54" s="110"/>
      <c r="X54" s="110"/>
      <c r="Y54" s="103">
        <f>[No]</f>
        <v>2133152</v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1632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1530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1633</v>
      </c>
      <c r="U55" s="110" t="s">
        <v>1613</v>
      </c>
      <c r="V55" s="110"/>
      <c r="W55" s="110"/>
      <c r="X55" s="110"/>
      <c r="Y55" s="103">
        <f>[No]</f>
        <v>2133153</v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1640</v>
      </c>
      <c r="G56" s="96"/>
      <c r="H56" s="96" t="s">
        <v>1641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1530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1642</v>
      </c>
      <c r="U56" s="110" t="s">
        <v>1643</v>
      </c>
      <c r="V56" s="110"/>
      <c r="W56" s="110"/>
      <c r="X56" s="110"/>
      <c r="Y56" s="103">
        <f>[No]</f>
        <v>2133154</v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1659</v>
      </c>
      <c r="G57" s="96"/>
      <c r="H57" s="96" t="s">
        <v>1660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1530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1661</v>
      </c>
      <c r="U57" s="110" t="s">
        <v>1662</v>
      </c>
      <c r="V57" s="110"/>
      <c r="W57" s="110"/>
      <c r="X57" s="110"/>
      <c r="Y57" s="103">
        <f>[No]</f>
        <v>2133155</v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1677</v>
      </c>
      <c r="G58" s="96"/>
      <c r="H58" s="96" t="s">
        <v>1678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1530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1679</v>
      </c>
      <c r="U58" s="110" t="s">
        <v>1680</v>
      </c>
      <c r="V58" s="110"/>
      <c r="W58" s="110"/>
      <c r="X58" s="110"/>
      <c r="Y58" s="103">
        <f>[No]</f>
        <v>2133156</v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1345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1697</v>
      </c>
      <c r="G59" s="96"/>
      <c r="H59" s="96" t="s">
        <v>1509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1499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1510</v>
      </c>
      <c r="U59" s="110" t="s">
        <v>1429</v>
      </c>
      <c r="V59" s="110"/>
      <c r="W59" s="110"/>
      <c r="X59" s="110"/>
      <c r="Y59" s="103">
        <f>[No]</f>
        <v>2133157</v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1712</v>
      </c>
      <c r="G60" s="96"/>
      <c r="H60" s="96" t="s">
        <v>1709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1530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1713</v>
      </c>
      <c r="U60" s="110" t="s">
        <v>1714</v>
      </c>
      <c r="V60" s="110"/>
      <c r="W60" s="110"/>
      <c r="X60" s="110"/>
      <c r="Y60" s="103">
        <f>[No]</f>
        <v>2133158</v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1720</v>
      </c>
      <c r="G61" s="96"/>
      <c r="H61" s="96" t="s">
        <v>1721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1722</v>
      </c>
      <c r="U61" s="110"/>
      <c r="V61" s="110"/>
      <c r="W61" s="110"/>
      <c r="X61" s="110"/>
      <c r="Y61" s="103">
        <f>[No]</f>
        <v>2133159</v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1724</v>
      </c>
      <c r="G62" s="96"/>
      <c r="H62" s="96" t="s">
        <v>1725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1307</v>
      </c>
      <c r="U62" s="110" t="s">
        <v>1722</v>
      </c>
      <c r="V62" s="110"/>
      <c r="W62" s="110"/>
      <c r="X62" s="110"/>
      <c r="Y62" s="103">
        <f>[No]</f>
        <v>2133160</v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1729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1530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1731</v>
      </c>
      <c r="U63" s="110" t="s">
        <v>1435</v>
      </c>
      <c r="V63" s="110"/>
      <c r="W63" s="110"/>
      <c r="X63" s="110"/>
      <c r="Y63" s="103">
        <f>[No]</f>
        <v>2133161</v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1741</v>
      </c>
      <c r="G64" s="96"/>
      <c r="H64" s="96" t="s">
        <v>1742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1743</v>
      </c>
      <c r="U64" s="110" t="s">
        <v>1740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1752</v>
      </c>
      <c r="G65" s="38"/>
      <c r="H65" s="38" t="s">
        <v>1745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1605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1731</v>
      </c>
      <c r="U65" s="110" t="s">
        <v>1311</v>
      </c>
      <c r="V65" s="93" t="s">
        <v>1746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1747</v>
      </c>
      <c r="G66" s="38"/>
      <c r="H66" s="38" t="s">
        <v>1742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1748</v>
      </c>
      <c r="U66" s="110" t="s">
        <v>1750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1755</v>
      </c>
      <c r="G67" s="38"/>
      <c r="H67" s="38" t="s">
        <v>1756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1310</v>
      </c>
      <c r="U67" s="110" t="s">
        <v>1757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1765</v>
      </c>
      <c r="G68" s="96"/>
      <c r="H68" s="38" t="s">
        <v>1756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1766</v>
      </c>
      <c r="U68" s="110" t="s">
        <v>1767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1777</v>
      </c>
      <c r="G69" s="96"/>
      <c r="H69" s="38" t="s">
        <v>1756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1778</v>
      </c>
      <c r="U69" s="110" t="s">
        <v>1779</v>
      </c>
      <c r="V69" s="110"/>
      <c r="W69" s="110"/>
      <c r="X69" s="110"/>
      <c r="Y69" s="103">
        <f>[No]</f>
        <v>2133167</v>
      </c>
    </row>
    <row r="70" spans="1:25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1789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1790</v>
      </c>
      <c r="U70" s="110" t="s">
        <v>1791</v>
      </c>
      <c r="V70" s="110"/>
      <c r="W70" s="110"/>
      <c r="X70" s="110"/>
      <c r="Y70" s="103">
        <f>[No]</f>
        <v>2133168</v>
      </c>
    </row>
    <row r="71" spans="1:25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1799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1530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1796</v>
      </c>
      <c r="U71" s="110" t="s">
        <v>1436</v>
      </c>
      <c r="V71" s="110"/>
      <c r="W71" s="110"/>
      <c r="X71" s="110"/>
      <c r="Y71" s="103">
        <f>[No]</f>
        <v>2133169</v>
      </c>
    </row>
    <row r="72" spans="1:25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1797</v>
      </c>
      <c r="G72" s="96"/>
      <c r="H72" s="96" t="s">
        <v>1817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1530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1811</v>
      </c>
      <c r="U72" s="110" t="s">
        <v>1436</v>
      </c>
      <c r="V72" s="110"/>
      <c r="W72" s="110"/>
      <c r="X72" s="110"/>
      <c r="Y72" s="103">
        <f>[No]</f>
        <v>2133170</v>
      </c>
    </row>
    <row r="73" spans="1:25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1801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1530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1806</v>
      </c>
      <c r="U73" s="110" t="s">
        <v>1807</v>
      </c>
      <c r="V73" s="110"/>
      <c r="W73" s="110"/>
      <c r="X73" s="110"/>
      <c r="Y73" s="103">
        <f>[No]</f>
        <v>2133171</v>
      </c>
    </row>
    <row r="74" spans="1:25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1814</v>
      </c>
      <c r="G74" s="96"/>
      <c r="H74" s="96" t="s">
        <v>1818</v>
      </c>
      <c r="I74" s="96"/>
      <c r="J74" s="96" t="s">
        <v>1819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1820</v>
      </c>
      <c r="U74" s="110"/>
      <c r="V74" s="110"/>
      <c r="W74" s="110"/>
      <c r="X74" s="110"/>
      <c r="Y74" s="103">
        <f>[No]</f>
        <v>2133172</v>
      </c>
    </row>
    <row r="75" spans="1:25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1821</v>
      </c>
      <c r="G75" s="96"/>
      <c r="H75" s="96" t="s">
        <v>1818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1530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1811</v>
      </c>
      <c r="U75" s="110" t="s">
        <v>1820</v>
      </c>
      <c r="V75" s="110"/>
      <c r="W75" s="110"/>
      <c r="X75" s="110"/>
      <c r="Y75" s="103">
        <f>[No]</f>
        <v>2133173</v>
      </c>
    </row>
    <row r="76" spans="1:25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1823</v>
      </c>
      <c r="G76" s="96"/>
      <c r="H76" s="96" t="s">
        <v>1824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1605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1825</v>
      </c>
      <c r="U76" s="110" t="s">
        <v>1312</v>
      </c>
      <c r="V76" s="110" t="s">
        <v>1826</v>
      </c>
      <c r="W76" s="110"/>
      <c r="X76" s="110"/>
      <c r="Y76" s="103">
        <f>[No]</f>
        <v>2133174</v>
      </c>
    </row>
    <row r="77" spans="1:25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1828</v>
      </c>
      <c r="G77" s="96"/>
      <c r="H77" s="96" t="s">
        <v>1829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1530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1825</v>
      </c>
      <c r="U77" s="110" t="s">
        <v>1437</v>
      </c>
      <c r="V77" s="110"/>
      <c r="W77" s="110"/>
      <c r="X77" s="110"/>
      <c r="Y77" s="103">
        <f>[No]</f>
        <v>2133175</v>
      </c>
    </row>
    <row r="78" spans="1:25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1659</v>
      </c>
      <c r="G78" s="96"/>
      <c r="H78" s="96"/>
      <c r="I78" s="96"/>
      <c r="J78" s="96" t="s">
        <v>911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1662</v>
      </c>
      <c r="U78" s="110"/>
      <c r="V78" s="110"/>
      <c r="W78" s="110"/>
      <c r="X78" s="110"/>
      <c r="Y78" s="103">
        <f>[No]</f>
        <v>2133176</v>
      </c>
    </row>
    <row r="79" spans="1:25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897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1845</v>
      </c>
      <c r="G79" s="96"/>
      <c r="H79" s="96"/>
      <c r="I79" s="96"/>
      <c r="J79" s="96" t="s">
        <v>1836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1846</v>
      </c>
      <c r="U79" s="110"/>
      <c r="V79" s="110"/>
      <c r="W79" s="110"/>
      <c r="X79" s="110"/>
      <c r="Y79" s="103">
        <f>[No]</f>
        <v>2133177</v>
      </c>
    </row>
    <row r="80" spans="1:25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1847</v>
      </c>
      <c r="G80" s="96"/>
      <c r="H80" s="96" t="s">
        <v>1848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1605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1679</v>
      </c>
      <c r="U80" s="110" t="s">
        <v>1849</v>
      </c>
      <c r="V80" s="110" t="s">
        <v>1851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1872</v>
      </c>
      <c r="G81" s="96"/>
      <c r="H81" s="96" t="s">
        <v>1756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1314</v>
      </c>
      <c r="U81" s="110" t="s">
        <v>1873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1881</v>
      </c>
      <c r="G82" s="96"/>
      <c r="H82" s="96" t="s">
        <v>1882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1499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2123130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1888</v>
      </c>
      <c r="U82" s="110" t="s">
        <v>1883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1345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1892</v>
      </c>
      <c r="G83" s="96"/>
      <c r="H83" s="96" t="s">
        <v>1893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1499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2123122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1894</v>
      </c>
      <c r="U83" s="110" t="s">
        <v>1662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1896</v>
      </c>
      <c r="G84" s="96"/>
      <c r="H84" s="96" t="s">
        <v>1897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1499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1898</v>
      </c>
      <c r="U84" s="110" t="s">
        <v>1427</v>
      </c>
      <c r="V84" s="110"/>
      <c r="W84" s="110"/>
      <c r="X84" s="110"/>
      <c r="Y84" s="103">
        <f>[No]</f>
        <v>2133182</v>
      </c>
    </row>
  </sheetData>
  <dataValidations count="7">
    <dataValidation type="list" allowBlank="1" showInputMessage="1" showErrorMessage="1" sqref="AN2 AA2:AA51">
      <formula1>ActionsName</formula1>
    </dataValidation>
    <dataValidation type="list" allowBlank="1" showInputMessage="1" showErrorMessage="1" sqref="AC2:AC51">
      <formula1>ListNames</formula1>
    </dataValidation>
    <dataValidation type="list" allowBlank="1" showInputMessage="1" showErrorMessage="1" sqref="AD2:AD51">
      <formula1>DataNames</formula1>
    </dataValidation>
    <dataValidation type="list" allowBlank="1" showInputMessage="1" showErrorMessage="1" sqref="I2:I84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84">
      <formula1>Resources</formula1>
    </dataValidation>
    <dataValidation type="list" allowBlank="1" showInputMessage="1" showErrorMessage="1" sqref="T2:X84">
      <formula1>IDNs</formula1>
    </dataValidation>
    <dataValidation type="list" allowBlank="1" showInputMessage="1" showErrorMessage="1" sqref="N2:N84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2019-05-21T03:51:52Z</dcterms:modified>
</cp:coreProperties>
</file>