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9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101" i="3"/>
  <c r="D101"/>
  <c r="E101"/>
  <c r="F101"/>
  <c r="G101"/>
  <c r="H101"/>
  <c r="I101"/>
  <c r="J101"/>
  <c r="AE36" i="27"/>
  <c r="AF36"/>
  <c r="AI36"/>
  <c r="AJ36"/>
  <c r="AL36"/>
  <c r="B70"/>
  <c r="D70"/>
  <c r="M70" s="1"/>
  <c r="Q70"/>
  <c r="R70"/>
  <c r="S70"/>
  <c r="O88" i="9"/>
  <c r="AE88" s="1"/>
  <c r="AB88" s="1"/>
  <c r="P88"/>
  <c r="AJ88"/>
  <c r="AT88"/>
  <c r="O87"/>
  <c r="Q87" s="1"/>
  <c r="P87"/>
  <c r="AJ87"/>
  <c r="AT87"/>
  <c r="O86"/>
  <c r="Q86" s="1"/>
  <c r="P86"/>
  <c r="AJ86"/>
  <c r="AT86"/>
  <c r="O85"/>
  <c r="AE85" s="1"/>
  <c r="AB85" s="1"/>
  <c r="P85"/>
  <c r="AJ85"/>
  <c r="AT85"/>
  <c r="B29"/>
  <c r="C13" i="29"/>
  <c r="A94" i="19"/>
  <c r="B94"/>
  <c r="G94" s="1"/>
  <c r="C94"/>
  <c r="AV41" i="28"/>
  <c r="AE35" i="27"/>
  <c r="AF35"/>
  <c r="AI35"/>
  <c r="AJ35"/>
  <c r="B69"/>
  <c r="D69"/>
  <c r="M69" s="1"/>
  <c r="Q69"/>
  <c r="R69"/>
  <c r="S69"/>
  <c r="O84" i="9"/>
  <c r="Q84" s="1"/>
  <c r="P84"/>
  <c r="AJ84"/>
  <c r="AT84"/>
  <c r="O83"/>
  <c r="AE83" s="1"/>
  <c r="AB83" s="1"/>
  <c r="P83"/>
  <c r="AJ83"/>
  <c r="AT83"/>
  <c r="O82"/>
  <c r="AE82" s="1"/>
  <c r="AB82" s="1"/>
  <c r="P82"/>
  <c r="AJ82"/>
  <c r="AT82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4" i="9"/>
  <c r="BE64"/>
  <c r="BD63"/>
  <c r="BE63"/>
  <c r="BD62"/>
  <c r="BE62"/>
  <c r="O81"/>
  <c r="Q81" s="1"/>
  <c r="P81"/>
  <c r="AJ81"/>
  <c r="AT81"/>
  <c r="O80"/>
  <c r="M80" s="1"/>
  <c r="P80"/>
  <c r="AJ80"/>
  <c r="AT80"/>
  <c r="O79"/>
  <c r="AE79" s="1"/>
  <c r="AB79" s="1"/>
  <c r="P79"/>
  <c r="AJ79"/>
  <c r="AT79"/>
  <c r="B27"/>
  <c r="AE33" i="27"/>
  <c r="AF33"/>
  <c r="AI33"/>
  <c r="AJ33"/>
  <c r="B67"/>
  <c r="D67"/>
  <c r="M67" s="1"/>
  <c r="Q67"/>
  <c r="R67"/>
  <c r="S67"/>
  <c r="C10" i="29"/>
  <c r="O63" i="9"/>
  <c r="AE63" s="1"/>
  <c r="AB63" s="1"/>
  <c r="P63"/>
  <c r="AJ63"/>
  <c r="AT63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9" i="9"/>
  <c r="EC9"/>
  <c r="EB8"/>
  <c r="EC8"/>
  <c r="K101" i="3" l="1"/>
  <c r="AB36" i="27"/>
  <c r="AK36" s="1"/>
  <c r="Y70"/>
  <c r="Q88" i="9"/>
  <c r="M88"/>
  <c r="AN87"/>
  <c r="AY87"/>
  <c r="BA87"/>
  <c r="AD87"/>
  <c r="M87"/>
  <c r="AE87"/>
  <c r="AB87" s="1"/>
  <c r="AN86"/>
  <c r="AY86"/>
  <c r="BA86"/>
  <c r="AD86"/>
  <c r="AE86"/>
  <c r="AB86" s="1"/>
  <c r="M86"/>
  <c r="Q85"/>
  <c r="AN85" s="1"/>
  <c r="M85"/>
  <c r="D94" i="19"/>
  <c r="Y69" i="27"/>
  <c r="Q83" i="9"/>
  <c r="AN83" s="1"/>
  <c r="M84"/>
  <c r="M83"/>
  <c r="AD84"/>
  <c r="AY84"/>
  <c r="AN84"/>
  <c r="BA84"/>
  <c r="AE84"/>
  <c r="AB84" s="1"/>
  <c r="Q82"/>
  <c r="BA82" s="1"/>
  <c r="M79"/>
  <c r="M82"/>
  <c r="Y68" i="27"/>
  <c r="M81" i="9"/>
  <c r="AD81"/>
  <c r="AN81"/>
  <c r="BA81"/>
  <c r="AY81"/>
  <c r="AE81"/>
  <c r="AB81" s="1"/>
  <c r="AE80"/>
  <c r="AB80" s="1"/>
  <c r="Q80"/>
  <c r="Q79"/>
  <c r="AN79" s="1"/>
  <c r="M63"/>
  <c r="Y67" i="27"/>
  <c r="Q63" i="9"/>
  <c r="AN63" s="1"/>
  <c r="AN48"/>
  <c r="BA48"/>
  <c r="AD48"/>
  <c r="AY48"/>
  <c r="M48"/>
  <c r="AE48"/>
  <c r="AB48" s="1"/>
  <c r="K25" i="3"/>
  <c r="M66" i="27"/>
  <c r="Y66"/>
  <c r="Y65"/>
  <c r="EB7" i="9"/>
  <c r="EC7"/>
  <c r="EB6"/>
  <c r="EC6"/>
  <c r="AE31" i="27"/>
  <c r="AF31"/>
  <c r="AI31"/>
  <c r="AJ31"/>
  <c r="B64"/>
  <c r="D64"/>
  <c r="M64" s="1"/>
  <c r="Q64"/>
  <c r="R64"/>
  <c r="S64"/>
  <c r="AP40" i="29"/>
  <c r="AR40"/>
  <c r="AP39"/>
  <c r="AR39"/>
  <c r="AP38"/>
  <c r="AR38"/>
  <c r="AP37"/>
  <c r="AR37"/>
  <c r="AE15"/>
  <c r="AH15"/>
  <c r="AP36"/>
  <c r="AR36"/>
  <c r="AP35"/>
  <c r="AR35"/>
  <c r="AP34"/>
  <c r="AR34"/>
  <c r="AE14"/>
  <c r="AH14"/>
  <c r="C8"/>
  <c r="EB5" i="9"/>
  <c r="EC5"/>
  <c r="BD61"/>
  <c r="BE61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DD3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1" i="28"/>
  <c r="AV92"/>
  <c r="AV93"/>
  <c r="AV94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0" i="28"/>
  <c r="AV89"/>
  <c r="AV88"/>
  <c r="AV87"/>
  <c r="AV86"/>
  <c r="AV85"/>
  <c r="AV84"/>
  <c r="A25"/>
  <c r="C25"/>
  <c r="D25"/>
  <c r="K25" s="1"/>
  <c r="AV83"/>
  <c r="AE23" i="27"/>
  <c r="AF23"/>
  <c r="AI23"/>
  <c r="AJ23"/>
  <c r="B57"/>
  <c r="D57"/>
  <c r="M57" s="1"/>
  <c r="Q57"/>
  <c r="R57"/>
  <c r="S57"/>
  <c r="A91" i="19"/>
  <c r="B91"/>
  <c r="C91"/>
  <c r="AV82" i="28"/>
  <c r="AV81"/>
  <c r="AV80"/>
  <c r="A24"/>
  <c r="C24"/>
  <c r="D24"/>
  <c r="K24" s="1"/>
  <c r="A90" i="19"/>
  <c r="B90"/>
  <c r="D90" s="1"/>
  <c r="N90" s="1"/>
  <c r="C90"/>
  <c r="AE22" i="27"/>
  <c r="AF22"/>
  <c r="AI22"/>
  <c r="AJ22"/>
  <c r="B56"/>
  <c r="D56"/>
  <c r="M56" s="1"/>
  <c r="Q56"/>
  <c r="R56"/>
  <c r="S56"/>
  <c r="AV75" i="28"/>
  <c r="AV79"/>
  <c r="AV78"/>
  <c r="AV77"/>
  <c r="AV76"/>
  <c r="AV74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3" i="28"/>
  <c r="AV72"/>
  <c r="AV71"/>
  <c r="AV70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6" i="28"/>
  <c r="AV69"/>
  <c r="AV68"/>
  <c r="AV67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6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N94" i="19" l="1"/>
  <c r="AA40" i="28"/>
  <c r="AG36" i="27"/>
  <c r="AN88" i="9"/>
  <c r="BA88"/>
  <c r="AD88"/>
  <c r="AY88"/>
  <c r="AY85"/>
  <c r="AD85"/>
  <c r="BA85"/>
  <c r="K27" i="28"/>
  <c r="AY83" i="9"/>
  <c r="AD83"/>
  <c r="BA83"/>
  <c r="AN82"/>
  <c r="AY82"/>
  <c r="AD82"/>
  <c r="AY80"/>
  <c r="AN80"/>
  <c r="BA80"/>
  <c r="AD80"/>
  <c r="AY79"/>
  <c r="AD79"/>
  <c r="BA79"/>
  <c r="K22" i="28"/>
  <c r="BA63" i="9"/>
  <c r="AY63"/>
  <c r="AD63"/>
  <c r="Y64" i="27"/>
  <c r="Y63"/>
  <c r="K61" i="3"/>
  <c r="Y62" i="27"/>
  <c r="Y61"/>
  <c r="Y60"/>
  <c r="M59"/>
  <c r="D93" i="19"/>
  <c r="N93" s="1"/>
  <c r="G93"/>
  <c r="M58" i="27"/>
  <c r="Y58"/>
  <c r="D92" i="19"/>
  <c r="N92" s="1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1" i="19" l="1"/>
  <c r="Y46" i="27"/>
  <c r="Y44"/>
  <c r="Y45"/>
  <c r="Y43"/>
  <c r="Y42"/>
  <c r="Y41"/>
  <c r="M40"/>
  <c r="Y39"/>
  <c r="Y38"/>
  <c r="AH2" i="29"/>
  <c r="AH3"/>
  <c r="AE2" l="1"/>
  <c r="AE3"/>
  <c r="C3"/>
  <c r="BD60" i="9"/>
  <c r="BE60"/>
  <c r="BD59"/>
  <c r="BE59"/>
  <c r="BD58"/>
  <c r="BE58"/>
  <c r="O78"/>
  <c r="AE78" s="1"/>
  <c r="AB78" s="1"/>
  <c r="P78"/>
  <c r="AJ78"/>
  <c r="AT78"/>
  <c r="O77"/>
  <c r="AE77" s="1"/>
  <c r="AB77" s="1"/>
  <c r="P77"/>
  <c r="AJ77"/>
  <c r="AT77"/>
  <c r="O76"/>
  <c r="Q76" s="1"/>
  <c r="P76"/>
  <c r="AJ76"/>
  <c r="AT76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5" i="28"/>
  <c r="AV64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K17" s="1"/>
  <c r="A16"/>
  <c r="C16"/>
  <c r="D16"/>
  <c r="AH36" i="27" s="1"/>
  <c r="A15" i="28"/>
  <c r="C15"/>
  <c r="D15"/>
  <c r="N40" s="1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Z40" i="28" l="1"/>
  <c r="AB40"/>
  <c r="W40"/>
  <c r="V40"/>
  <c r="AD40"/>
  <c r="U40"/>
  <c r="AC40"/>
  <c r="K12"/>
  <c r="K14"/>
  <c r="K13"/>
  <c r="K16"/>
  <c r="K15"/>
  <c r="K11"/>
  <c r="K10"/>
  <c r="K9"/>
  <c r="N10" i="19"/>
  <c r="K5" i="28"/>
  <c r="Y37" i="27"/>
  <c r="M78" i="9"/>
  <c r="Q78"/>
  <c r="Q77"/>
  <c r="M77"/>
  <c r="AN76"/>
  <c r="BA76"/>
  <c r="AY76"/>
  <c r="AD76"/>
  <c r="M76"/>
  <c r="AE76"/>
  <c r="AB76" s="1"/>
  <c r="Y36" i="27"/>
  <c r="Y35"/>
  <c r="D89" i="19"/>
  <c r="N89" s="1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" i="19" l="1"/>
  <c r="AN78" i="9"/>
  <c r="AY78"/>
  <c r="AD78"/>
  <c r="BA78"/>
  <c r="BA77"/>
  <c r="AD77"/>
  <c r="AY77"/>
  <c r="AN77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7"/>
  <c r="BE57"/>
  <c r="O74"/>
  <c r="Q74" s="1"/>
  <c r="P74"/>
  <c r="AJ74"/>
  <c r="AT74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4" i="9"/>
  <c r="BA74"/>
  <c r="AD74"/>
  <c r="AY74"/>
  <c r="M74"/>
  <c r="AE74"/>
  <c r="AB74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3" i="9"/>
  <c r="BE53"/>
  <c r="BD56"/>
  <c r="BE56"/>
  <c r="BD55"/>
  <c r="BE55"/>
  <c r="BD54"/>
  <c r="BE54"/>
  <c r="O75"/>
  <c r="Q75" s="1"/>
  <c r="P75"/>
  <c r="AJ75"/>
  <c r="AT75"/>
  <c r="O73"/>
  <c r="Q73" s="1"/>
  <c r="P73"/>
  <c r="AJ73"/>
  <c r="AT73"/>
  <c r="O72"/>
  <c r="AE72" s="1"/>
  <c r="AB72" s="1"/>
  <c r="P72"/>
  <c r="AJ72"/>
  <c r="AT72"/>
  <c r="B25"/>
  <c r="O71"/>
  <c r="AE71" s="1"/>
  <c r="AB71" s="1"/>
  <c r="P71"/>
  <c r="AJ71"/>
  <c r="AT71"/>
  <c r="B24"/>
  <c r="BD52"/>
  <c r="BE52"/>
  <c r="BD51"/>
  <c r="BE51"/>
  <c r="O70"/>
  <c r="AE70" s="1"/>
  <c r="AB70" s="1"/>
  <c r="P70"/>
  <c r="AJ70"/>
  <c r="AT70"/>
  <c r="O69"/>
  <c r="Q69" s="1"/>
  <c r="P69"/>
  <c r="AJ69"/>
  <c r="AT69"/>
  <c r="B23"/>
  <c r="BD50"/>
  <c r="BE50"/>
  <c r="BD49"/>
  <c r="BE49"/>
  <c r="BD48"/>
  <c r="BE48"/>
  <c r="O68"/>
  <c r="AE68" s="1"/>
  <c r="AB68" s="1"/>
  <c r="P68"/>
  <c r="AJ68"/>
  <c r="AT68"/>
  <c r="O67"/>
  <c r="Q67" s="1"/>
  <c r="P67"/>
  <c r="AJ67"/>
  <c r="AT67"/>
  <c r="O66"/>
  <c r="Q66" s="1"/>
  <c r="P66"/>
  <c r="AJ66"/>
  <c r="AT66"/>
  <c r="B22"/>
  <c r="BD47"/>
  <c r="BE47"/>
  <c r="BD46"/>
  <c r="BE46"/>
  <c r="O65"/>
  <c r="Q65" s="1"/>
  <c r="P65"/>
  <c r="AJ65"/>
  <c r="AT65"/>
  <c r="O64"/>
  <c r="Q64" s="1"/>
  <c r="P64"/>
  <c r="AJ64"/>
  <c r="AT64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5" i="9"/>
  <c r="BE45"/>
  <c r="BD44"/>
  <c r="BE44"/>
  <c r="BD43"/>
  <c r="BE43"/>
  <c r="BD42"/>
  <c r="BE42"/>
  <c r="BD41"/>
  <c r="BE41"/>
  <c r="O62"/>
  <c r="Q62" s="1"/>
  <c r="P62"/>
  <c r="AJ62"/>
  <c r="AT62"/>
  <c r="O61"/>
  <c r="AE61" s="1"/>
  <c r="AB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5" i="9"/>
  <c r="AD75"/>
  <c r="AY75"/>
  <c r="AN75"/>
  <c r="M72"/>
  <c r="M75"/>
  <c r="AE75"/>
  <c r="AB75" s="1"/>
  <c r="BA73"/>
  <c r="AD73"/>
  <c r="AY73"/>
  <c r="AN73"/>
  <c r="M73"/>
  <c r="AE73"/>
  <c r="AB73" s="1"/>
  <c r="Q72"/>
  <c r="M71"/>
  <c r="Q71"/>
  <c r="M70"/>
  <c r="Q70"/>
  <c r="AD69"/>
  <c r="AN69"/>
  <c r="AY69"/>
  <c r="BA69"/>
  <c r="AE69"/>
  <c r="AB69" s="1"/>
  <c r="M69"/>
  <c r="Q68"/>
  <c r="M68"/>
  <c r="BA67"/>
  <c r="AN67"/>
  <c r="AD67"/>
  <c r="AY67"/>
  <c r="M67"/>
  <c r="AE67"/>
  <c r="AB67" s="1"/>
  <c r="AN66"/>
  <c r="BA66"/>
  <c r="AD66"/>
  <c r="AY66"/>
  <c r="M66"/>
  <c r="AE66"/>
  <c r="AB66" s="1"/>
  <c r="AD65"/>
  <c r="AY65"/>
  <c r="AN65"/>
  <c r="BA65"/>
  <c r="AE65"/>
  <c r="AB65" s="1"/>
  <c r="M65"/>
  <c r="BA64"/>
  <c r="AN64"/>
  <c r="AD64"/>
  <c r="AY64"/>
  <c r="M64"/>
  <c r="AE64"/>
  <c r="AB64" s="1"/>
  <c r="M32"/>
  <c r="AE34"/>
  <c r="AB34" s="1"/>
  <c r="Q34"/>
  <c r="AD34" s="1"/>
  <c r="Q32"/>
  <c r="M33"/>
  <c r="Q33"/>
  <c r="M62"/>
  <c r="Q53"/>
  <c r="M53"/>
  <c r="K69" i="3"/>
  <c r="Q61" i="9"/>
  <c r="AN61" s="1"/>
  <c r="M60"/>
  <c r="M61"/>
  <c r="AN62"/>
  <c r="BA62"/>
  <c r="AD62"/>
  <c r="AY62"/>
  <c r="AE62"/>
  <c r="AB62" s="1"/>
  <c r="M58"/>
  <c r="M59"/>
  <c r="Q59"/>
  <c r="AN59" s="1"/>
  <c r="Q60"/>
  <c r="M49"/>
  <c r="Q58"/>
  <c r="AN58" s="1"/>
  <c r="M57"/>
  <c r="M56"/>
  <c r="Q57"/>
  <c r="AY57" s="1"/>
  <c r="M55"/>
  <c r="Q55"/>
  <c r="AN55" s="1"/>
  <c r="Q56"/>
  <c r="Q54"/>
  <c r="AN54" s="1"/>
  <c r="M54"/>
  <c r="M52"/>
  <c r="Q52"/>
  <c r="AN52" s="1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L88" s="1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M88" l="1"/>
  <c r="AK88"/>
  <c r="N6" i="19"/>
  <c r="AD18" i="9"/>
  <c r="BA18"/>
  <c r="AY18"/>
  <c r="AY31"/>
  <c r="AD31"/>
  <c r="BA31"/>
  <c r="BA72"/>
  <c r="AD72"/>
  <c r="AN72"/>
  <c r="AY72"/>
  <c r="BA71"/>
  <c r="AY71"/>
  <c r="AN71"/>
  <c r="AD71"/>
  <c r="AY70"/>
  <c r="AN70"/>
  <c r="BA70"/>
  <c r="AD70"/>
  <c r="AN68"/>
  <c r="BA68"/>
  <c r="AD68"/>
  <c r="AY68"/>
  <c r="AY34"/>
  <c r="AN34"/>
  <c r="BA34"/>
  <c r="AD32"/>
  <c r="BA32"/>
  <c r="AY32"/>
  <c r="AN32"/>
  <c r="BA33"/>
  <c r="AD33"/>
  <c r="AY33"/>
  <c r="AN33"/>
  <c r="AY61"/>
  <c r="BA61"/>
  <c r="AN53"/>
  <c r="AD53"/>
  <c r="BA53"/>
  <c r="AY53"/>
  <c r="AD61"/>
  <c r="AD59"/>
  <c r="BA59"/>
  <c r="AY59"/>
  <c r="AN60"/>
  <c r="BA60"/>
  <c r="AD60"/>
  <c r="AY60"/>
  <c r="AY58"/>
  <c r="AD58"/>
  <c r="BA58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5" i="3"/>
  <c r="D125"/>
  <c r="E125"/>
  <c r="F125"/>
  <c r="G125"/>
  <c r="H125"/>
  <c r="I125"/>
  <c r="J125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9" i="3"/>
  <c r="D79"/>
  <c r="E79"/>
  <c r="F79"/>
  <c r="G79"/>
  <c r="H79"/>
  <c r="I79"/>
  <c r="J79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N61"/>
  <c r="N37"/>
  <c r="N73"/>
  <c r="N40"/>
  <c r="N80"/>
  <c r="N74"/>
  <c r="G49"/>
  <c r="D72"/>
  <c r="G72"/>
  <c r="D71"/>
  <c r="N71" s="1"/>
  <c r="G71"/>
  <c r="D70"/>
  <c r="N70" s="1"/>
  <c r="G70"/>
  <c r="D68"/>
  <c r="N68" s="1"/>
  <c r="D69"/>
  <c r="N69" s="1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N60" s="1"/>
  <c r="D59"/>
  <c r="N59" s="1"/>
  <c r="G55"/>
  <c r="G58"/>
  <c r="D55"/>
  <c r="D50"/>
  <c r="N50" s="1"/>
  <c r="D54"/>
  <c r="N54" s="1"/>
  <c r="G52"/>
  <c r="K125" i="3"/>
  <c r="G51" i="19"/>
  <c r="D48"/>
  <c r="G47"/>
  <c r="G45"/>
  <c r="D35"/>
  <c r="G35"/>
  <c r="G48"/>
  <c r="D46"/>
  <c r="D45"/>
  <c r="D47"/>
  <c r="D41"/>
  <c r="D44"/>
  <c r="G38"/>
  <c r="D36"/>
  <c r="G37"/>
  <c r="K79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8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N56" i="19" l="1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8" i="3"/>
  <c r="D128"/>
  <c r="F128"/>
  <c r="G128"/>
  <c r="H128"/>
  <c r="I128"/>
  <c r="J128"/>
  <c r="C119"/>
  <c r="D119"/>
  <c r="F119"/>
  <c r="G119"/>
  <c r="H119"/>
  <c r="I119"/>
  <c r="J119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7"/>
  <c r="D127"/>
  <c r="F127"/>
  <c r="G127"/>
  <c r="H127"/>
  <c r="I127"/>
  <c r="J127"/>
  <c r="C126"/>
  <c r="D126"/>
  <c r="F126"/>
  <c r="G126"/>
  <c r="H126"/>
  <c r="I126"/>
  <c r="J126"/>
  <c r="C124"/>
  <c r="D124"/>
  <c r="F124"/>
  <c r="G124"/>
  <c r="H124"/>
  <c r="I124"/>
  <c r="J124"/>
  <c r="C123"/>
  <c r="D123"/>
  <c r="F123"/>
  <c r="G123"/>
  <c r="H123"/>
  <c r="I123"/>
  <c r="J123"/>
  <c r="C122"/>
  <c r="D122"/>
  <c r="F122"/>
  <c r="G122"/>
  <c r="H122"/>
  <c r="I122"/>
  <c r="J122"/>
  <c r="C114"/>
  <c r="D114"/>
  <c r="F114"/>
  <c r="G114"/>
  <c r="H114"/>
  <c r="I114"/>
  <c r="J114"/>
  <c r="C121"/>
  <c r="D121"/>
  <c r="F121"/>
  <c r="G121"/>
  <c r="H121"/>
  <c r="I121"/>
  <c r="J121"/>
  <c r="C120"/>
  <c r="D120"/>
  <c r="F120"/>
  <c r="G120"/>
  <c r="H120"/>
  <c r="I120"/>
  <c r="J120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J66" i="2"/>
  <c r="J65"/>
  <c r="J64"/>
  <c r="J63"/>
  <c r="C76" i="3"/>
  <c r="C77"/>
  <c r="C78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D76"/>
  <c r="D77"/>
  <c r="D78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F76"/>
  <c r="F77"/>
  <c r="F78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H76"/>
  <c r="H77"/>
  <c r="H78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I76"/>
  <c r="I77"/>
  <c r="I78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J76"/>
  <c r="J77"/>
  <c r="J78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C74"/>
  <c r="C75"/>
  <c r="C102"/>
  <c r="C103"/>
  <c r="D74"/>
  <c r="D75"/>
  <c r="D102"/>
  <c r="D103"/>
  <c r="F74"/>
  <c r="F75"/>
  <c r="F102"/>
  <c r="F103"/>
  <c r="G74"/>
  <c r="G75"/>
  <c r="G102"/>
  <c r="G103"/>
  <c r="H74"/>
  <c r="H75"/>
  <c r="H102"/>
  <c r="H103"/>
  <c r="I74"/>
  <c r="I75"/>
  <c r="I102"/>
  <c r="I103"/>
  <c r="J74"/>
  <c r="J75"/>
  <c r="J102"/>
  <c r="J103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8" i="3" l="1"/>
  <c r="K119"/>
  <c r="K144"/>
  <c r="K143"/>
  <c r="K142"/>
  <c r="K141"/>
  <c r="K140"/>
  <c r="K139"/>
  <c r="K138"/>
  <c r="K137"/>
  <c r="K136"/>
  <c r="K135"/>
  <c r="K134"/>
  <c r="K133"/>
  <c r="K132"/>
  <c r="K131"/>
  <c r="K130"/>
  <c r="K129"/>
  <c r="K127"/>
  <c r="K123"/>
  <c r="K126"/>
  <c r="K124"/>
  <c r="K122"/>
  <c r="K114"/>
  <c r="K121"/>
  <c r="K120"/>
  <c r="K118"/>
  <c r="K117"/>
  <c r="K116"/>
  <c r="K115"/>
  <c r="K113"/>
  <c r="K112"/>
  <c r="K110"/>
  <c r="K111"/>
  <c r="K109"/>
  <c r="K108"/>
  <c r="K78"/>
  <c r="K80"/>
  <c r="K92"/>
  <c r="K91"/>
  <c r="K76"/>
  <c r="K97"/>
  <c r="K85"/>
  <c r="K94"/>
  <c r="K82"/>
  <c r="K99"/>
  <c r="K87"/>
  <c r="K100"/>
  <c r="K88"/>
  <c r="K83"/>
  <c r="K98"/>
  <c r="K90"/>
  <c r="K86"/>
  <c r="K77"/>
  <c r="K89"/>
  <c r="K95"/>
  <c r="K93"/>
  <c r="K81"/>
  <c r="K96"/>
  <c r="K84"/>
  <c r="K74"/>
  <c r="K103"/>
  <c r="K75"/>
  <c r="K102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7"/>
  <c r="K106"/>
  <c r="K105"/>
  <c r="K104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AT41" s="1"/>
  <c r="D2"/>
  <c r="DO2" i="9"/>
  <c r="DD2"/>
  <c r="DC2"/>
  <c r="S2" i="27"/>
  <c r="R2"/>
  <c r="Q2"/>
  <c r="P2"/>
  <c r="O2"/>
  <c r="J2" i="31"/>
  <c r="J3" s="1"/>
  <c r="J4" s="1"/>
  <c r="AT90" i="28" l="1"/>
  <c r="AT94"/>
  <c r="AT93"/>
  <c r="AT92"/>
  <c r="AT91"/>
  <c r="AT88"/>
  <c r="AT89"/>
  <c r="AT86"/>
  <c r="AT87"/>
  <c r="AT84"/>
  <c r="AT85"/>
  <c r="AT82"/>
  <c r="AT83"/>
  <c r="AT80"/>
  <c r="AT81"/>
  <c r="AT79"/>
  <c r="AT75"/>
  <c r="AT77"/>
  <c r="AT78"/>
  <c r="AT74"/>
  <c r="AT76"/>
  <c r="AT72"/>
  <c r="AT73"/>
  <c r="AT70"/>
  <c r="AT71"/>
  <c r="AT69"/>
  <c r="AT66"/>
  <c r="AT67"/>
  <c r="AT68"/>
  <c r="AT65"/>
  <c r="AT36"/>
  <c r="AT63"/>
  <c r="AT64"/>
  <c r="AT61"/>
  <c r="AT62"/>
  <c r="AT59"/>
  <c r="AT60"/>
  <c r="AT57"/>
  <c r="AT58"/>
  <c r="AT55"/>
  <c r="AT56"/>
  <c r="AT53"/>
  <c r="AT54"/>
  <c r="AT51"/>
  <c r="AT52"/>
  <c r="AT49"/>
  <c r="AT50"/>
  <c r="AT48"/>
  <c r="AT46"/>
  <c r="AT47"/>
  <c r="AT44"/>
  <c r="AT45"/>
  <c r="AT42"/>
  <c r="AT43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39" i="28" s="1"/>
  <c r="A2"/>
  <c r="C2"/>
  <c r="BU2" i="9"/>
  <c r="BZ2"/>
  <c r="BZ3" s="1"/>
  <c r="BZ4" s="1"/>
  <c r="BZ5" s="1"/>
  <c r="P2" i="19"/>
  <c r="AG2" i="27"/>
  <c r="AK2"/>
  <c r="B2"/>
  <c r="AB35" s="1"/>
  <c r="AT2" i="9"/>
  <c r="AJ2"/>
  <c r="AL87" s="1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E6"/>
  <c r="AK35" i="27" l="1"/>
  <c r="AG35"/>
  <c r="AV87" i="9"/>
  <c r="AW87" s="1"/>
  <c r="AV88"/>
  <c r="AM87"/>
  <c r="AK87"/>
  <c r="AV85"/>
  <c r="AU85" s="1"/>
  <c r="AV86"/>
  <c r="AL85"/>
  <c r="AK85" s="1"/>
  <c r="AL86"/>
  <c r="AL34" i="27"/>
  <c r="AL35"/>
  <c r="EI8" i="9"/>
  <c r="BA41" i="28"/>
  <c r="EM9" i="9"/>
  <c r="BB41" i="28"/>
  <c r="EL9" i="9"/>
  <c r="EM8"/>
  <c r="EL8"/>
  <c r="EJ9"/>
  <c r="EK8"/>
  <c r="EI9"/>
  <c r="EJ8"/>
  <c r="EK9"/>
  <c r="AZ41" i="28"/>
  <c r="EI6" i="9"/>
  <c r="AV40" i="29"/>
  <c r="EK5" i="9"/>
  <c r="EL6"/>
  <c r="EK6"/>
  <c r="AV37" i="29"/>
  <c r="EJ5" i="9"/>
  <c r="EM5"/>
  <c r="EI5"/>
  <c r="EM7"/>
  <c r="EM6"/>
  <c r="EJ7"/>
  <c r="AL14" i="29"/>
  <c r="EI7" i="9"/>
  <c r="EJ6"/>
  <c r="EL5"/>
  <c r="EL7"/>
  <c r="EK7"/>
  <c r="Z21" i="29"/>
  <c r="AV36"/>
  <c r="EH7" i="9"/>
  <c r="AV39" i="29"/>
  <c r="AV33"/>
  <c r="BA92" i="28"/>
  <c r="BA93"/>
  <c r="BB93"/>
  <c r="BA91"/>
  <c r="BB92"/>
  <c r="BB91"/>
  <c r="AZ91"/>
  <c r="BA94"/>
  <c r="AZ94"/>
  <c r="BB94"/>
  <c r="AL13" i="29"/>
  <c r="AZ93" i="28"/>
  <c r="AV38" i="29"/>
  <c r="Z22"/>
  <c r="EH5" i="9"/>
  <c r="AA22" i="29"/>
  <c r="AV31"/>
  <c r="AL15"/>
  <c r="Z19"/>
  <c r="Z18"/>
  <c r="AV35"/>
  <c r="AV34"/>
  <c r="EH6" i="9"/>
  <c r="EH8"/>
  <c r="Z20" i="29"/>
  <c r="Z17"/>
  <c r="AA39" i="28"/>
  <c r="EH9" i="9"/>
  <c r="AV32" i="29"/>
  <c r="AZ92" i="28"/>
  <c r="AW41"/>
  <c r="AH32" i="27"/>
  <c r="AW93" i="28"/>
  <c r="N39"/>
  <c r="AW92"/>
  <c r="AW91"/>
  <c r="AH31" i="27"/>
  <c r="AH30"/>
  <c r="AW94" i="28"/>
  <c r="AH34" i="27"/>
  <c r="AH26"/>
  <c r="AH33"/>
  <c r="AH35"/>
  <c r="AH29"/>
  <c r="AH28"/>
  <c r="AH27"/>
  <c r="AB33"/>
  <c r="AK33" s="1"/>
  <c r="AB34"/>
  <c r="AV83" i="9"/>
  <c r="AU83" s="1"/>
  <c r="AV84"/>
  <c r="AL83"/>
  <c r="AM83" s="1"/>
  <c r="AL84"/>
  <c r="BF35"/>
  <c r="BF62"/>
  <c r="BF63"/>
  <c r="BF64"/>
  <c r="AV81"/>
  <c r="AW81" s="1"/>
  <c r="AV82"/>
  <c r="AL81"/>
  <c r="AM81" s="1"/>
  <c r="AL82"/>
  <c r="AL32" i="27"/>
  <c r="AL33"/>
  <c r="AV79" i="9"/>
  <c r="AU79" s="1"/>
  <c r="AV80"/>
  <c r="AL79"/>
  <c r="AK79" s="1"/>
  <c r="AL80"/>
  <c r="AB31" i="27"/>
  <c r="AG31" s="1"/>
  <c r="AB32"/>
  <c r="AV48" i="9"/>
  <c r="AW48" s="1"/>
  <c r="AV63"/>
  <c r="AL48"/>
  <c r="AK48" s="1"/>
  <c r="AL63"/>
  <c r="EF8"/>
  <c r="EF9"/>
  <c r="EF7"/>
  <c r="AL31" i="27"/>
  <c r="EF6" i="9"/>
  <c r="BF61"/>
  <c r="EF5"/>
  <c r="AB30" i="27"/>
  <c r="AG30" s="1"/>
  <c r="AL29"/>
  <c r="AL30"/>
  <c r="AV78" i="9"/>
  <c r="AU78" s="1"/>
  <c r="DE3"/>
  <c r="BF58"/>
  <c r="BF60"/>
  <c r="BF59"/>
  <c r="EF4"/>
  <c r="EF3"/>
  <c r="AL78"/>
  <c r="AM78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7" i="28"/>
  <c r="AC37" s="1"/>
  <c r="N38"/>
  <c r="AD38" s="1"/>
  <c r="W37"/>
  <c r="W38"/>
  <c r="AB22" i="27"/>
  <c r="AK22" s="1"/>
  <c r="AB23"/>
  <c r="AW89" i="28"/>
  <c r="AW85"/>
  <c r="AW84"/>
  <c r="AW88"/>
  <c r="AW90"/>
  <c r="AW86"/>
  <c r="AW87"/>
  <c r="N35"/>
  <c r="AD35" s="1"/>
  <c r="N36"/>
  <c r="AD36" s="1"/>
  <c r="BA88"/>
  <c r="BB85"/>
  <c r="AZ85"/>
  <c r="BA87"/>
  <c r="BB89"/>
  <c r="AZ87"/>
  <c r="BA84"/>
  <c r="BB90"/>
  <c r="AZ88"/>
  <c r="BA85"/>
  <c r="AA36"/>
  <c r="AZ90"/>
  <c r="BB84"/>
  <c r="BB88"/>
  <c r="AZ86"/>
  <c r="BA90"/>
  <c r="BB87"/>
  <c r="BA89"/>
  <c r="BB86"/>
  <c r="AZ84"/>
  <c r="AZ89"/>
  <c r="BA86"/>
  <c r="AA32"/>
  <c r="AA35"/>
  <c r="AA33"/>
  <c r="AA34"/>
  <c r="BA83"/>
  <c r="BB83"/>
  <c r="AZ83"/>
  <c r="AH22" i="27"/>
  <c r="N34" i="28"/>
  <c r="AH23" i="27"/>
  <c r="N33" i="28"/>
  <c r="N31"/>
  <c r="AD31" s="1"/>
  <c r="AW83"/>
  <c r="AW81"/>
  <c r="AW82"/>
  <c r="AW80"/>
  <c r="N32"/>
  <c r="AZ81"/>
  <c r="AZ80"/>
  <c r="AA31"/>
  <c r="BB82"/>
  <c r="BB81"/>
  <c r="BA82"/>
  <c r="BB80"/>
  <c r="BA81"/>
  <c r="BA80"/>
  <c r="AZ82"/>
  <c r="AA29"/>
  <c r="AZ77"/>
  <c r="AA28"/>
  <c r="AZ74"/>
  <c r="AZ76"/>
  <c r="AA27"/>
  <c r="Z6" i="29"/>
  <c r="AL5"/>
  <c r="AV5"/>
  <c r="Z5"/>
  <c r="AV6"/>
  <c r="AV4"/>
  <c r="AV15"/>
  <c r="EH4" i="9"/>
  <c r="BA72" i="28"/>
  <c r="BA70"/>
  <c r="BB71"/>
  <c r="AZ79"/>
  <c r="AZ68"/>
  <c r="AA30"/>
  <c r="EL3" i="9"/>
  <c r="AV13" i="29"/>
  <c r="AZ69" i="28"/>
  <c r="BA76"/>
  <c r="EJ4" i="9"/>
  <c r="BB73" i="28"/>
  <c r="AV19" i="29"/>
  <c r="BB70" i="28"/>
  <c r="EI3" i="9"/>
  <c r="BB74" i="28"/>
  <c r="BA74"/>
  <c r="BA73"/>
  <c r="BA36"/>
  <c r="AZ78"/>
  <c r="AV24" i="29"/>
  <c r="AV18"/>
  <c r="EM4" i="9"/>
  <c r="EI4"/>
  <c r="BA79" i="28"/>
  <c r="BB76"/>
  <c r="EJ3" i="9"/>
  <c r="AL9" i="29"/>
  <c r="BB78" i="28"/>
  <c r="AV10" i="29"/>
  <c r="BA69" i="28"/>
  <c r="AV27" i="29"/>
  <c r="AV16"/>
  <c r="BB77" i="28"/>
  <c r="BA77"/>
  <c r="AV28" i="29"/>
  <c r="BB72" i="28"/>
  <c r="BA66"/>
  <c r="BA71"/>
  <c r="AV12" i="29"/>
  <c r="EM3" i="9"/>
  <c r="AV14" i="29"/>
  <c r="BB79" i="28"/>
  <c r="AZ75"/>
  <c r="AV7" i="29"/>
  <c r="Z11"/>
  <c r="BA68" i="28"/>
  <c r="BA78"/>
  <c r="EK4" i="9"/>
  <c r="AV21" i="29"/>
  <c r="EK3" i="9"/>
  <c r="AV22" i="29"/>
  <c r="BB36" i="28"/>
  <c r="AV25" i="29"/>
  <c r="AV26"/>
  <c r="BB75" i="28"/>
  <c r="BA75"/>
  <c r="AL3" i="29"/>
  <c r="AV3"/>
  <c r="AL8"/>
  <c r="EH3" i="9"/>
  <c r="BB69" i="28"/>
  <c r="BB67"/>
  <c r="BB68"/>
  <c r="BA67"/>
  <c r="AV30" i="29"/>
  <c r="AV8"/>
  <c r="AL4"/>
  <c r="EL4" i="9"/>
  <c r="BB66" i="28"/>
  <c r="AZ70"/>
  <c r="AV9" i="29"/>
  <c r="AA21" i="28"/>
  <c r="AA7" i="29"/>
  <c r="Z12"/>
  <c r="AL6"/>
  <c r="AA22" i="28"/>
  <c r="AZ67"/>
  <c r="Z15" i="29"/>
  <c r="AV17"/>
  <c r="AL10"/>
  <c r="AZ72" i="28"/>
  <c r="AV29" i="29"/>
  <c r="AZ71" i="28"/>
  <c r="Z13" i="29"/>
  <c r="AZ66" i="28"/>
  <c r="AL12" i="29"/>
  <c r="AA23" i="28"/>
  <c r="AL11" i="29"/>
  <c r="AA24" i="28"/>
  <c r="Z7" i="29"/>
  <c r="Z9"/>
  <c r="AV23"/>
  <c r="AA26" i="28"/>
  <c r="AA25"/>
  <c r="AV20" i="29"/>
  <c r="AV11"/>
  <c r="AL7"/>
  <c r="Z14"/>
  <c r="AZ36" i="28"/>
  <c r="AZ73"/>
  <c r="Z10" i="29"/>
  <c r="AB20" i="27"/>
  <c r="AK20" s="1"/>
  <c r="AB21"/>
  <c r="AW79" i="28"/>
  <c r="AW74"/>
  <c r="AW76"/>
  <c r="AW78"/>
  <c r="AW75"/>
  <c r="AW77"/>
  <c r="N26"/>
  <c r="AC26" s="1"/>
  <c r="N28"/>
  <c r="N29"/>
  <c r="N27"/>
  <c r="N30"/>
  <c r="AH21" i="27"/>
  <c r="AH20"/>
  <c r="N25" i="28"/>
  <c r="AW73"/>
  <c r="AW72"/>
  <c r="AW71"/>
  <c r="AW70"/>
  <c r="N23"/>
  <c r="N24"/>
  <c r="N22"/>
  <c r="AH19" i="27"/>
  <c r="AB18"/>
  <c r="AG18" s="1"/>
  <c r="AB19"/>
  <c r="AH18"/>
  <c r="AW69" i="28"/>
  <c r="N21"/>
  <c r="AW68"/>
  <c r="AW66"/>
  <c r="AW67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6" i="9"/>
  <c r="AW76" s="1"/>
  <c r="AV77"/>
  <c r="AL76"/>
  <c r="AM76" s="1"/>
  <c r="AL77"/>
  <c r="AB3" i="27"/>
  <c r="AG3" s="1"/>
  <c r="AB4"/>
  <c r="N5" i="28"/>
  <c r="AD5" s="1"/>
  <c r="AH4" i="27"/>
  <c r="N8" i="28"/>
  <c r="AA5"/>
  <c r="AZ62"/>
  <c r="BA60"/>
  <c r="BA58"/>
  <c r="AZ55"/>
  <c r="AZ53"/>
  <c r="BA51"/>
  <c r="BB49"/>
  <c r="BB47"/>
  <c r="AZ42"/>
  <c r="AZ39"/>
  <c r="AZ37"/>
  <c r="AZ34"/>
  <c r="BA32"/>
  <c r="BA63"/>
  <c r="BB59"/>
  <c r="BA54"/>
  <c r="AZ45"/>
  <c r="BA43"/>
  <c r="BA40"/>
  <c r="BA35"/>
  <c r="AZ63"/>
  <c r="BA59"/>
  <c r="AZ54"/>
  <c r="BB48"/>
  <c r="AZ38"/>
  <c r="BB32"/>
  <c r="BB65"/>
  <c r="AZ58"/>
  <c r="AZ51"/>
  <c r="BA49"/>
  <c r="BA47"/>
  <c r="BB45"/>
  <c r="AZ32"/>
  <c r="BB52"/>
  <c r="BA52"/>
  <c r="BA33"/>
  <c r="BA65"/>
  <c r="BB63"/>
  <c r="BB61"/>
  <c r="BB56"/>
  <c r="BB54"/>
  <c r="AZ49"/>
  <c r="AZ47"/>
  <c r="BA45"/>
  <c r="BB43"/>
  <c r="BB40"/>
  <c r="BB38"/>
  <c r="BB35"/>
  <c r="BA61"/>
  <c r="BA38"/>
  <c r="BB33"/>
  <c r="AZ61"/>
  <c r="BB57"/>
  <c r="BB50"/>
  <c r="AZ40"/>
  <c r="AZ35"/>
  <c r="AZ59"/>
  <c r="BA57"/>
  <c r="BA50"/>
  <c r="BA48"/>
  <c r="BB46"/>
  <c r="BB44"/>
  <c r="BB64"/>
  <c r="BB62"/>
  <c r="BB55"/>
  <c r="BB53"/>
  <c r="AZ48"/>
  <c r="BA46"/>
  <c r="BA44"/>
  <c r="BB42"/>
  <c r="BB39"/>
  <c r="BB37"/>
  <c r="BB34"/>
  <c r="BA64"/>
  <c r="BA62"/>
  <c r="BB60"/>
  <c r="BB58"/>
  <c r="BA55"/>
  <c r="BA53"/>
  <c r="BB51"/>
  <c r="AZ44"/>
  <c r="BA42"/>
  <c r="BA39"/>
  <c r="BA37"/>
  <c r="BA34"/>
  <c r="AA19"/>
  <c r="AZ64"/>
  <c r="AA18"/>
  <c r="AZ65"/>
  <c r="AZ60"/>
  <c r="AA20"/>
  <c r="AA11"/>
  <c r="AZ33"/>
  <c r="AA17"/>
  <c r="AZ46"/>
  <c r="AA14"/>
  <c r="AA15"/>
  <c r="AZ43"/>
  <c r="AZ52"/>
  <c r="AB16"/>
  <c r="AZ50"/>
  <c r="AA16"/>
  <c r="BA56"/>
  <c r="AA9"/>
  <c r="AZ56"/>
  <c r="AZ57"/>
  <c r="AA13"/>
  <c r="AA10"/>
  <c r="AH3" i="27"/>
  <c r="N4" i="28"/>
  <c r="N17"/>
  <c r="N20"/>
  <c r="N18"/>
  <c r="N19"/>
  <c r="N10"/>
  <c r="AW64"/>
  <c r="AW56"/>
  <c r="AW60"/>
  <c r="N16"/>
  <c r="N11"/>
  <c r="AW61"/>
  <c r="AW53"/>
  <c r="AW51"/>
  <c r="N12"/>
  <c r="AW58"/>
  <c r="AW50"/>
  <c r="AW63"/>
  <c r="AW55"/>
  <c r="N13"/>
  <c r="AW52"/>
  <c r="AW59"/>
  <c r="N14"/>
  <c r="AW65"/>
  <c r="AW57"/>
  <c r="AW49"/>
  <c r="N15"/>
  <c r="AW62"/>
  <c r="AW54"/>
  <c r="N9"/>
  <c r="AW42"/>
  <c r="AW32"/>
  <c r="AW19"/>
  <c r="AW46"/>
  <c r="AW24"/>
  <c r="AW48"/>
  <c r="AW39"/>
  <c r="AW45"/>
  <c r="AW29"/>
  <c r="AW25"/>
  <c r="AW17"/>
  <c r="AW13"/>
  <c r="AW47"/>
  <c r="AW38"/>
  <c r="AW30"/>
  <c r="AW26"/>
  <c r="AW22"/>
  <c r="AW18"/>
  <c r="AW15"/>
  <c r="AW33"/>
  <c r="AW44"/>
  <c r="AW34"/>
  <c r="AW14"/>
  <c r="AW40"/>
  <c r="AW31"/>
  <c r="AW27"/>
  <c r="AW23"/>
  <c r="AW37"/>
  <c r="AW43"/>
  <c r="AW28"/>
  <c r="AW20"/>
  <c r="AW16"/>
  <c r="AW35"/>
  <c r="AW21"/>
  <c r="AZ30"/>
  <c r="BA27"/>
  <c r="BB24"/>
  <c r="AZ22"/>
  <c r="BA19"/>
  <c r="BB16"/>
  <c r="BA15"/>
  <c r="BB9"/>
  <c r="AZ11"/>
  <c r="BB5"/>
  <c r="BB29"/>
  <c r="AZ27"/>
  <c r="BA24"/>
  <c r="BB21"/>
  <c r="AZ19"/>
  <c r="BA16"/>
  <c r="BA14"/>
  <c r="BB13"/>
  <c r="BB7"/>
  <c r="BB3"/>
  <c r="BB28"/>
  <c r="BA23"/>
  <c r="AZ18"/>
  <c r="AZ10"/>
  <c r="BA30"/>
  <c r="BB19"/>
  <c r="BA9"/>
  <c r="AZ6"/>
  <c r="BA29"/>
  <c r="BB26"/>
  <c r="AZ24"/>
  <c r="BA21"/>
  <c r="BB18"/>
  <c r="AZ16"/>
  <c r="AZ15"/>
  <c r="BA13"/>
  <c r="BB12"/>
  <c r="BB10"/>
  <c r="BA7"/>
  <c r="BA5"/>
  <c r="BA3"/>
  <c r="BB31"/>
  <c r="AZ29"/>
  <c r="BA26"/>
  <c r="BB23"/>
  <c r="AZ21"/>
  <c r="BA18"/>
  <c r="AZ14"/>
  <c r="AZ13"/>
  <c r="BA12"/>
  <c r="BA10"/>
  <c r="AZ7"/>
  <c r="AZ5"/>
  <c r="AZ3"/>
  <c r="BA31"/>
  <c r="AZ26"/>
  <c r="BB20"/>
  <c r="AZ12"/>
  <c r="BB27"/>
  <c r="BA22"/>
  <c r="BB14"/>
  <c r="AZ8"/>
  <c r="AZ31"/>
  <c r="BA28"/>
  <c r="BB25"/>
  <c r="AZ23"/>
  <c r="BA20"/>
  <c r="BB17"/>
  <c r="BB8"/>
  <c r="BB6"/>
  <c r="BB4"/>
  <c r="BB30"/>
  <c r="AZ28"/>
  <c r="BA25"/>
  <c r="BB22"/>
  <c r="AZ20"/>
  <c r="BA17"/>
  <c r="BB15"/>
  <c r="AZ9"/>
  <c r="BB11"/>
  <c r="BA8"/>
  <c r="BA6"/>
  <c r="BA4"/>
  <c r="AZ25"/>
  <c r="AZ17"/>
  <c r="BA11"/>
  <c r="AZ4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C5"/>
  <c r="D5" s="1"/>
  <c r="BF14" i="9"/>
  <c r="BF15"/>
  <c r="BF13"/>
  <c r="BF57"/>
  <c r="BF12"/>
  <c r="BF8"/>
  <c r="AV18"/>
  <c r="AU18" s="1"/>
  <c r="AV74"/>
  <c r="AL18"/>
  <c r="AM18" s="1"/>
  <c r="AL74"/>
  <c r="AV31"/>
  <c r="AW31" s="1"/>
  <c r="AL31"/>
  <c r="AK31" s="1"/>
  <c r="BF53"/>
  <c r="CD5"/>
  <c r="BF56"/>
  <c r="BF54"/>
  <c r="BF55"/>
  <c r="AL73"/>
  <c r="AK73" s="1"/>
  <c r="AL75"/>
  <c r="AV75"/>
  <c r="AV73"/>
  <c r="AL71"/>
  <c r="AM71" s="1"/>
  <c r="AL72"/>
  <c r="AV71"/>
  <c r="AU71" s="1"/>
  <c r="AV72"/>
  <c r="AL70"/>
  <c r="AM70" s="1"/>
  <c r="BF52"/>
  <c r="BF51"/>
  <c r="AV70"/>
  <c r="AU70" s="1"/>
  <c r="BF50"/>
  <c r="BF48"/>
  <c r="BF49"/>
  <c r="AL68"/>
  <c r="AK68" s="1"/>
  <c r="AL69"/>
  <c r="AV68"/>
  <c r="AU68" s="1"/>
  <c r="AV69"/>
  <c r="AL66"/>
  <c r="AK66" s="1"/>
  <c r="AL67"/>
  <c r="AV66"/>
  <c r="AW66" s="1"/>
  <c r="AV67"/>
  <c r="BF47"/>
  <c r="BF46"/>
  <c r="AL64"/>
  <c r="AM64" s="1"/>
  <c r="AL65"/>
  <c r="AV64"/>
  <c r="AU64" s="1"/>
  <c r="AV65"/>
  <c r="BF40"/>
  <c r="BF23"/>
  <c r="BF22"/>
  <c r="BF24"/>
  <c r="AL53"/>
  <c r="AM53" s="1"/>
  <c r="AL33"/>
  <c r="AL32"/>
  <c r="AL34"/>
  <c r="AV53"/>
  <c r="AU53" s="1"/>
  <c r="AV33"/>
  <c r="AV34"/>
  <c r="AV32"/>
  <c r="BF42"/>
  <c r="BF43"/>
  <c r="BF45"/>
  <c r="BF44"/>
  <c r="BF41"/>
  <c r="AL61"/>
  <c r="AM61" s="1"/>
  <c r="AL62"/>
  <c r="AV61"/>
  <c r="AU61" s="1"/>
  <c r="AV62"/>
  <c r="AV59"/>
  <c r="AU59" s="1"/>
  <c r="AV60"/>
  <c r="AL59"/>
  <c r="AK59" s="1"/>
  <c r="AL60"/>
  <c r="AL57"/>
  <c r="AK57" s="1"/>
  <c r="AL58"/>
  <c r="AV57"/>
  <c r="AW57" s="1"/>
  <c r="AV58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M24" s="1"/>
  <c r="C21"/>
  <c r="D21" s="1"/>
  <c r="C27"/>
  <c r="D27" s="1"/>
  <c r="C9"/>
  <c r="D9" s="1"/>
  <c r="E60" i="27" s="1"/>
  <c r="C17" i="14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E13" i="29" l="1"/>
  <c r="F29" i="9"/>
  <c r="E70" i="27"/>
  <c r="AU87" i="9"/>
  <c r="AW88"/>
  <c r="AU88"/>
  <c r="AM85"/>
  <c r="AW86"/>
  <c r="AU86"/>
  <c r="AW85"/>
  <c r="AK86"/>
  <c r="AM86"/>
  <c r="Z39" i="28"/>
  <c r="V39"/>
  <c r="AD39"/>
  <c r="AB39"/>
  <c r="AC39"/>
  <c r="E11" i="29"/>
  <c r="F27" i="9"/>
  <c r="E68" i="27"/>
  <c r="E12" i="29"/>
  <c r="F28" i="9"/>
  <c r="E69" i="27"/>
  <c r="AD37" i="28"/>
  <c r="AK83" i="9"/>
  <c r="AK34" i="27"/>
  <c r="AG34"/>
  <c r="AG33"/>
  <c r="AW84" i="9"/>
  <c r="AU84"/>
  <c r="AM84"/>
  <c r="AK84"/>
  <c r="AW83"/>
  <c r="AU81"/>
  <c r="AK81"/>
  <c r="AW82"/>
  <c r="AU82"/>
  <c r="AM82"/>
  <c r="AK82"/>
  <c r="AM80"/>
  <c r="AK80"/>
  <c r="AW80"/>
  <c r="AU80"/>
  <c r="AW79"/>
  <c r="AM79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3" i="9"/>
  <c r="AU63"/>
  <c r="AU48"/>
  <c r="AM63"/>
  <c r="AK63"/>
  <c r="AK30" i="27"/>
  <c r="W22" i="29"/>
  <c r="W21"/>
  <c r="W20"/>
  <c r="W19"/>
  <c r="W18"/>
  <c r="AW78" i="9"/>
  <c r="AK78"/>
  <c r="AK29" i="27"/>
  <c r="AG29"/>
  <c r="AK28"/>
  <c r="W16" i="29"/>
  <c r="AK27" i="27"/>
  <c r="AG27"/>
  <c r="AK26"/>
  <c r="W17" i="29"/>
  <c r="AK25" i="27"/>
  <c r="AG25"/>
  <c r="AK24"/>
  <c r="AC38" i="28"/>
  <c r="AB37"/>
  <c r="AA37"/>
  <c r="Y37" s="1"/>
  <c r="Z37"/>
  <c r="V37"/>
  <c r="AB38"/>
  <c r="Z38"/>
  <c r="V38"/>
  <c r="AA38"/>
  <c r="Y38" s="1"/>
  <c r="AC35"/>
  <c r="AB35"/>
  <c r="M22" i="14"/>
  <c r="E24" i="28"/>
  <c r="E58" i="27"/>
  <c r="E23" i="28"/>
  <c r="E57" i="27"/>
  <c r="AG22"/>
  <c r="AK23"/>
  <c r="AG23"/>
  <c r="AC36" i="28"/>
  <c r="AB36"/>
  <c r="Z36"/>
  <c r="V36"/>
  <c r="W36"/>
  <c r="U36" s="1"/>
  <c r="Z35"/>
  <c r="W35"/>
  <c r="U35" s="1"/>
  <c r="V35"/>
  <c r="Z32"/>
  <c r="AD32"/>
  <c r="AC32"/>
  <c r="AB32"/>
  <c r="W32"/>
  <c r="U32" s="1"/>
  <c r="V32"/>
  <c r="Z34"/>
  <c r="AC34"/>
  <c r="AB34"/>
  <c r="W34"/>
  <c r="U34" s="1"/>
  <c r="V34"/>
  <c r="AD34"/>
  <c r="Z33"/>
  <c r="W33"/>
  <c r="U33" s="1"/>
  <c r="V33"/>
  <c r="AD33"/>
  <c r="AC33"/>
  <c r="AB33"/>
  <c r="Z31"/>
  <c r="V31"/>
  <c r="W31"/>
  <c r="U31" s="1"/>
  <c r="AB31"/>
  <c r="AC31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30"/>
  <c r="U30" s="1"/>
  <c r="AB30"/>
  <c r="AC30"/>
  <c r="Z30"/>
  <c r="V30"/>
  <c r="AD30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6" i="9"/>
  <c r="E38" i="27"/>
  <c r="F26" i="9"/>
  <c r="E37" i="27"/>
  <c r="E3" i="29"/>
  <c r="E35" i="27"/>
  <c r="E36"/>
  <c r="AK6"/>
  <c r="AG6"/>
  <c r="AK5"/>
  <c r="W4" i="29"/>
  <c r="W3"/>
  <c r="AW77" i="9"/>
  <c r="AU77"/>
  <c r="AK76"/>
  <c r="AM77"/>
  <c r="AK77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X40" s="1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4" i="9"/>
  <c r="AU74"/>
  <c r="AM74"/>
  <c r="AK74"/>
  <c r="AK18"/>
  <c r="AM31"/>
  <c r="AK71"/>
  <c r="AU31"/>
  <c r="AM75"/>
  <c r="AK75"/>
  <c r="AM73"/>
  <c r="AW73"/>
  <c r="AU73"/>
  <c r="AW75"/>
  <c r="AU75"/>
  <c r="AK70"/>
  <c r="AK72"/>
  <c r="AM72"/>
  <c r="AW71"/>
  <c r="AW72"/>
  <c r="AU72"/>
  <c r="AU66"/>
  <c r="AW70"/>
  <c r="AW68"/>
  <c r="AK69"/>
  <c r="AM69"/>
  <c r="AM68"/>
  <c r="AW69"/>
  <c r="AU69"/>
  <c r="AM67"/>
  <c r="AK67"/>
  <c r="AW64"/>
  <c r="AM66"/>
  <c r="AW67"/>
  <c r="AU67"/>
  <c r="AK65"/>
  <c r="AM65"/>
  <c r="AW65"/>
  <c r="AU65"/>
  <c r="AK64"/>
  <c r="AW53"/>
  <c r="AW34"/>
  <c r="AU34"/>
  <c r="AU32"/>
  <c r="AW32"/>
  <c r="AU33"/>
  <c r="AW33"/>
  <c r="AM33"/>
  <c r="AK33"/>
  <c r="AM32"/>
  <c r="AK32"/>
  <c r="AK53"/>
  <c r="AK34"/>
  <c r="AM34"/>
  <c r="AM59"/>
  <c r="AK62"/>
  <c r="AM62"/>
  <c r="AW62"/>
  <c r="AU62"/>
  <c r="AK61"/>
  <c r="AW61"/>
  <c r="AU57"/>
  <c r="AW60"/>
  <c r="AU60"/>
  <c r="AW59"/>
  <c r="AK60"/>
  <c r="AM60"/>
  <c r="AW58"/>
  <c r="AU58"/>
  <c r="AM57"/>
  <c r="AK58"/>
  <c r="AM58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K70" i="27" l="1"/>
  <c r="A70"/>
  <c r="L70"/>
  <c r="Y40" i="28"/>
  <c r="T12" i="19"/>
  <c r="M94"/>
  <c r="H94"/>
  <c r="A29" i="9"/>
  <c r="D13" i="29"/>
  <c r="J13" s="1"/>
  <c r="A13"/>
  <c r="T40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9" i="28"/>
  <c r="T39"/>
  <c r="Y39"/>
  <c r="U39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8" i="28"/>
  <c r="T8" i="19"/>
  <c r="T7"/>
  <c r="A57" i="27"/>
  <c r="L58"/>
  <c r="U37" i="28"/>
  <c r="X38"/>
  <c r="T38"/>
  <c r="X37"/>
  <c r="T37"/>
  <c r="A58" i="27"/>
  <c r="K58"/>
  <c r="M91" i="19"/>
  <c r="M92"/>
  <c r="H91"/>
  <c r="H92"/>
  <c r="K57" i="27"/>
  <c r="T36" i="28"/>
  <c r="Y36"/>
  <c r="Y35"/>
  <c r="X36"/>
  <c r="X35"/>
  <c r="T35"/>
  <c r="Y34"/>
  <c r="X33"/>
  <c r="L57" i="27"/>
  <c r="T34" i="28"/>
  <c r="Y32"/>
  <c r="X34"/>
  <c r="Y33"/>
  <c r="T33"/>
  <c r="X32"/>
  <c r="T32"/>
  <c r="Y31"/>
  <c r="X31"/>
  <c r="T31"/>
  <c r="A56" i="27"/>
  <c r="M90" i="19"/>
  <c r="H90"/>
  <c r="L56" i="27"/>
  <c r="K55"/>
  <c r="K56"/>
  <c r="Y30" i="28"/>
  <c r="Y29"/>
  <c r="Y27"/>
  <c r="Y28"/>
  <c r="X29"/>
  <c r="X28"/>
  <c r="T30"/>
  <c r="X30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29" i="9" l="1"/>
  <c r="E2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4" s="1"/>
  <c r="AX74" s="1"/>
  <c r="C23"/>
  <c r="E23" s="1"/>
  <c r="C24"/>
  <c r="E24" s="1"/>
  <c r="C22"/>
  <c r="E22" s="1"/>
  <c r="C11"/>
  <c r="E11" s="1"/>
  <c r="C21"/>
  <c r="E21" s="1"/>
  <c r="C20"/>
  <c r="E20" s="1"/>
  <c r="R63" s="1"/>
  <c r="AX63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29" i="9" l="1"/>
  <c r="R88"/>
  <c r="AX88" s="1"/>
  <c r="R87"/>
  <c r="AX87" s="1"/>
  <c r="R85"/>
  <c r="AX85" s="1"/>
  <c r="R86"/>
  <c r="AX86" s="1"/>
  <c r="K28"/>
  <c r="R82"/>
  <c r="AX82" s="1"/>
  <c r="R83"/>
  <c r="AX83" s="1"/>
  <c r="R84"/>
  <c r="AX84" s="1"/>
  <c r="K27"/>
  <c r="R79"/>
  <c r="AX79" s="1"/>
  <c r="R80"/>
  <c r="AX80" s="1"/>
  <c r="R81"/>
  <c r="AX81" s="1"/>
  <c r="ED7"/>
  <c r="ED9"/>
  <c r="ED8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7"/>
  <c r="EE9"/>
  <c r="EE8"/>
  <c r="ED6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8"/>
  <c r="AX78" s="1"/>
  <c r="R77"/>
  <c r="AX77" s="1"/>
  <c r="R76"/>
  <c r="AX76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5"/>
  <c r="AX75" s="1"/>
  <c r="R73"/>
  <c r="AX73" s="1"/>
  <c r="R72"/>
  <c r="AX72" s="1"/>
  <c r="K24"/>
  <c r="R71"/>
  <c r="AX71" s="1"/>
  <c r="K23"/>
  <c r="R70"/>
  <c r="AX70" s="1"/>
  <c r="R69"/>
  <c r="AX69" s="1"/>
  <c r="K22"/>
  <c r="R67"/>
  <c r="AX67" s="1"/>
  <c r="R68"/>
  <c r="AX68" s="1"/>
  <c r="R66"/>
  <c r="AX66" s="1"/>
  <c r="K21"/>
  <c r="R65"/>
  <c r="AX65" s="1"/>
  <c r="R64"/>
  <c r="AX64" s="1"/>
  <c r="K11"/>
  <c r="R33"/>
  <c r="AX33" s="1"/>
  <c r="R32"/>
  <c r="AX32" s="1"/>
  <c r="R34"/>
  <c r="AX34" s="1"/>
  <c r="K20"/>
  <c r="R60"/>
  <c r="AX60" s="1"/>
  <c r="R58"/>
  <c r="AX58" s="1"/>
  <c r="R62"/>
  <c r="AX62" s="1"/>
  <c r="R61"/>
  <c r="AX61" s="1"/>
  <c r="R59"/>
  <c r="AX59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AS39"/>
  <c r="AS38"/>
  <c r="AS40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40"/>
  <c r="N39"/>
  <c r="P51"/>
  <c r="P22"/>
  <c r="N55"/>
  <c r="P47"/>
  <c r="N11"/>
  <c r="N42"/>
  <c r="N23"/>
  <c r="P3"/>
  <c r="P49"/>
  <c r="N56"/>
  <c r="P2"/>
  <c r="N48"/>
  <c r="N28"/>
  <c r="N45"/>
  <c r="P19"/>
  <c r="P57"/>
  <c r="N12"/>
  <c r="P33"/>
  <c r="N52"/>
  <c r="N4"/>
  <c r="P31"/>
  <c r="N16"/>
  <c r="P7"/>
  <c r="N10"/>
  <c r="N8"/>
  <c r="N30"/>
  <c r="P27"/>
  <c r="P38"/>
  <c r="P50"/>
  <c r="P20"/>
  <c r="P24"/>
  <c r="N3"/>
  <c r="P53"/>
  <c r="P18"/>
  <c r="P11"/>
  <c r="P15"/>
  <c r="N46"/>
  <c r="P54"/>
  <c r="P35"/>
  <c r="N37"/>
  <c r="P43"/>
  <c r="P25"/>
  <c r="N17"/>
  <c r="N29"/>
  <c r="P13"/>
  <c r="P60"/>
  <c r="N14"/>
  <c r="P21"/>
  <c r="P36"/>
  <c r="P9"/>
  <c r="P58"/>
  <c r="N5"/>
  <c r="N6"/>
  <c r="N59"/>
  <c r="N26"/>
  <c r="N61"/>
  <c r="N32"/>
  <c r="N34"/>
  <c r="P41"/>
  <c r="P44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P39"/>
  <c r="N38"/>
  <c r="N53"/>
  <c r="N20"/>
  <c r="P32"/>
  <c r="N21"/>
  <c r="P17"/>
  <c r="N43"/>
  <c r="P26"/>
  <c r="N7"/>
  <c r="P56"/>
  <c r="N13"/>
  <c r="N47"/>
  <c r="N54"/>
  <c r="P5"/>
  <c r="P46"/>
  <c r="P61"/>
  <c r="P55"/>
  <c r="P30"/>
  <c r="N60"/>
  <c r="N58"/>
  <c r="N18"/>
  <c r="N41"/>
  <c r="N33"/>
  <c r="P45"/>
  <c r="P10"/>
  <c r="P52"/>
  <c r="N19"/>
  <c r="N22"/>
  <c r="P8"/>
  <c r="N15"/>
  <c r="N36"/>
  <c r="N25"/>
  <c r="P37"/>
  <c r="P29"/>
  <c r="P42"/>
  <c r="P6"/>
  <c r="P4"/>
  <c r="N24"/>
  <c r="P23"/>
  <c r="P34"/>
  <c r="N51"/>
  <c r="N62"/>
  <c r="P59"/>
  <c r="N44"/>
  <c r="P14"/>
  <c r="N9"/>
  <c r="P28"/>
  <c r="N31"/>
  <c r="N57"/>
  <c r="N27"/>
  <c r="N35"/>
  <c r="N49"/>
  <c r="N50"/>
  <c r="P16"/>
  <c r="P48"/>
  <c r="P12"/>
  <c r="N40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70" i="27" l="1"/>
  <c r="O69"/>
  <c r="P68"/>
  <c r="O68"/>
  <c r="P67"/>
  <c r="O67"/>
  <c r="P66"/>
  <c r="P65"/>
  <c r="P64"/>
  <c r="O64"/>
  <c r="P63"/>
  <c r="P62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4"/>
  <c r="P63"/>
  <c r="P69" i="27" l="1"/>
  <c r="M65" i="31"/>
  <c r="L66"/>
  <c r="J67"/>
  <c r="K67" s="1"/>
  <c r="N64"/>
  <c r="N65"/>
  <c r="O64" l="1"/>
  <c r="P70" i="27" s="1"/>
  <c r="O65" i="31"/>
  <c r="M66"/>
  <c r="L67"/>
  <c r="J68"/>
  <c r="K68" s="1"/>
  <c r="P65"/>
  <c r="N66"/>
  <c r="O66" l="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37" i="27" l="1"/>
  <c r="O69" i="31"/>
  <c r="M70"/>
  <c r="L71"/>
  <c r="J72"/>
  <c r="K72" s="1"/>
  <c r="P69"/>
  <c r="N70"/>
  <c r="O70" l="1"/>
  <c r="M71"/>
  <c r="L72"/>
  <c r="J73"/>
  <c r="K73" s="1"/>
  <c r="P70"/>
  <c r="N71"/>
  <c r="O35" i="27" l="1"/>
  <c r="O36"/>
  <c r="O71" i="3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40" i="27" l="1"/>
  <c r="O74" i="31"/>
  <c r="M75"/>
  <c r="L76"/>
  <c r="J77"/>
  <c r="K77" s="1"/>
  <c r="P74"/>
  <c r="N75"/>
  <c r="O50" i="27" l="1"/>
  <c r="O49"/>
  <c r="O75" i="31"/>
  <c r="M76"/>
  <c r="L77"/>
  <c r="J78"/>
  <c r="K78" s="1"/>
  <c r="P75"/>
  <c r="N76"/>
  <c r="O76" l="1"/>
  <c r="M77"/>
  <c r="L78"/>
  <c r="J79"/>
  <c r="K79" s="1"/>
  <c r="P76"/>
  <c r="N77"/>
  <c r="O60" i="27" l="1"/>
  <c r="O77" i="3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39" i="27" l="1"/>
  <c r="O81" i="31"/>
  <c r="M82"/>
  <c r="L83"/>
  <c r="J84"/>
  <c r="K84" s="1"/>
  <c r="P81"/>
  <c r="N82"/>
  <c r="O41" i="27" l="1"/>
  <c r="O82" i="3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A88" s="1"/>
  <c r="AB3"/>
  <c r="AA3" s="1"/>
  <c r="P501" i="31"/>
  <c r="AI88" i="9" l="1"/>
  <c r="Z88"/>
  <c r="AH88"/>
  <c r="AG88"/>
  <c r="AF88"/>
  <c r="AC88"/>
  <c r="AA87"/>
  <c r="AA86"/>
  <c r="AA84"/>
  <c r="AC84" s="1"/>
  <c r="AA85"/>
  <c r="AA82"/>
  <c r="AF82" s="1"/>
  <c r="AA83"/>
  <c r="AA81"/>
  <c r="AA80"/>
  <c r="AA79"/>
  <c r="AA63"/>
  <c r="AC63" s="1"/>
  <c r="AA48"/>
  <c r="AC48" s="1"/>
  <c r="O66" i="27"/>
  <c r="Q65"/>
  <c r="O65"/>
  <c r="AA78" i="9"/>
  <c r="Z78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6" i="9"/>
  <c r="AC76" s="1"/>
  <c r="AA77"/>
  <c r="O34" i="27"/>
  <c r="AA11" i="9"/>
  <c r="AA12"/>
  <c r="AA10"/>
  <c r="AA6"/>
  <c r="AF6" s="1"/>
  <c r="AA2"/>
  <c r="AH2" s="1"/>
  <c r="O4" i="27"/>
  <c r="O3"/>
  <c r="AA74" i="9"/>
  <c r="AG74" s="1"/>
  <c r="AA18"/>
  <c r="AA31"/>
  <c r="AF31" s="1"/>
  <c r="AA73"/>
  <c r="AC73" s="1"/>
  <c r="AA75"/>
  <c r="AA72"/>
  <c r="AA71"/>
  <c r="AA70"/>
  <c r="AA69"/>
  <c r="AA68"/>
  <c r="AA67"/>
  <c r="AA66"/>
  <c r="AA65"/>
  <c r="AA64"/>
  <c r="AA33"/>
  <c r="AA34"/>
  <c r="AA32"/>
  <c r="AA62"/>
  <c r="Z62" s="1"/>
  <c r="AA53"/>
  <c r="AA61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M5" i="25"/>
  <c r="N5"/>
  <c r="Q5"/>
  <c r="K5"/>
  <c r="B9"/>
  <c r="H5"/>
  <c r="J5"/>
  <c r="P5"/>
  <c r="L5"/>
  <c r="D5"/>
  <c r="E5"/>
  <c r="O5"/>
  <c r="AG87" i="9" l="1"/>
  <c r="AI87"/>
  <c r="AF87"/>
  <c r="Z87"/>
  <c r="AH87"/>
  <c r="AC87"/>
  <c r="AG86"/>
  <c r="AF86"/>
  <c r="Z86"/>
  <c r="AH86"/>
  <c r="AC86"/>
  <c r="AI86"/>
  <c r="Z84"/>
  <c r="AH84"/>
  <c r="AF84"/>
  <c r="AI85"/>
  <c r="Z85"/>
  <c r="AH85"/>
  <c r="AG85"/>
  <c r="AF85"/>
  <c r="AC85"/>
  <c r="AI84"/>
  <c r="AG84"/>
  <c r="AH82"/>
  <c r="AC82"/>
  <c r="Z82"/>
  <c r="AI83"/>
  <c r="Z83"/>
  <c r="AH83"/>
  <c r="AG83"/>
  <c r="AC83"/>
  <c r="AF83"/>
  <c r="AG82"/>
  <c r="AI82"/>
  <c r="AI81"/>
  <c r="AF81"/>
  <c r="Z81"/>
  <c r="AH81"/>
  <c r="AC81"/>
  <c r="AG81"/>
  <c r="AC80"/>
  <c r="AI80"/>
  <c r="Z80"/>
  <c r="AH80"/>
  <c r="AF80"/>
  <c r="AG80"/>
  <c r="AI79"/>
  <c r="AG79"/>
  <c r="AF79"/>
  <c r="Z79"/>
  <c r="AH79"/>
  <c r="AC79"/>
  <c r="AI63"/>
  <c r="AF63"/>
  <c r="Z63"/>
  <c r="AG63"/>
  <c r="AH63"/>
  <c r="AF48"/>
  <c r="AG48"/>
  <c r="AI48"/>
  <c r="Z48"/>
  <c r="AH48"/>
  <c r="AH78"/>
  <c r="AF78"/>
  <c r="AG78"/>
  <c r="AC78"/>
  <c r="AI78"/>
  <c r="AI76"/>
  <c r="AG76"/>
  <c r="AF76"/>
  <c r="Z76"/>
  <c r="AI77"/>
  <c r="AG77"/>
  <c r="AF77"/>
  <c r="Z77"/>
  <c r="AH77"/>
  <c r="AC77"/>
  <c r="AH76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4"/>
  <c r="Z74"/>
  <c r="AI74"/>
  <c r="AC74"/>
  <c r="AH74"/>
  <c r="AG18"/>
  <c r="AI18"/>
  <c r="AF18"/>
  <c r="Z18"/>
  <c r="AH18"/>
  <c r="AC18"/>
  <c r="AI31"/>
  <c r="AG31"/>
  <c r="AH31"/>
  <c r="AC31"/>
  <c r="Z31"/>
  <c r="AI73"/>
  <c r="Z73"/>
  <c r="AG73"/>
  <c r="AH73"/>
  <c r="AF73"/>
  <c r="AI75"/>
  <c r="AF75"/>
  <c r="Z75"/>
  <c r="AH75"/>
  <c r="AG75"/>
  <c r="AC75"/>
  <c r="AI72"/>
  <c r="AC72"/>
  <c r="Z72"/>
  <c r="AH72"/>
  <c r="AG72"/>
  <c r="AF72"/>
  <c r="AI71"/>
  <c r="Z71"/>
  <c r="AH71"/>
  <c r="AG71"/>
  <c r="AC71"/>
  <c r="AF71"/>
  <c r="AI70"/>
  <c r="Z70"/>
  <c r="AH70"/>
  <c r="AC70"/>
  <c r="AG70"/>
  <c r="AF70"/>
  <c r="AF69"/>
  <c r="AI69"/>
  <c r="Z69"/>
  <c r="AH69"/>
  <c r="AG69"/>
  <c r="AC69"/>
  <c r="AI68"/>
  <c r="AG68"/>
  <c r="Z68"/>
  <c r="AH68"/>
  <c r="AF68"/>
  <c r="AC68"/>
  <c r="AG67"/>
  <c r="AF67"/>
  <c r="AI67"/>
  <c r="Z67"/>
  <c r="AH67"/>
  <c r="AC67"/>
  <c r="AI66"/>
  <c r="AG66"/>
  <c r="Z66"/>
  <c r="AH66"/>
  <c r="AF66"/>
  <c r="AC66"/>
  <c r="AF65"/>
  <c r="AI65"/>
  <c r="Z65"/>
  <c r="AH65"/>
  <c r="AG65"/>
  <c r="AC65"/>
  <c r="AI64"/>
  <c r="Z64"/>
  <c r="AH64"/>
  <c r="AC64"/>
  <c r="AG64"/>
  <c r="AF64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2"/>
  <c r="AF62"/>
  <c r="AC62"/>
  <c r="AG62"/>
  <c r="AH62"/>
  <c r="AG61"/>
  <c r="AI61"/>
  <c r="Z61"/>
  <c r="AH61"/>
  <c r="AF61"/>
  <c r="AC61"/>
  <c r="AI60"/>
  <c r="Z60"/>
  <c r="AH60"/>
  <c r="AF60"/>
  <c r="AC60"/>
  <c r="AG60"/>
  <c r="AI59"/>
  <c r="Z59"/>
  <c r="AH59"/>
  <c r="AG59"/>
  <c r="AF59"/>
  <c r="AC59"/>
  <c r="AF58"/>
  <c r="AI58"/>
  <c r="AG58"/>
  <c r="Z58"/>
  <c r="AH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K9"/>
  <c r="J9"/>
  <c r="H9"/>
  <c r="I5"/>
  <c r="D9"/>
  <c r="G5"/>
  <c r="B10"/>
  <c r="E9"/>
  <c r="F5"/>
  <c r="R10" l="1"/>
  <c r="O10"/>
  <c r="P10"/>
  <c r="N10"/>
  <c r="Q10"/>
  <c r="L10"/>
  <c r="M10"/>
  <c r="K10"/>
  <c r="J10"/>
  <c r="I9"/>
  <c r="I10"/>
  <c r="H10"/>
  <c r="F9"/>
  <c r="F10"/>
  <c r="G10"/>
  <c r="G9"/>
  <c r="E10"/>
  <c r="B11"/>
  <c r="D10"/>
  <c r="R11" l="1"/>
  <c r="O11"/>
  <c r="N11"/>
  <c r="Q11"/>
  <c r="P11"/>
  <c r="K11"/>
  <c r="M11"/>
  <c r="L11"/>
  <c r="J11"/>
  <c r="I11"/>
  <c r="H11"/>
  <c r="F11"/>
  <c r="G11"/>
  <c r="B12"/>
  <c r="D11"/>
  <c r="E11"/>
  <c r="R12" l="1"/>
  <c r="P12"/>
  <c r="N12"/>
  <c r="Q12"/>
  <c r="O12"/>
  <c r="K12"/>
  <c r="M12"/>
  <c r="L12"/>
  <c r="J12"/>
  <c r="I12"/>
  <c r="G12"/>
  <c r="F12"/>
  <c r="H12"/>
  <c r="B13"/>
  <c r="E12"/>
  <c r="D12"/>
  <c r="R13" l="1"/>
  <c r="Q13"/>
  <c r="P13"/>
  <c r="O13"/>
  <c r="N13"/>
  <c r="K13"/>
  <c r="M13"/>
  <c r="L13"/>
  <c r="J13"/>
  <c r="I13"/>
  <c r="G13"/>
  <c r="F13"/>
  <c r="H13"/>
  <c r="E13"/>
  <c r="D13"/>
  <c r="B14"/>
  <c r="R14" l="1"/>
  <c r="O14"/>
  <c r="P14"/>
  <c r="N14"/>
  <c r="Q14"/>
  <c r="M14"/>
  <c r="L14"/>
  <c r="K14"/>
  <c r="J14"/>
  <c r="I14"/>
  <c r="F14"/>
  <c r="G14"/>
  <c r="H14"/>
  <c r="E14"/>
  <c r="D14"/>
  <c r="B15"/>
  <c r="R15" l="1"/>
  <c r="P15"/>
  <c r="N15"/>
  <c r="O15"/>
  <c r="Q15"/>
  <c r="M15"/>
  <c r="K15"/>
  <c r="L15"/>
  <c r="J15"/>
  <c r="I15"/>
  <c r="F15"/>
  <c r="H15"/>
  <c r="G15"/>
  <c r="B16"/>
  <c r="E15"/>
  <c r="D15"/>
  <c r="R16" l="1"/>
  <c r="P16"/>
  <c r="L16"/>
  <c r="M16"/>
  <c r="O16"/>
  <c r="K16"/>
  <c r="N16"/>
  <c r="Q16"/>
  <c r="J16"/>
  <c r="I16"/>
  <c r="F16"/>
  <c r="H16"/>
  <c r="G16"/>
  <c r="D16"/>
  <c r="B17"/>
  <c r="E16"/>
  <c r="R17" l="1"/>
  <c r="Q17"/>
  <c r="L17"/>
  <c r="O17"/>
  <c r="P17"/>
  <c r="K17"/>
  <c r="M17"/>
  <c r="N17"/>
  <c r="J17"/>
  <c r="I17"/>
  <c r="G17"/>
  <c r="H17"/>
  <c r="F17"/>
  <c r="B18"/>
  <c r="E17"/>
  <c r="D17"/>
  <c r="R18" l="1"/>
  <c r="N18"/>
  <c r="Q18"/>
  <c r="L18"/>
  <c r="P18"/>
  <c r="K18"/>
  <c r="M18"/>
  <c r="O18"/>
  <c r="J18"/>
  <c r="I18"/>
  <c r="G18"/>
  <c r="H18"/>
  <c r="F18"/>
  <c r="B19"/>
  <c r="E18"/>
  <c r="D18"/>
  <c r="R19" l="1"/>
  <c r="M19"/>
  <c r="L19"/>
  <c r="Q19"/>
  <c r="K19"/>
  <c r="P19"/>
  <c r="N19"/>
  <c r="O19"/>
  <c r="J19"/>
  <c r="I19"/>
  <c r="F19"/>
  <c r="G19"/>
  <c r="H19"/>
  <c r="B20"/>
  <c r="D19"/>
  <c r="E19"/>
  <c r="R20" l="1"/>
  <c r="O20"/>
  <c r="Q20"/>
  <c r="N20"/>
  <c r="P20"/>
  <c r="M20"/>
  <c r="L20"/>
  <c r="K20"/>
  <c r="J20"/>
  <c r="I20"/>
  <c r="H20"/>
  <c r="G20"/>
  <c r="F20"/>
  <c r="E20"/>
  <c r="B21"/>
  <c r="D20"/>
  <c r="R21" l="1"/>
  <c r="M21"/>
  <c r="O21"/>
  <c r="Q21"/>
  <c r="N21"/>
  <c r="P21"/>
  <c r="L21"/>
  <c r="K21"/>
  <c r="J21"/>
  <c r="I21"/>
  <c r="F21"/>
  <c r="G21"/>
  <c r="H21"/>
  <c r="D21"/>
  <c r="E21"/>
  <c r="B22"/>
  <c r="R22" l="1"/>
  <c r="L22"/>
  <c r="N22"/>
  <c r="Q22"/>
  <c r="O22"/>
  <c r="M22"/>
  <c r="P22"/>
  <c r="K22"/>
  <c r="J22"/>
  <c r="I22"/>
  <c r="H22"/>
  <c r="F22"/>
  <c r="G22"/>
  <c r="D22"/>
  <c r="B23"/>
  <c r="E22"/>
  <c r="R23" l="1"/>
  <c r="Q23"/>
  <c r="L23"/>
  <c r="N23"/>
  <c r="M23"/>
  <c r="P23"/>
  <c r="O23"/>
  <c r="K23"/>
  <c r="J23"/>
  <c r="I23"/>
  <c r="F23"/>
  <c r="H23"/>
  <c r="G23"/>
  <c r="B24"/>
  <c r="E23"/>
  <c r="D23"/>
  <c r="R24" l="1"/>
  <c r="Q24"/>
  <c r="P24"/>
  <c r="O24"/>
  <c r="L24"/>
  <c r="N24"/>
  <c r="M24"/>
  <c r="K24"/>
  <c r="J24"/>
  <c r="I24"/>
  <c r="F24"/>
  <c r="H24"/>
  <c r="G24"/>
  <c r="B25"/>
  <c r="D24"/>
  <c r="E24"/>
  <c r="R25" l="1"/>
  <c r="P25"/>
  <c r="L25"/>
  <c r="O25"/>
  <c r="M25"/>
  <c r="Q25"/>
  <c r="N25"/>
  <c r="K25"/>
  <c r="J25"/>
  <c r="I25"/>
  <c r="G25"/>
  <c r="F25"/>
  <c r="H25"/>
  <c r="D25"/>
  <c r="E25"/>
  <c r="B26"/>
  <c r="R26" l="1"/>
  <c r="L26"/>
  <c r="O26"/>
  <c r="P26"/>
  <c r="M26"/>
  <c r="Q26"/>
  <c r="N26"/>
  <c r="K26"/>
  <c r="J26"/>
  <c r="I26"/>
  <c r="F26"/>
  <c r="G26"/>
  <c r="H26"/>
  <c r="E26"/>
  <c r="D26"/>
  <c r="B27"/>
  <c r="R27" l="1"/>
  <c r="Q27"/>
  <c r="N27"/>
  <c r="P27"/>
  <c r="O27"/>
  <c r="M27"/>
  <c r="L27"/>
  <c r="K27"/>
  <c r="J27"/>
  <c r="I27"/>
  <c r="H27"/>
  <c r="G27"/>
  <c r="F27"/>
  <c r="D27"/>
  <c r="E27"/>
  <c r="B28"/>
  <c r="R28" l="1"/>
  <c r="O28"/>
  <c r="N28"/>
  <c r="M28"/>
  <c r="P28"/>
  <c r="Q28"/>
  <c r="L28"/>
  <c r="K28"/>
  <c r="J28"/>
  <c r="I28"/>
  <c r="H28"/>
  <c r="G28"/>
  <c r="F28"/>
  <c r="D28"/>
  <c r="B29"/>
  <c r="E28"/>
  <c r="R29" l="1"/>
  <c r="M29"/>
  <c r="N29"/>
  <c r="Q29"/>
  <c r="L29"/>
  <c r="O29"/>
  <c r="P29"/>
  <c r="K29"/>
  <c r="J29"/>
  <c r="I29"/>
  <c r="F29"/>
  <c r="G29"/>
  <c r="H29"/>
  <c r="B30"/>
  <c r="D29"/>
  <c r="E29"/>
  <c r="R30" l="1"/>
  <c r="N30"/>
  <c r="L30"/>
  <c r="P30"/>
  <c r="Q30"/>
  <c r="M30"/>
  <c r="O30"/>
  <c r="K30"/>
  <c r="J30"/>
  <c r="I30"/>
  <c r="H30"/>
  <c r="F30"/>
  <c r="G30"/>
  <c r="B31"/>
  <c r="E30"/>
  <c r="D30"/>
  <c r="R31" l="1"/>
  <c r="N31"/>
  <c r="L31"/>
  <c r="Q31"/>
  <c r="M31"/>
  <c r="O31"/>
  <c r="P31"/>
  <c r="K31"/>
  <c r="J31"/>
  <c r="I31"/>
  <c r="H31"/>
  <c r="G31"/>
  <c r="F31"/>
  <c r="E31"/>
  <c r="B32"/>
  <c r="D31"/>
  <c r="R32" l="1"/>
  <c r="Q32"/>
  <c r="O32"/>
  <c r="L32"/>
  <c r="N32"/>
  <c r="M32"/>
  <c r="P32"/>
  <c r="K32"/>
  <c r="J32"/>
  <c r="I32"/>
  <c r="F32"/>
  <c r="H32"/>
  <c r="G32"/>
  <c r="B33"/>
  <c r="E32"/>
  <c r="D32"/>
  <c r="R33" l="1"/>
  <c r="O33"/>
  <c r="N33"/>
  <c r="L33"/>
  <c r="P33"/>
  <c r="Q33"/>
  <c r="M33"/>
  <c r="K33"/>
  <c r="J33"/>
  <c r="I33"/>
  <c r="F33"/>
  <c r="H33"/>
  <c r="G33"/>
  <c r="D33"/>
  <c r="B34"/>
  <c r="E33"/>
  <c r="R34" l="1"/>
  <c r="L34"/>
  <c r="O34"/>
  <c r="Q34"/>
  <c r="P34"/>
  <c r="N34"/>
  <c r="M34"/>
  <c r="K34"/>
  <c r="J34"/>
  <c r="I34"/>
  <c r="F34"/>
  <c r="G34"/>
  <c r="H34"/>
  <c r="D34"/>
  <c r="B35"/>
  <c r="E34"/>
  <c r="R35" l="1"/>
  <c r="Q35"/>
  <c r="M35"/>
  <c r="P35"/>
  <c r="L35"/>
  <c r="O35"/>
  <c r="N35"/>
  <c r="K35"/>
  <c r="J35"/>
  <c r="I35"/>
  <c r="G35"/>
  <c r="H35"/>
  <c r="F35"/>
  <c r="D35"/>
  <c r="E35"/>
  <c r="B36"/>
  <c r="R36" l="1"/>
  <c r="L36"/>
  <c r="Q36"/>
  <c r="O36"/>
  <c r="N36"/>
  <c r="P36"/>
  <c r="M36"/>
  <c r="K36"/>
  <c r="J36"/>
  <c r="I36"/>
  <c r="H36"/>
  <c r="G36"/>
  <c r="F36"/>
  <c r="D36"/>
  <c r="B37"/>
  <c r="E36"/>
  <c r="R37" l="1"/>
  <c r="N37"/>
  <c r="L37"/>
  <c r="Q37"/>
  <c r="P37"/>
  <c r="K37"/>
  <c r="O37"/>
  <c r="M37"/>
  <c r="J37"/>
  <c r="H37"/>
  <c r="I37"/>
  <c r="F37"/>
  <c r="G37"/>
  <c r="E37"/>
  <c r="D37"/>
  <c r="B38"/>
  <c r="Q38" l="1"/>
  <c r="K38"/>
  <c r="R38"/>
  <c r="N38"/>
  <c r="M38"/>
  <c r="O38"/>
  <c r="P38"/>
  <c r="L38"/>
  <c r="J38"/>
  <c r="I38"/>
  <c r="H38"/>
  <c r="F38"/>
  <c r="G38"/>
  <c r="D38"/>
  <c r="E38"/>
  <c r="B39"/>
  <c r="L39" l="1"/>
  <c r="N39"/>
  <c r="P39"/>
  <c r="M39"/>
  <c r="O39"/>
  <c r="K39"/>
  <c r="Q39"/>
  <c r="R39"/>
  <c r="J39"/>
  <c r="I39"/>
  <c r="H39"/>
  <c r="F39"/>
  <c r="G39"/>
  <c r="E39"/>
  <c r="B40"/>
  <c r="D39"/>
  <c r="O40" l="1"/>
  <c r="M40"/>
  <c r="L40"/>
  <c r="K40"/>
  <c r="R40"/>
  <c r="Q40"/>
  <c r="P40"/>
  <c r="N40"/>
  <c r="J40"/>
  <c r="H40"/>
  <c r="I40"/>
  <c r="G40"/>
  <c r="F40"/>
  <c r="D40"/>
  <c r="E40"/>
  <c r="B41"/>
  <c r="O41" l="1"/>
  <c r="K41"/>
  <c r="M41"/>
  <c r="R41"/>
  <c r="N41"/>
  <c r="L41"/>
  <c r="P41"/>
  <c r="Q41"/>
  <c r="J41"/>
  <c r="I41"/>
  <c r="H41"/>
  <c r="G41"/>
  <c r="F41"/>
  <c r="B42"/>
  <c r="D41"/>
  <c r="E41"/>
  <c r="M42" l="1"/>
  <c r="Q42"/>
  <c r="L42"/>
  <c r="P42"/>
  <c r="R42"/>
  <c r="N42"/>
  <c r="K42"/>
  <c r="O42"/>
  <c r="J42"/>
  <c r="I42"/>
  <c r="H42"/>
  <c r="F42"/>
  <c r="G42"/>
  <c r="D42"/>
  <c r="B43"/>
  <c r="E42"/>
  <c r="L43" l="1"/>
  <c r="N43"/>
  <c r="R43"/>
  <c r="O43"/>
  <c r="M43"/>
  <c r="K43"/>
  <c r="P43"/>
  <c r="Q43"/>
  <c r="J43"/>
  <c r="I43"/>
  <c r="H43"/>
  <c r="G43"/>
  <c r="F43"/>
  <c r="B44"/>
  <c r="D43"/>
  <c r="E43"/>
  <c r="K44" l="1"/>
  <c r="O44"/>
  <c r="L44"/>
  <c r="M44"/>
  <c r="Q44"/>
  <c r="N44"/>
  <c r="R44"/>
  <c r="P44"/>
  <c r="J44"/>
  <c r="H44"/>
  <c r="I44"/>
  <c r="B45"/>
  <c r="F44"/>
  <c r="E44"/>
  <c r="D44"/>
  <c r="G44"/>
  <c r="K45" l="1"/>
  <c r="Q45"/>
  <c r="R45"/>
  <c r="O45"/>
  <c r="M45"/>
  <c r="L45"/>
  <c r="N45"/>
  <c r="P45"/>
  <c r="J45"/>
  <c r="H45"/>
  <c r="I45"/>
  <c r="G45"/>
  <c r="D45"/>
  <c r="F45"/>
  <c r="E45"/>
  <c r="B46"/>
  <c r="P46" l="1"/>
  <c r="Q46"/>
  <c r="N46"/>
  <c r="K46"/>
  <c r="O46"/>
  <c r="L46"/>
  <c r="M46"/>
  <c r="R46"/>
  <c r="J46"/>
  <c r="I46"/>
  <c r="H46"/>
  <c r="E46"/>
  <c r="F46"/>
  <c r="G46"/>
  <c r="D46"/>
  <c r="B47"/>
  <c r="Q47" l="1"/>
  <c r="R47"/>
  <c r="M47"/>
  <c r="L47"/>
  <c r="O47"/>
  <c r="K47"/>
  <c r="N47"/>
  <c r="P47"/>
  <c r="J47"/>
  <c r="I47"/>
  <c r="H47"/>
  <c r="G47"/>
  <c r="F47"/>
  <c r="E47"/>
  <c r="B48"/>
  <c r="D47"/>
  <c r="L48" l="1"/>
  <c r="P48"/>
  <c r="K48"/>
  <c r="O48"/>
  <c r="R48"/>
  <c r="N48"/>
  <c r="Q48"/>
  <c r="M48"/>
  <c r="J48"/>
  <c r="I48"/>
  <c r="H48"/>
  <c r="D48"/>
  <c r="F48"/>
  <c r="E48"/>
  <c r="G48"/>
  <c r="B49"/>
  <c r="O49" l="1"/>
  <c r="M49"/>
  <c r="Q49"/>
  <c r="R49"/>
  <c r="K49"/>
  <c r="N49"/>
  <c r="P49"/>
  <c r="L49"/>
  <c r="J49"/>
  <c r="I49"/>
  <c r="H49"/>
  <c r="E49"/>
  <c r="G49"/>
  <c r="F49"/>
  <c r="B50"/>
  <c r="D49"/>
  <c r="N50" l="1"/>
  <c r="O50"/>
  <c r="L50"/>
  <c r="K50"/>
  <c r="P50"/>
  <c r="R50"/>
  <c r="M50"/>
  <c r="Q50"/>
  <c r="J50"/>
  <c r="I50"/>
  <c r="H50"/>
  <c r="B51"/>
  <c r="D50"/>
  <c r="G50"/>
  <c r="F50"/>
  <c r="E50"/>
  <c r="N51" l="1"/>
  <c r="K51"/>
  <c r="Q51"/>
  <c r="O51"/>
  <c r="R51"/>
  <c r="L51"/>
  <c r="P51"/>
  <c r="M51"/>
  <c r="J51"/>
  <c r="I51"/>
  <c r="H51"/>
  <c r="B52"/>
  <c r="G51"/>
  <c r="E51"/>
  <c r="D51"/>
  <c r="F51"/>
  <c r="M52" l="1"/>
  <c r="L52"/>
  <c r="R52"/>
  <c r="N52"/>
  <c r="Q52"/>
  <c r="P52"/>
  <c r="O52"/>
  <c r="K52"/>
  <c r="J52"/>
  <c r="H52"/>
  <c r="I52"/>
  <c r="E52"/>
  <c r="F52"/>
  <c r="D52"/>
  <c r="B53"/>
  <c r="G52"/>
  <c r="O53" l="1"/>
  <c r="M53"/>
  <c r="Q53"/>
  <c r="P53"/>
  <c r="L53"/>
  <c r="R53"/>
  <c r="K53"/>
  <c r="N53"/>
  <c r="J53"/>
  <c r="I53"/>
  <c r="H53"/>
  <c r="B54"/>
  <c r="F53"/>
  <c r="G53"/>
  <c r="E53"/>
  <c r="D53"/>
  <c r="M54" l="1"/>
  <c r="K54"/>
  <c r="O54"/>
  <c r="L54"/>
  <c r="R54"/>
  <c r="Q54"/>
  <c r="N54"/>
  <c r="P54"/>
  <c r="J54"/>
  <c r="H54"/>
  <c r="I54"/>
  <c r="F54"/>
  <c r="E54"/>
  <c r="D54"/>
  <c r="G54"/>
  <c r="B55"/>
  <c r="K55" l="1"/>
  <c r="O55"/>
  <c r="R55"/>
  <c r="P55"/>
  <c r="L55"/>
  <c r="M55"/>
  <c r="Q55"/>
  <c r="N55"/>
  <c r="J55"/>
  <c r="I55"/>
  <c r="H55"/>
  <c r="E55"/>
  <c r="F55"/>
  <c r="D55"/>
  <c r="G55"/>
  <c r="B56"/>
  <c r="K56" l="1"/>
  <c r="L56"/>
  <c r="N56"/>
  <c r="Q56"/>
  <c r="P56"/>
  <c r="O56"/>
  <c r="R56"/>
  <c r="M56"/>
  <c r="J56"/>
  <c r="H56"/>
  <c r="I56"/>
  <c r="F56"/>
  <c r="G56"/>
  <c r="D56"/>
  <c r="E56"/>
  <c r="B57"/>
  <c r="Q57" l="1"/>
  <c r="K57"/>
  <c r="R57"/>
  <c r="L57"/>
  <c r="P57"/>
  <c r="O57"/>
  <c r="N57"/>
  <c r="M57"/>
  <c r="J57"/>
  <c r="I57"/>
  <c r="H57"/>
  <c r="G57"/>
  <c r="E57"/>
  <c r="F57"/>
  <c r="D57"/>
  <c r="B58"/>
  <c r="M58" l="1"/>
  <c r="O58"/>
  <c r="R58"/>
  <c r="N58"/>
  <c r="Q58"/>
  <c r="K58"/>
  <c r="L58"/>
  <c r="P58"/>
  <c r="J58"/>
  <c r="H58"/>
  <c r="I58"/>
  <c r="F58"/>
  <c r="G58"/>
  <c r="B59"/>
  <c r="D58"/>
  <c r="E58"/>
  <c r="K59" l="1"/>
  <c r="N59"/>
  <c r="R59"/>
  <c r="Q59"/>
  <c r="M59"/>
  <c r="P59"/>
  <c r="L59"/>
  <c r="O59"/>
  <c r="J59"/>
  <c r="H59"/>
  <c r="I59"/>
  <c r="B60"/>
  <c r="D59"/>
  <c r="G59"/>
  <c r="E59"/>
  <c r="F59"/>
  <c r="P60" l="1"/>
  <c r="L60"/>
  <c r="N60"/>
  <c r="O60"/>
  <c r="Q60"/>
  <c r="M60"/>
  <c r="K60"/>
  <c r="R60"/>
  <c r="J60"/>
  <c r="I60"/>
  <c r="H60"/>
  <c r="D60"/>
  <c r="F60"/>
  <c r="E60"/>
  <c r="G60"/>
  <c r="B61"/>
  <c r="L61" l="1"/>
  <c r="O61"/>
  <c r="P61"/>
  <c r="K61"/>
  <c r="R61"/>
  <c r="Q61"/>
  <c r="N61"/>
  <c r="M61"/>
  <c r="J61"/>
  <c r="H61"/>
  <c r="I61"/>
  <c r="D61"/>
  <c r="E61"/>
  <c r="F61"/>
  <c r="G61"/>
  <c r="B62"/>
  <c r="R62" l="1"/>
  <c r="K62"/>
  <c r="M62"/>
  <c r="P62"/>
  <c r="L62"/>
  <c r="O62"/>
  <c r="N62"/>
  <c r="Q62"/>
  <c r="J62"/>
  <c r="H62"/>
  <c r="I62"/>
  <c r="G62"/>
  <c r="E62"/>
  <c r="B63"/>
  <c r="D62"/>
  <c r="F62"/>
  <c r="P63" l="1"/>
  <c r="R63"/>
  <c r="N63"/>
  <c r="L63"/>
  <c r="O63"/>
  <c r="K63"/>
  <c r="Q63"/>
  <c r="M63"/>
  <c r="J63"/>
  <c r="I63"/>
  <c r="H63"/>
  <c r="G63"/>
  <c r="F63"/>
  <c r="B64"/>
  <c r="E63"/>
  <c r="D63"/>
  <c r="Q64" l="1"/>
  <c r="N64"/>
  <c r="M64"/>
  <c r="P64"/>
  <c r="L64"/>
  <c r="K64"/>
  <c r="R64"/>
  <c r="O64"/>
  <c r="J64"/>
  <c r="H64"/>
  <c r="I64"/>
  <c r="B65"/>
  <c r="D64"/>
  <c r="G64"/>
  <c r="E64"/>
  <c r="F64"/>
  <c r="R65" l="1"/>
  <c r="O65"/>
  <c r="L65"/>
  <c r="N65"/>
  <c r="Q65"/>
  <c r="K65"/>
  <c r="M65"/>
  <c r="P65"/>
  <c r="J65"/>
  <c r="I65"/>
  <c r="H65"/>
  <c r="F65"/>
  <c r="B66"/>
  <c r="G65"/>
  <c r="D65"/>
  <c r="E65"/>
  <c r="R66" l="1"/>
  <c r="L66"/>
  <c r="O66"/>
  <c r="P66"/>
  <c r="N66"/>
  <c r="M66"/>
  <c r="K66"/>
  <c r="Q66"/>
  <c r="J66"/>
  <c r="H66"/>
  <c r="I66"/>
  <c r="B67"/>
  <c r="F66"/>
  <c r="E66"/>
  <c r="G66"/>
  <c r="D66"/>
  <c r="K67" l="1"/>
  <c r="P67"/>
  <c r="Q67"/>
  <c r="O67"/>
  <c r="N67"/>
  <c r="M67"/>
  <c r="L67"/>
  <c r="R67"/>
  <c r="J67"/>
  <c r="I67"/>
  <c r="H67"/>
  <c r="E67"/>
  <c r="B68"/>
  <c r="G67"/>
  <c r="D67"/>
  <c r="F67"/>
  <c r="R68" l="1"/>
  <c r="Q68"/>
  <c r="P68"/>
  <c r="L68"/>
  <c r="M68"/>
  <c r="N68"/>
  <c r="K68"/>
  <c r="O68"/>
  <c r="J68"/>
  <c r="I68"/>
  <c r="H68"/>
  <c r="G68"/>
  <c r="E68"/>
  <c r="B69"/>
  <c r="F68"/>
  <c r="D68"/>
  <c r="M69" l="1"/>
  <c r="L69"/>
  <c r="Q69"/>
  <c r="O69"/>
  <c r="K69"/>
  <c r="P69"/>
  <c r="N69"/>
  <c r="R69"/>
  <c r="J69"/>
  <c r="I69"/>
  <c r="H69"/>
  <c r="E69"/>
  <c r="B70"/>
  <c r="G69"/>
  <c r="D69"/>
  <c r="F69"/>
  <c r="K70" l="1"/>
  <c r="P70"/>
  <c r="M70"/>
  <c r="L70"/>
  <c r="O70"/>
  <c r="N70"/>
  <c r="R70"/>
  <c r="Q70"/>
  <c r="J70"/>
  <c r="I70"/>
  <c r="H70"/>
  <c r="D70"/>
  <c r="G70"/>
  <c r="F70"/>
  <c r="E70"/>
  <c r="B71"/>
  <c r="L71" l="1"/>
  <c r="M71"/>
  <c r="K71"/>
  <c r="O71"/>
  <c r="P71"/>
  <c r="N71"/>
  <c r="Q71"/>
  <c r="R71"/>
  <c r="J71"/>
  <c r="I71"/>
  <c r="H71"/>
  <c r="G71"/>
  <c r="B72"/>
  <c r="E71"/>
  <c r="D71"/>
  <c r="F71"/>
  <c r="N72" l="1"/>
  <c r="M72"/>
  <c r="R72"/>
  <c r="P72"/>
  <c r="K72"/>
  <c r="O72"/>
  <c r="L72"/>
  <c r="Q72"/>
  <c r="J72"/>
  <c r="I72"/>
  <c r="H72"/>
  <c r="B73"/>
  <c r="E72"/>
  <c r="G72"/>
  <c r="F72"/>
  <c r="D72"/>
  <c r="R73" l="1"/>
  <c r="O73"/>
  <c r="N73"/>
  <c r="L73"/>
  <c r="P73"/>
  <c r="M73"/>
  <c r="Q73"/>
  <c r="K73"/>
  <c r="J73"/>
  <c r="I73"/>
  <c r="H73"/>
  <c r="D73"/>
  <c r="G73"/>
  <c r="B74"/>
  <c r="F73"/>
  <c r="E73"/>
  <c r="Q74" l="1"/>
  <c r="M74"/>
  <c r="O74"/>
  <c r="L74"/>
  <c r="P74"/>
  <c r="N74"/>
  <c r="R74"/>
  <c r="K74"/>
  <c r="J74"/>
  <c r="I74"/>
  <c r="H74"/>
  <c r="G74"/>
  <c r="E74"/>
  <c r="F74"/>
  <c r="D74"/>
  <c r="B75"/>
  <c r="Q75" l="1"/>
  <c r="N75"/>
  <c r="K75"/>
  <c r="O75"/>
  <c r="R75"/>
  <c r="P75"/>
  <c r="M75"/>
  <c r="L75"/>
  <c r="J75"/>
  <c r="I75"/>
  <c r="H75"/>
  <c r="G75"/>
  <c r="F75"/>
  <c r="E75"/>
  <c r="B76"/>
  <c r="D75"/>
  <c r="L76" l="1"/>
  <c r="M76"/>
  <c r="P76"/>
  <c r="Q76"/>
  <c r="K76"/>
  <c r="R76"/>
  <c r="N76"/>
  <c r="O76"/>
  <c r="J76"/>
  <c r="H76"/>
  <c r="I76"/>
  <c r="F76"/>
  <c r="E76"/>
  <c r="D76"/>
  <c r="B77"/>
  <c r="G76"/>
  <c r="R77" l="1"/>
  <c r="N77"/>
  <c r="J77"/>
  <c r="P77"/>
  <c r="K77"/>
  <c r="Q77"/>
  <c r="L77"/>
  <c r="M77"/>
  <c r="O77"/>
  <c r="I77"/>
  <c r="H77"/>
  <c r="G77"/>
  <c r="D77"/>
  <c r="F77"/>
  <c r="E77"/>
  <c r="B78"/>
  <c r="M78" l="1"/>
  <c r="K78"/>
  <c r="N78"/>
  <c r="Q78"/>
  <c r="P78"/>
  <c r="R78"/>
  <c r="L78"/>
  <c r="J78"/>
  <c r="O78"/>
  <c r="I78"/>
  <c r="H78"/>
  <c r="F78"/>
  <c r="B79"/>
  <c r="G78"/>
  <c r="D78"/>
  <c r="E78"/>
  <c r="L79" l="1"/>
  <c r="O79"/>
  <c r="N79"/>
  <c r="Q79"/>
  <c r="R79"/>
  <c r="P79"/>
  <c r="M79"/>
  <c r="J79"/>
  <c r="K79"/>
  <c r="H79"/>
  <c r="I79"/>
  <c r="G79"/>
  <c r="E79"/>
  <c r="F79"/>
  <c r="B80"/>
  <c r="D79"/>
  <c r="K80" l="1"/>
  <c r="N80"/>
  <c r="O80"/>
  <c r="M80"/>
  <c r="J80"/>
  <c r="R80"/>
  <c r="Q80"/>
  <c r="P80"/>
  <c r="L80"/>
  <c r="I80"/>
  <c r="H80"/>
  <c r="G80"/>
  <c r="E80"/>
  <c r="D80"/>
  <c r="F80"/>
  <c r="B81"/>
  <c r="Q81" l="1"/>
  <c r="N81"/>
  <c r="K81"/>
  <c r="R81"/>
  <c r="J81"/>
  <c r="M81"/>
  <c r="O81"/>
  <c r="L81"/>
  <c r="P81"/>
  <c r="I81"/>
  <c r="H81"/>
  <c r="G81"/>
  <c r="E81"/>
  <c r="D81"/>
  <c r="B82"/>
  <c r="F81"/>
  <c r="Q82" l="1"/>
  <c r="N82"/>
  <c r="P82"/>
  <c r="J82"/>
  <c r="M82"/>
  <c r="L82"/>
  <c r="K82"/>
  <c r="O82"/>
  <c r="R82"/>
  <c r="I82"/>
  <c r="H82"/>
  <c r="F82"/>
  <c r="D82"/>
  <c r="B83"/>
  <c r="E82"/>
  <c r="G82"/>
  <c r="O83" l="1"/>
  <c r="J83"/>
  <c r="P83"/>
  <c r="Q83"/>
  <c r="K83"/>
  <c r="L83"/>
  <c r="N83"/>
  <c r="M83"/>
  <c r="R83"/>
  <c r="I83"/>
  <c r="H83"/>
  <c r="D83"/>
  <c r="B84"/>
  <c r="F83"/>
  <c r="G83"/>
  <c r="E83"/>
  <c r="Q84" l="1"/>
  <c r="J84"/>
  <c r="R84"/>
  <c r="N84"/>
  <c r="L84"/>
  <c r="M84"/>
  <c r="P84"/>
  <c r="K84"/>
  <c r="O84"/>
  <c r="H84"/>
  <c r="I84"/>
  <c r="F84"/>
  <c r="D84"/>
  <c r="B85"/>
  <c r="G84"/>
  <c r="E84"/>
  <c r="M85" l="1"/>
  <c r="P85"/>
  <c r="Q85"/>
  <c r="J85"/>
  <c r="L85"/>
  <c r="K85"/>
  <c r="O85"/>
  <c r="R85"/>
  <c r="N85"/>
  <c r="I85"/>
  <c r="H85"/>
  <c r="F85"/>
  <c r="B86"/>
  <c r="E85"/>
  <c r="D85"/>
  <c r="G85"/>
  <c r="P86" l="1"/>
  <c r="Q86"/>
  <c r="R86"/>
  <c r="M86"/>
  <c r="J86"/>
  <c r="K86"/>
  <c r="N86"/>
  <c r="O86"/>
  <c r="L86"/>
  <c r="H86"/>
  <c r="I86"/>
  <c r="G86"/>
  <c r="F86"/>
  <c r="D86"/>
  <c r="B87"/>
  <c r="E86"/>
  <c r="O87" l="1"/>
  <c r="J87"/>
  <c r="Q87"/>
  <c r="L87"/>
  <c r="P87"/>
  <c r="N87"/>
  <c r="M87"/>
  <c r="K87"/>
  <c r="R87"/>
  <c r="I87"/>
  <c r="H87"/>
  <c r="G87"/>
  <c r="E87"/>
  <c r="B88"/>
  <c r="F87"/>
  <c r="D87"/>
  <c r="L88" l="1"/>
  <c r="J88"/>
  <c r="M88"/>
  <c r="P88"/>
  <c r="K88"/>
  <c r="Q88"/>
  <c r="N88"/>
  <c r="O88"/>
  <c r="R88"/>
  <c r="I88"/>
  <c r="H88"/>
  <c r="G88"/>
  <c r="B89"/>
  <c r="E88"/>
  <c r="F88"/>
  <c r="D88"/>
  <c r="K89" l="1"/>
  <c r="Q89"/>
  <c r="N89"/>
  <c r="J89"/>
  <c r="R89"/>
  <c r="L89"/>
  <c r="O89"/>
  <c r="P89"/>
  <c r="M89"/>
  <c r="H89"/>
  <c r="I89"/>
  <c r="B90"/>
  <c r="G89"/>
  <c r="D89"/>
  <c r="E89"/>
  <c r="F89"/>
  <c r="L90" l="1"/>
  <c r="M90"/>
  <c r="R90"/>
  <c r="O90"/>
  <c r="Q90"/>
  <c r="N90"/>
  <c r="J90"/>
  <c r="K90"/>
  <c r="P90"/>
  <c r="I90"/>
  <c r="H90"/>
  <c r="B91"/>
  <c r="E90"/>
  <c r="F90"/>
  <c r="D90"/>
  <c r="G90"/>
  <c r="P91" l="1"/>
  <c r="R91"/>
  <c r="Q91"/>
  <c r="O91"/>
  <c r="L91"/>
  <c r="K91"/>
  <c r="J91"/>
  <c r="N91"/>
  <c r="M91"/>
  <c r="I91"/>
  <c r="H91"/>
  <c r="E91"/>
  <c r="B92"/>
  <c r="G91"/>
  <c r="F91"/>
  <c r="D91"/>
  <c r="J92" l="1"/>
  <c r="L92"/>
  <c r="P92"/>
  <c r="N92"/>
  <c r="O92"/>
  <c r="R92"/>
  <c r="K92"/>
  <c r="Q92"/>
  <c r="M92"/>
  <c r="H92"/>
  <c r="I92"/>
  <c r="D92"/>
  <c r="F92"/>
  <c r="G92"/>
  <c r="B93"/>
  <c r="E92"/>
  <c r="K93" l="1"/>
  <c r="O93"/>
  <c r="M93"/>
  <c r="N93"/>
  <c r="R93"/>
  <c r="P93"/>
  <c r="Q93"/>
  <c r="J93"/>
  <c r="L93"/>
  <c r="H93"/>
  <c r="I93"/>
  <c r="F93"/>
  <c r="E93"/>
  <c r="G93"/>
  <c r="B94"/>
  <c r="D93"/>
  <c r="R94" l="1"/>
  <c r="N94"/>
  <c r="O94"/>
  <c r="M94"/>
  <c r="K94"/>
  <c r="Q94"/>
  <c r="P94"/>
  <c r="L94"/>
  <c r="J94"/>
  <c r="I94"/>
  <c r="H94"/>
  <c r="E94"/>
  <c r="D94"/>
  <c r="G94"/>
  <c r="F94"/>
  <c r="B95"/>
  <c r="J95" l="1"/>
  <c r="K95"/>
  <c r="P95"/>
  <c r="N95"/>
  <c r="M95"/>
  <c r="O95"/>
  <c r="Q95"/>
  <c r="L95"/>
  <c r="R95"/>
  <c r="E95"/>
  <c r="F95"/>
  <c r="G95"/>
  <c r="D95"/>
  <c r="H95"/>
  <c r="B96"/>
  <c r="I95"/>
  <c r="N96" l="1"/>
  <c r="P96"/>
  <c r="K96"/>
  <c r="L96"/>
  <c r="M96"/>
  <c r="J96"/>
  <c r="O96"/>
  <c r="R96"/>
  <c r="Q96"/>
  <c r="H96"/>
  <c r="F96"/>
  <c r="D96"/>
  <c r="G96"/>
  <c r="B97"/>
  <c r="E96"/>
  <c r="I96"/>
  <c r="L97" l="1"/>
  <c r="K97"/>
  <c r="R97"/>
  <c r="J97"/>
  <c r="M97"/>
  <c r="O97"/>
  <c r="P97"/>
  <c r="N97"/>
  <c r="Q97"/>
  <c r="H97"/>
  <c r="F97"/>
  <c r="I97"/>
  <c r="B98"/>
  <c r="G97"/>
  <c r="E97"/>
  <c r="D97"/>
  <c r="Q98" l="1"/>
  <c r="M98"/>
  <c r="K98"/>
  <c r="J98"/>
  <c r="N98"/>
  <c r="O98"/>
  <c r="R98"/>
  <c r="P98"/>
  <c r="L98"/>
  <c r="I98"/>
  <c r="E98"/>
  <c r="B99"/>
  <c r="F98"/>
  <c r="H98"/>
  <c r="D98"/>
  <c r="G98"/>
  <c r="P99" l="1"/>
  <c r="R99"/>
  <c r="L99"/>
  <c r="K99"/>
  <c r="O99"/>
  <c r="Q99"/>
  <c r="N99"/>
  <c r="J99"/>
  <c r="M99"/>
  <c r="F99"/>
  <c r="E99"/>
  <c r="H99"/>
  <c r="B100"/>
  <c r="G99"/>
  <c r="D99"/>
  <c r="I99"/>
  <c r="P100" l="1"/>
  <c r="O100"/>
  <c r="N100"/>
  <c r="M100"/>
  <c r="L100"/>
  <c r="K100"/>
  <c r="J100"/>
  <c r="Q100"/>
  <c r="R100"/>
  <c r="E100"/>
  <c r="I100"/>
  <c r="D100"/>
  <c r="B101"/>
  <c r="G100"/>
  <c r="H100"/>
  <c r="F100"/>
  <c r="L101" l="1"/>
  <c r="D101"/>
  <c r="O101"/>
  <c r="K101"/>
  <c r="J101"/>
  <c r="Q101"/>
  <c r="N101"/>
  <c r="R101"/>
  <c r="F101"/>
  <c r="G101"/>
  <c r="M101"/>
  <c r="I101"/>
  <c r="H101"/>
  <c r="B102"/>
  <c r="P101"/>
  <c r="E101"/>
  <c r="M102" l="1"/>
  <c r="G102"/>
  <c r="L102"/>
  <c r="D102"/>
  <c r="N102"/>
  <c r="O102"/>
  <c r="P102"/>
  <c r="B103"/>
  <c r="I102"/>
  <c r="R102"/>
  <c r="J102"/>
  <c r="Q102"/>
  <c r="K102"/>
  <c r="F102"/>
  <c r="E102"/>
  <c r="H102"/>
  <c r="E103" l="1"/>
  <c r="R103"/>
  <c r="J103"/>
  <c r="G103"/>
  <c r="P103"/>
  <c r="F103"/>
  <c r="M103"/>
  <c r="K103"/>
  <c r="Q103"/>
  <c r="B104"/>
  <c r="O103"/>
  <c r="I103"/>
  <c r="L103"/>
  <c r="H103"/>
  <c r="D103"/>
  <c r="N103"/>
  <c r="K104" l="1"/>
  <c r="J104"/>
  <c r="Q104"/>
  <c r="F104"/>
  <c r="N104"/>
  <c r="E104"/>
  <c r="O104"/>
  <c r="P104"/>
  <c r="L104"/>
  <c r="G104"/>
  <c r="H104"/>
  <c r="D104"/>
  <c r="I104"/>
  <c r="M104"/>
  <c r="R104"/>
  <c r="B105"/>
  <c r="K105" l="1"/>
  <c r="E105"/>
  <c r="P105"/>
  <c r="G105"/>
  <c r="L105"/>
  <c r="M105"/>
  <c r="J105"/>
  <c r="B106"/>
  <c r="F105"/>
  <c r="H105"/>
  <c r="D105"/>
  <c r="R105"/>
  <c r="Q105"/>
  <c r="N105"/>
  <c r="O105"/>
  <c r="I105"/>
  <c r="R106" l="1"/>
  <c r="E106"/>
  <c r="N106"/>
  <c r="Q106"/>
  <c r="D106"/>
  <c r="I106"/>
  <c r="G106"/>
  <c r="O106"/>
  <c r="M106"/>
  <c r="J106"/>
  <c r="B107"/>
  <c r="P106"/>
  <c r="K106"/>
  <c r="L106"/>
  <c r="H106"/>
  <c r="F106"/>
  <c r="O107" l="1"/>
  <c r="R107"/>
  <c r="K107"/>
  <c r="Q107"/>
  <c r="F107"/>
  <c r="M107"/>
  <c r="P107"/>
  <c r="L107"/>
  <c r="B108"/>
  <c r="J107"/>
  <c r="G107"/>
  <c r="H107"/>
  <c r="N107"/>
  <c r="E107"/>
  <c r="D107"/>
  <c r="I107"/>
  <c r="P108" l="1"/>
  <c r="L108"/>
  <c r="N108"/>
  <c r="E108"/>
  <c r="H108"/>
  <c r="F108"/>
  <c r="J108"/>
  <c r="G108"/>
  <c r="B109"/>
  <c r="R108"/>
  <c r="Q108"/>
  <c r="K108"/>
  <c r="I108"/>
  <c r="O108"/>
  <c r="M108"/>
  <c r="D108"/>
  <c r="O109" l="1"/>
  <c r="Q109"/>
  <c r="J109"/>
  <c r="E109"/>
  <c r="G109"/>
  <c r="L109"/>
  <c r="R109"/>
  <c r="K109"/>
  <c r="M109"/>
  <c r="D109"/>
  <c r="P109"/>
  <c r="H109"/>
  <c r="F109"/>
  <c r="N109"/>
  <c r="I109"/>
  <c r="B110"/>
  <c r="L110" l="1"/>
  <c r="R110"/>
  <c r="F110"/>
  <c r="M110"/>
  <c r="K110"/>
  <c r="G110"/>
  <c r="P110"/>
  <c r="D110"/>
  <c r="B111"/>
  <c r="H110"/>
  <c r="J110"/>
  <c r="E110"/>
  <c r="N110"/>
  <c r="O110"/>
  <c r="Q110"/>
  <c r="I110"/>
  <c r="F111" l="1"/>
  <c r="J111"/>
  <c r="O111"/>
  <c r="G111"/>
  <c r="K111"/>
  <c r="D111"/>
  <c r="E111"/>
  <c r="L111"/>
  <c r="H111"/>
  <c r="Q111"/>
  <c r="I111"/>
  <c r="R111"/>
  <c r="N111"/>
  <c r="P111"/>
  <c r="M111"/>
  <c r="B112"/>
  <c r="R112" l="1"/>
  <c r="J112"/>
  <c r="O112"/>
  <c r="E112"/>
  <c r="I112"/>
  <c r="G112"/>
  <c r="H112"/>
  <c r="L112"/>
  <c r="P112"/>
  <c r="B113"/>
  <c r="F112"/>
  <c r="N112"/>
  <c r="D112"/>
  <c r="K112"/>
  <c r="Q112"/>
  <c r="M112"/>
  <c r="L113" l="1"/>
  <c r="I113"/>
  <c r="O113"/>
  <c r="M113"/>
  <c r="Q113"/>
  <c r="F113"/>
  <c r="E113"/>
  <c r="K113"/>
  <c r="H113"/>
  <c r="P113"/>
  <c r="G113"/>
  <c r="B114"/>
  <c r="N113"/>
  <c r="R113"/>
  <c r="J113"/>
  <c r="D113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13"/>
  <c r="C177"/>
  <c r="C128"/>
  <c r="C111"/>
  <c r="C175"/>
  <c r="C118"/>
  <c r="C182"/>
  <c r="C125"/>
  <c r="C189"/>
  <c r="C140"/>
  <c r="C144"/>
  <c r="C208"/>
  <c r="C101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05"/>
  <c r="C169"/>
  <c r="C120"/>
  <c r="C103"/>
  <c r="C167"/>
  <c r="C110"/>
  <c r="C174"/>
  <c r="C117"/>
  <c r="C181"/>
  <c r="C132"/>
  <c r="C196"/>
  <c r="C104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161"/>
  <c r="C112"/>
  <c r="C159"/>
  <c r="C102"/>
  <c r="C166"/>
  <c r="C109"/>
  <c r="C173"/>
  <c r="C124"/>
  <c r="C188"/>
  <c r="C151"/>
  <c r="C165"/>
  <c r="C115"/>
  <c r="C145"/>
  <c r="C207"/>
  <c r="C108"/>
  <c r="C171"/>
  <c r="C137"/>
  <c r="C199"/>
  <c r="C163"/>
  <c r="C193"/>
  <c r="C134"/>
  <c r="C156"/>
  <c r="C106"/>
  <c r="C136"/>
  <c r="C190"/>
  <c r="C160"/>
  <c r="C123"/>
  <c r="C187"/>
  <c r="C138"/>
  <c r="C202"/>
  <c r="C153"/>
  <c r="C180"/>
  <c r="C184"/>
  <c r="C157"/>
  <c r="C107"/>
  <c r="C201"/>
  <c r="C142"/>
  <c r="C192"/>
  <c r="C178"/>
  <c r="C127"/>
  <c r="C141"/>
  <c r="C204"/>
  <c r="C121"/>
  <c r="C183"/>
  <c r="C197"/>
  <c r="C97"/>
  <c r="C98"/>
  <c r="C99"/>
  <c r="C96"/>
  <c r="C100"/>
  <c r="C95"/>
  <c r="C80"/>
  <c r="C45"/>
  <c r="C89"/>
  <c r="C58"/>
  <c r="C78"/>
  <c r="C77"/>
  <c r="C84"/>
  <c r="C56"/>
  <c r="C72"/>
  <c r="C82"/>
  <c r="C67"/>
  <c r="C62"/>
  <c r="C55"/>
  <c r="C46"/>
  <c r="C66"/>
  <c r="C61"/>
  <c r="C86"/>
  <c r="C59"/>
  <c r="C94"/>
  <c r="C63"/>
  <c r="C49"/>
  <c r="C51"/>
  <c r="C60"/>
  <c r="C47"/>
  <c r="C53"/>
  <c r="C92"/>
  <c r="C90"/>
  <c r="C71"/>
  <c r="C57"/>
  <c r="C73"/>
  <c r="C83"/>
  <c r="C93"/>
  <c r="C88"/>
  <c r="C81"/>
  <c r="C65"/>
  <c r="C70"/>
  <c r="C91"/>
  <c r="C44"/>
  <c r="C87"/>
  <c r="C76"/>
  <c r="C52"/>
  <c r="C74"/>
  <c r="C43"/>
  <c r="C64"/>
  <c r="C85"/>
  <c r="C69"/>
  <c r="C50"/>
  <c r="C75"/>
  <c r="C54"/>
  <c r="C48"/>
  <c r="C79"/>
  <c r="C68"/>
  <c r="C28"/>
  <c r="C20"/>
  <c r="C14"/>
  <c r="C30"/>
  <c r="C31"/>
  <c r="C39"/>
  <c r="C25"/>
  <c r="C27"/>
  <c r="C17"/>
  <c r="C36"/>
  <c r="C19"/>
  <c r="C34"/>
  <c r="C15"/>
  <c r="C24"/>
  <c r="C9"/>
  <c r="C37"/>
  <c r="C29"/>
  <c r="C16"/>
  <c r="C42"/>
  <c r="C26"/>
  <c r="C18"/>
  <c r="C10"/>
  <c r="C23"/>
  <c r="C32"/>
  <c r="C11"/>
  <c r="C22"/>
  <c r="C21"/>
  <c r="C33"/>
  <c r="C41"/>
  <c r="C12"/>
  <c r="C35"/>
  <c r="C38"/>
  <c r="C13"/>
  <c r="C40"/>
</calcChain>
</file>

<file path=xl/sharedStrings.xml><?xml version="1.0" encoding="utf-8"?>
<sst xmlns="http://schemas.openxmlformats.org/spreadsheetml/2006/main" count="4764" uniqueCount="1798">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</sst>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70" totalsRowShown="0" headerRowDxfId="349" dataDxfId="348">
  <autoFilter ref="A1:Y70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6" totalsRowShown="0" headerRowDxfId="322" dataDxfId="321">
  <autoFilter ref="AA1:AL3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9" totalsRowShown="0" headerRowDxfId="300" dataDxfId="299">
  <autoFilter ref="A1:K29">
    <filterColumn colId="1"/>
    <filterColumn colId="2"/>
    <filterColumn colId="4"/>
    <filterColumn colId="7"/>
    <filterColumn colId="10"/>
  </autoFilter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8" headerRowDxfId="287" dataDxfId="286">
  <autoFilter ref="M1:BA8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4" totalsRowShown="0" headerRowDxfId="244" dataDxfId="243">
  <autoFilter ref="BC1:BH64">
    <filterColumn colId="1"/>
    <filterColumn colId="2"/>
    <filterColumn colId="3"/>
  </autoFilter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6" dataDxfId="235">
  <autoFilter ref="BJ1:BS14">
    <filterColumn colId="1"/>
    <filterColumn colId="2"/>
    <filterColumn colId="3"/>
    <filterColumn colId="4"/>
  </autoFilter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4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2" dataDxfId="201">
  <autoFilter ref="BU1:CD5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90" dataDxfId="189">
  <autoFilter ref="DB1:DL3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5" dataDxfId="164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2">
  <autoFilter ref="A1:H27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"2019_05_01_"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7" totalsRowShown="0" dataDxfId="133">
  <autoFilter ref="A1:K27"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40" totalsRowShown="0" headerRowDxfId="121" dataDxfId="120">
  <autoFilter ref="M1:AD40"/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94" totalsRowShown="0" headerRowDxfId="86" dataDxfId="85">
  <autoFilter ref="AT1:BE94">
    <filterColumn colId="4"/>
  </autoFilter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3" totalsRowShown="0" dataDxfId="72">
  <autoFilter ref="A1:J13">
    <filterColumn colId="2"/>
    <filterColumn colId="4"/>
    <filterColumn colId="8"/>
    <filterColumn colId="9"/>
  </autoFilter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2" totalsRowShown="0" headerRowDxfId="61" dataDxfId="60">
  <autoFilter ref="L1:AC22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1" dataDxfId="40">
  <autoFilter ref="AE1:AN15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4" totalsRowShown="0" dataDxfId="444">
  <autoFilter ref="A1:K144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0" totalsRowShown="0" headerRowDxfId="29" dataDxfId="28">
  <autoFilter ref="AP1:AW40">
    <filterColumn colId="4"/>
  </autoFilter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2" dataDxfId="431">
  <autoFilter ref="A1:R58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2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400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"Firumon\LLM\Model"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4" totalsRowShown="0" dataDxfId="373">
  <autoFilter ref="A1:N94">
    <filterColumn colId="0"/>
    <filterColumn colId="2"/>
    <filterColumn colId="3"/>
    <filterColumn colId="6"/>
    <filterColumn colId="13"/>
  </autoFilter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VLOOKUP([Relate Resource],CHOOSE({1,2},ResourceTable[Name],ResourceTable[No]),2,0)</calculatedColumnFormula>
    </tableColumn>
    <tableColumn id="9" name="RID" dataDxfId="35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58">
  <autoFilter ref="P1:W12">
    <filterColumn colId="2"/>
    <filterColumn colId="4"/>
  </autoFilter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opLeftCell="B37" workbookViewId="0">
      <selection activeCell="B46" sqref="B4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8"/>
  <sheetViews>
    <sheetView tabSelected="1" topLeftCell="BT1" workbookViewId="0">
      <selection activeCell="BY7" sqref="BY7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1358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1360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1361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1384</v>
      </c>
      <c r="BP3" s="107" t="s">
        <v>1390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1797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1358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1389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Depend]]="","id",COUNTA(#REF!:FieldDepends[[#This Row],[Field for Depend]])+IF(VLOOKUP('Table Seed Map'!$A$18,SeedMap[],9,0),VLOOKUP('Table Seed Map'!$A$18,SeedMap[],9,0),0))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1731</v>
      </c>
      <c r="DI3" s="62"/>
      <c r="DJ3" s="62"/>
      <c r="DK3" s="62"/>
      <c r="DL3" s="62" t="s">
        <v>1732</v>
      </c>
      <c r="DY3" s="62" t="s">
        <v>1159</v>
      </c>
      <c r="DZ3" s="62" t="s">
        <v>1566</v>
      </c>
      <c r="EA3" s="62" t="s">
        <v>1346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1348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1357</v>
      </c>
      <c r="H4" s="16"/>
      <c r="I4" s="9" t="s">
        <v>1367</v>
      </c>
      <c r="J4" s="9" t="s">
        <v>1523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1358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1361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1361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1385</v>
      </c>
      <c r="BP4" s="107" t="s">
        <v>1386</v>
      </c>
      <c r="BQ4" s="107" t="s">
        <v>1387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1394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1380</v>
      </c>
      <c r="CT4" s="108"/>
      <c r="CU4" s="108"/>
      <c r="CV4" s="108"/>
      <c r="CW4" s="108"/>
      <c r="CX4" s="108"/>
      <c r="CY4" s="108"/>
      <c r="CZ4" s="108"/>
      <c r="DA4"/>
      <c r="DB4"/>
      <c r="DC4" s="20"/>
      <c r="DD4" s="20"/>
      <c r="DY4" s="62" t="s">
        <v>1159</v>
      </c>
      <c r="DZ4" s="62" t="s">
        <v>1566</v>
      </c>
      <c r="EA4" s="62" t="s">
        <v>1345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1348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1393</v>
      </c>
      <c r="H5" s="69"/>
      <c r="I5" s="63" t="s">
        <v>1397</v>
      </c>
      <c r="J5" s="9" t="s">
        <v>1522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1358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1362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1364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1384</v>
      </c>
      <c r="BP5" s="107" t="s">
        <v>1390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1340</v>
      </c>
      <c r="BY5" s="107" t="s">
        <v>1341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1380</v>
      </c>
      <c r="CT5" s="107"/>
      <c r="CU5" s="107"/>
      <c r="CV5" s="107"/>
      <c r="CW5" s="107"/>
      <c r="CX5" s="107"/>
      <c r="CY5" s="107"/>
      <c r="CZ5" s="107"/>
      <c r="DA5"/>
      <c r="DB5"/>
      <c r="DC5" s="20"/>
      <c r="DD5" s="20"/>
      <c r="DY5" s="62" t="s">
        <v>1215</v>
      </c>
      <c r="DZ5" s="62" t="s">
        <v>1721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1475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1359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1379</v>
      </c>
      <c r="V6" s="99" t="s">
        <v>1380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1381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1364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1385</v>
      </c>
      <c r="BP6" s="107" t="s">
        <v>1386</v>
      </c>
      <c r="BQ6" s="107" t="s">
        <v>1387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1383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/>
      <c r="DC6" s="20"/>
      <c r="DD6" s="20"/>
      <c r="DY6" s="62" t="s">
        <v>1260</v>
      </c>
      <c r="DZ6" s="62" t="s">
        <v>1739</v>
      </c>
      <c r="EA6" s="62" t="s">
        <v>1264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2109153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1641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1359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1363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1395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1384</v>
      </c>
      <c r="BP7" s="107" t="s">
        <v>1390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1383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  <c r="DY7" s="62" t="s">
        <v>1260</v>
      </c>
      <c r="DZ7" s="62" t="s">
        <v>1739</v>
      </c>
      <c r="EA7" s="62" t="s">
        <v>1265</v>
      </c>
      <c r="EB7" s="63" t="str">
        <f>'Table Seed Map'!$A$20&amp;"-"&amp;-1+COUNTA($DY$1:FormDataMapping[[#This Row],[Form for Data Mapping]])</f>
        <v>Form Data Map-5</v>
      </c>
      <c r="EC7" s="63">
        <f>IF(FormDataMapping[[#This Row],[Form for Data Mapping]]="","id",-1+COUNTA($DY$1:FormDataMapping[[#This Row],[Form for Data Mapping]])+VLOOKUP('Table Seed Map'!$A$20,SeedMap[],9,0))</f>
        <v>2119105</v>
      </c>
      <c r="ED7" s="62">
        <f>IF(FormDataMapping[[#This Row],[Form for Data Mapping]]="","resource_form",VLOOKUP([Form for Data Mapping],ResourceForms[[FormName]:[ID]],4,0))</f>
        <v>2110118</v>
      </c>
      <c r="EE7" s="63">
        <f>IF(FormDataMapping[[#This Row],[Form for Data Mapping]]="","resource_data",VLOOKUP([Resource Data],ResourceData[[DataDisplayName]:[ID]],8,0))</f>
        <v>2128106</v>
      </c>
      <c r="EF7" s="63">
        <f>IF(FormDataMapping[[#This Row],[Form for Data Mapping]]="","form_field",VLOOKUP([Form Field],FormFields[[Field Name]:[ID]],2,0))</f>
        <v>2111157</v>
      </c>
      <c r="EG7" s="62" t="s">
        <v>21</v>
      </c>
      <c r="EH7" s="63">
        <f>IF(FormDataMapping[[#This Row],[Form for Data Mapping]]="","relation",IFERROR(VLOOKUP([Relation],RelationTable[[Display]:[RELID]],2,0),""))</f>
        <v>2109188</v>
      </c>
      <c r="EI7" s="63" t="str">
        <f>IF(FormDataMapping[[#This Row],[Form for Data Mapping]]="","nest_relation1",IFERROR(VLOOKUP([Rel1],RelationTable[[Display]:[RELID]],2,0),""))</f>
        <v/>
      </c>
      <c r="EJ7" s="63" t="str">
        <f>IF(FormDataMapping[[#This Row],[Form for Data Mapping]]="","nest_relation2",IFERROR(VLOOKUP([Rel2],RelationTable[[Display]:[RELID]],2,0),""))</f>
        <v/>
      </c>
      <c r="EK7" s="63" t="str">
        <f>IF(FormDataMapping[[#This Row],[Form for Data Mapping]]="","nest_relation3",IFERROR(VLOOKUP([Rel3],RelationTable[[Display]:[RELID]],2,0),""))</f>
        <v/>
      </c>
      <c r="EL7" s="63" t="str">
        <f>IF(FormDataMapping[[#This Row],[Form for Data Mapping]]="","nest_relation4",IFERROR(VLOOKUP([Rel4],RelationTable[[Display]:[RELID]],2,0),""))</f>
        <v/>
      </c>
      <c r="EM7" s="63" t="str">
        <f>IF(FormDataMapping[[#This Row],[Form for Data Mapping]]="","nest_relation5",IFERROR(VLOOKUP([Rel5],RelationTable[[Display]:[RELID]],2,0),""))</f>
        <v/>
      </c>
      <c r="EN7" s="63" t="s">
        <v>1258</v>
      </c>
      <c r="EO7" s="63"/>
      <c r="EP7" s="63"/>
      <c r="EQ7" s="63"/>
      <c r="ER7" s="63"/>
      <c r="ES7" s="63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1359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1364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1395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1385</v>
      </c>
      <c r="BP8" s="107" t="s">
        <v>1386</v>
      </c>
      <c r="BQ8" s="107" t="s">
        <v>1387</v>
      </c>
      <c r="BR8" s="107"/>
      <c r="BS8" s="107"/>
      <c r="CE8" s="20"/>
      <c r="CH8"/>
      <c r="CI8" s="20"/>
      <c r="CM8"/>
      <c r="CU8" s="20"/>
      <c r="DA8"/>
      <c r="DC8" s="20"/>
      <c r="DY8" s="62" t="s">
        <v>1260</v>
      </c>
      <c r="DZ8" s="62" t="s">
        <v>1739</v>
      </c>
      <c r="EA8" s="62" t="s">
        <v>1266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2109154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1642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1331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1359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1400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1391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1384</v>
      </c>
      <c r="BP9" s="107" t="s">
        <v>1392</v>
      </c>
      <c r="BQ9" s="107"/>
      <c r="BR9" s="107"/>
      <c r="BS9" s="107"/>
      <c r="CE9" s="20"/>
      <c r="CH9"/>
      <c r="CI9" s="20"/>
      <c r="CM9"/>
      <c r="CU9" s="20"/>
      <c r="DA9"/>
      <c r="DC9" s="20"/>
      <c r="DY9" s="62" t="s">
        <v>1260</v>
      </c>
      <c r="DZ9" s="62" t="s">
        <v>1739</v>
      </c>
      <c r="EA9" s="62" t="s">
        <v>1267</v>
      </c>
      <c r="EB9" s="9" t="str">
        <f>'Table Seed Map'!$A$20&amp;"-"&amp;-1+COUNTA($DY$1:FormDataMapping[[#This Row],[Form for Data Mapping]])</f>
        <v>Form Data Map-7</v>
      </c>
      <c r="EC9" s="9">
        <f>IF(FormDataMapping[[#This Row],[Form for Data Mapping]]="","id",-1+COUNTA($DY$1:FormDataMapping[[#This Row],[Form for Data Mapping]])+VLOOKUP('Table Seed Map'!$A$20,SeedMap[],9,0))</f>
        <v>2119107</v>
      </c>
      <c r="ED9" s="2">
        <f>IF(FormDataMapping[[#This Row],[Form for Data Mapping]]="","resource_form",VLOOKUP([Form for Data Mapping],ResourceForms[[FormName]:[ID]],4,0))</f>
        <v>2110118</v>
      </c>
      <c r="EE9" s="9">
        <f>IF(FormDataMapping[[#This Row],[Form for Data Mapping]]="","resource_data",VLOOKUP([Resource Data],ResourceData[[DataDisplayName]:[ID]],8,0))</f>
        <v>2128106</v>
      </c>
      <c r="EF9" s="9">
        <f>IF(FormDataMapping[[#This Row],[Form for Data Mapping]]="","form_field",VLOOKUP([Form Field],FormFields[[Field Name]:[ID]],2,0))</f>
        <v>2111159</v>
      </c>
      <c r="EG9" s="2" t="s">
        <v>21</v>
      </c>
      <c r="EH9" s="9">
        <f>IF(FormDataMapping[[#This Row],[Form for Data Mapping]]="","relation",IFERROR(VLOOKUP([Relation],RelationTable[[Display]:[RELID]],2,0),""))</f>
        <v>2109155</v>
      </c>
      <c r="EI9" s="9" t="str">
        <f>IF(FormDataMapping[[#This Row],[Form for Data Mapping]]="","nest_relation1",IFERROR(VLOOKUP([Rel1],RelationTable[[Display]:[RELID]],2,0),""))</f>
        <v/>
      </c>
      <c r="EJ9" s="9" t="str">
        <f>IF(FormDataMapping[[#This Row],[Form for Data Mapping]]="","nest_relation2",IFERROR(VLOOKUP([Rel2],RelationTable[[Display]:[RELID]],2,0),""))</f>
        <v/>
      </c>
      <c r="EK9" s="9" t="str">
        <f>IF(FormDataMapping[[#This Row],[Form for Data Mapping]]="","nest_relation3",IFERROR(VLOOKUP([Rel3],RelationTable[[Display]:[RELID]],2,0),""))</f>
        <v/>
      </c>
      <c r="EL9" s="9" t="str">
        <f>IF(FormDataMapping[[#This Row],[Form for Data Mapping]]="","nest_relation4",IFERROR(VLOOKUP([Rel4],RelationTable[[Display]:[RELID]],2,0),""))</f>
        <v/>
      </c>
      <c r="EM9" s="9" t="str">
        <f>IF(FormDataMapping[[#This Row],[Form for Data Mapping]]="","nest_relation5",IFERROR(VLOOKUP([Rel5],RelationTable[[Display]:[RELID]],2,0),""))</f>
        <v/>
      </c>
      <c r="EN9" s="63" t="s">
        <v>1643</v>
      </c>
      <c r="EO9" s="9"/>
      <c r="EP9" s="9"/>
      <c r="EQ9" s="9"/>
      <c r="ER9" s="9"/>
      <c r="ES9" s="9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1597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1394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1395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1384</v>
      </c>
      <c r="BP10" s="107" t="s">
        <v>1392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1270</v>
      </c>
      <c r="H11" s="69"/>
      <c r="I11" s="63" t="s">
        <v>1597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1394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1401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1384</v>
      </c>
      <c r="BP11" s="107" t="s">
        <v>1392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1394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1365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1382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1384</v>
      </c>
      <c r="BP12" s="107" t="s">
        <v>1392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1344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1384</v>
      </c>
      <c r="BP13" s="107" t="s">
        <v>1392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1402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1345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1384</v>
      </c>
      <c r="BP14" s="107" t="s">
        <v>1392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1346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1277</v>
      </c>
      <c r="H21" s="69"/>
      <c r="I21" s="63" t="s">
        <v>1276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1283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1273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1290</v>
      </c>
      <c r="H23" s="69"/>
      <c r="I23" s="63" t="s">
        <v>1291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1274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1294</v>
      </c>
      <c r="H24" s="69"/>
      <c r="I24" s="63" t="s">
        <v>1295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1275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1297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1348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1521</v>
      </c>
      <c r="H26" s="69"/>
      <c r="I26" s="63" t="s">
        <v>1524</v>
      </c>
      <c r="J26" s="63" t="s">
        <v>1525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1382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1763</v>
      </c>
      <c r="H27" s="69"/>
      <c r="I27" s="63" t="s">
        <v>1760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1777</v>
      </c>
      <c r="H28" s="69"/>
      <c r="I28" s="63" t="s">
        <v>1778</v>
      </c>
      <c r="J28" s="63" t="s">
        <v>1779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1789</v>
      </c>
      <c r="H29" s="69"/>
      <c r="I29" s="63" t="s">
        <v>1790</v>
      </c>
      <c r="J29" s="63" t="s">
        <v>1791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1271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1272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1271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1271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1198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1757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1246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1247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1252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1253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1269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1264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1265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1266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1267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1268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1281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1282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1200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1235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1196</v>
      </c>
      <c r="U48" s="83" t="s">
        <v>1216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1287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1144</v>
      </c>
      <c r="U49" s="98" t="s">
        <v>1236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1288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1235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1196</v>
      </c>
      <c r="U50" s="98" t="s">
        <v>1197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1198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1289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1196</v>
      </c>
      <c r="U51" s="98" t="s">
        <v>1250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1293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1144</v>
      </c>
      <c r="U52" s="98" t="s">
        <v>1251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1306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1249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1196</v>
      </c>
      <c r="U53" s="98" t="s">
        <v>1226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1305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1196</v>
      </c>
      <c r="U54" s="98" t="s">
        <v>1256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1301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1196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1302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1257</v>
      </c>
      <c r="U56" s="98" t="s">
        <v>778</v>
      </c>
      <c r="V56" s="99" t="s">
        <v>1258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1343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1255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1196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1303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OrderItem/UpdateOrderItem/item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817</v>
      </c>
      <c r="T58" s="98" t="s">
        <v>1196</v>
      </c>
      <c r="U58" s="98" t="s">
        <v>1208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item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1527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OrderItem/UpdateOrderItem/service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814</v>
      </c>
      <c r="T59" s="98" t="s">
        <v>1257</v>
      </c>
      <c r="U59" s="98" t="s">
        <v>1210</v>
      </c>
      <c r="V59" s="99" t="s">
        <v>1258</v>
      </c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service</v>
      </c>
      <c r="AF59" s="103">
        <f>IF(FormFields[[#This Row],[NO2]]=0,"relation",IF(FormFields[[#This Row],[Rel]]="","",VLOOKUP(FormFields[[#This Row],[Rel]],RelationTable[[Display]:[RELID]],2,0)))</f>
        <v>2109188</v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1528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OrderItem/UpdateOrderItem/label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95</v>
      </c>
      <c r="T60" s="98" t="s">
        <v>1196</v>
      </c>
      <c r="U60" s="98" t="s">
        <v>1261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label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122</v>
      </c>
      <c r="AP60" s="105">
        <v>2123113</v>
      </c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1529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2111176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OrderItem/UpdateOrderItem/shelf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1019</v>
      </c>
      <c r="T61" s="98" t="s">
        <v>1196</v>
      </c>
      <c r="U61" s="98" t="s">
        <v>1262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shelf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1</v>
      </c>
      <c r="AK61" s="96" t="str">
        <f>'Table Seed Map'!$A$14&amp;"-"&amp;FormFields[[#This Row],[NO4]]</f>
        <v>Field Options-27</v>
      </c>
      <c r="AL61" s="96">
        <f>COUNTIF($AJ$2:FormFields[[#This Row],[Exists FO]],1)</f>
        <v>27</v>
      </c>
      <c r="AM61" s="96">
        <f>IF(FormFields[[#This Row],[NO4]]=0,"id",FormFields[[#This Row],[NO4]]+IF(ISNUMBER(VLOOKUP('Table Seed Map'!$A$14,SeedMap[],9,0)),VLOOKUP('Table Seed Map'!$A$14,SeedMap[],9,0),0))</f>
        <v>2113127</v>
      </c>
      <c r="AN61" s="104">
        <f>IF(FormFields[[#This Row],[ID]]="id","form_field",FormFields[[#This Row],[ID]])</f>
        <v>2111159</v>
      </c>
      <c r="AO61" s="105" t="s">
        <v>278</v>
      </c>
      <c r="AP61" s="105"/>
      <c r="AQ61" s="105" t="s">
        <v>21</v>
      </c>
      <c r="AR61" s="105" t="s">
        <v>23</v>
      </c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1737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2111161</v>
      </c>
      <c r="BG61" s="104" t="s">
        <v>1200</v>
      </c>
      <c r="BH61" s="104">
        <v>4</v>
      </c>
    </row>
    <row r="62" spans="13:60">
      <c r="M62" s="95" t="str">
        <f>'Table Seed Map'!$A$12&amp;"-"&amp;FormFields[[#This Row],[No]]</f>
        <v>Form Fields-60</v>
      </c>
      <c r="N62" s="81" t="s">
        <v>1260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OrderItem/UpdateOrderItem/delivery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2110118</v>
      </c>
      <c r="S62" s="98" t="s">
        <v>856</v>
      </c>
      <c r="T62" s="98" t="s">
        <v>1144</v>
      </c>
      <c r="U62" s="98" t="s">
        <v>1736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delivery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0</v>
      </c>
      <c r="AK62" s="96" t="str">
        <f>'Table Seed Map'!$A$14&amp;"-"&amp;FormFields[[#This Row],[NO4]]</f>
        <v>Field Options-27</v>
      </c>
      <c r="AL62" s="96">
        <f>COUNTIF($AJ$2:FormFields[[#This Row],[Exists FO]],1)</f>
        <v>27</v>
      </c>
      <c r="AM62" s="96">
        <f>IF(FormFields[[#This Row],[NO4]]=0,"id",FormFields[[#This Row],[NO4]]+IF(ISNUMBER(VLOOKUP('Table Seed Map'!$A$14,SeedMap[],9,0)),VLOOKUP('Table Seed Map'!$A$14,SeedMap[],9,0),0))</f>
        <v>2113127</v>
      </c>
      <c r="AN62" s="104">
        <f>IF(FormFields[[#This Row],[ID]]="id","form_field",FormFields[[#This Row],[ID]])</f>
        <v>2111160</v>
      </c>
      <c r="AO62" s="105"/>
      <c r="AP62" s="105"/>
      <c r="AQ62" s="105"/>
      <c r="AR62" s="105"/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2110118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  <c r="BC62" s="62" t="s">
        <v>1765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1200</v>
      </c>
      <c r="BH62" s="104">
        <v>4</v>
      </c>
    </row>
    <row r="63" spans="13:60">
      <c r="M63" s="80" t="str">
        <f>'Table Seed Map'!$A$12&amp;"-"&amp;FormFields[[#This Row],[No]]</f>
        <v>Form Fields-61</v>
      </c>
      <c r="N63" s="81" t="s">
        <v>1260</v>
      </c>
      <c r="O63" s="38">
        <f>COUNTA($N$1:FormFields[[#This Row],[Form Name]])-1</f>
        <v>61</v>
      </c>
      <c r="P63" s="80" t="str">
        <f>FormFields[[#This Row],[Form Name]]&amp;"/"&amp;FormFields[[#This Row],[Name]]</f>
        <v>OrderItem/UpdateOrderItem/status</v>
      </c>
      <c r="Q63" s="38">
        <f>IF(FormFields[[#This Row],[No]]=0,"id",FormFields[[#This Row],[No]]+IF(ISNUMBER(VLOOKUP('Table Seed Map'!$A$12,SeedMap[],9,0)),VLOOKUP('Table Seed Map'!$A$12,SeedMap[],9,0),0))</f>
        <v>2111161</v>
      </c>
      <c r="R63" s="82">
        <f>IFERROR(VLOOKUP(FormFields[[#This Row],[Form Name]],ResourceForms[[FormName]:[ID]],4,0),"resource_form")</f>
        <v>2110118</v>
      </c>
      <c r="S63" s="83" t="s">
        <v>804</v>
      </c>
      <c r="T63" s="83" t="s">
        <v>1196</v>
      </c>
      <c r="U63" s="83" t="s">
        <v>1197</v>
      </c>
      <c r="V63" s="84"/>
      <c r="W63" s="84"/>
      <c r="X63" s="84"/>
      <c r="Y63" s="84"/>
      <c r="Z63" s="85" t="str">
        <f>'Table Seed Map'!$A$13&amp;"-"&amp;FormFields[[#This Row],[NO2]]</f>
        <v>Field Data-61</v>
      </c>
      <c r="AA63" s="86">
        <f>COUNTIFS($AB$1:FormFields[[#This Row],[Exists]],1)-1</f>
        <v>61</v>
      </c>
      <c r="AB63" s="86">
        <f>IF(AND(FormFields[[#This Row],[Attribute]]="",FormFields[[#This Row],[Rel]]=""),0,1)</f>
        <v>1</v>
      </c>
      <c r="AC63" s="86">
        <f>IF(FormFields[[#This Row],[NO2]]=0,"id",FormFields[[#This Row],[NO2]]+IF(ISNUMBER(VLOOKUP('Table Seed Map'!$A$13,SeedMap[],9,0)),VLOOKUP('Table Seed Map'!$A$13,SeedMap[],9,0),0))</f>
        <v>2112161</v>
      </c>
      <c r="AD63" s="87">
        <f>IF(FormFields[[#This Row],[ID]]="id","form_field",FormFields[[#This Row],[ID]])</f>
        <v>2111161</v>
      </c>
      <c r="AE63" s="86" t="str">
        <f>IF(FormFields[[#This Row],[No]]=0,"attribute",FormFields[[#This Row],[Name]])</f>
        <v>status</v>
      </c>
      <c r="AF63" s="55" t="str">
        <f>IF(FormFields[[#This Row],[NO2]]=0,"relation",IF(FormFields[[#This Row],[Rel]]="","",VLOOKUP(FormFields[[#This Row],[Rel]],RelationTable[[Display]:[RELID]],2,0)))</f>
        <v/>
      </c>
      <c r="AG63" s="55" t="str">
        <f>IF(FormFields[[#This Row],[NO2]]=0,"nest_relation1",IF(FormFields[[#This Row],[Rel1]]="","",VLOOKUP(FormFields[[#This Row],[Rel1]],RelationTable[[Display]:[RELID]],2,0)))</f>
        <v/>
      </c>
      <c r="AH63" s="55" t="str">
        <f>IF(FormFields[[#This Row],[NO2]]=0,"nest_relation2",IF(FormFields[[#This Row],[Rel2]]="","",VLOOKUP(FormFields[[#This Row],[Rel2]],RelationTable[[Display]:[RELID]],2,0)))</f>
        <v/>
      </c>
      <c r="AI63" s="55" t="str">
        <f>IF(FormFields[[#This Row],[NO2]]=0,"nest_relation3",IF(FormFields[[#This Row],[Rel3]]="","",VLOOKUP(FormFields[[#This Row],[Rel3]],RelationTable[[Display]:[RELID]],2,0)))</f>
        <v/>
      </c>
      <c r="AJ63" s="38">
        <f>IF(OR(FormFields[[#This Row],[Option Type]]="",FormFields[[#This Row],[Option Type]]="type"),0,1)</f>
        <v>1</v>
      </c>
      <c r="AK63" s="38" t="str">
        <f>'Table Seed Map'!$A$14&amp;"-"&amp;FormFields[[#This Row],[NO4]]</f>
        <v>Field Options-28</v>
      </c>
      <c r="AL63" s="38">
        <f>COUNTIF($AJ$2:FormFields[[#This Row],[Exists FO]],1)</f>
        <v>28</v>
      </c>
      <c r="AM63" s="38">
        <f>IF(FormFields[[#This Row],[NO4]]=0,"id",FormFields[[#This Row],[NO4]]+IF(ISNUMBER(VLOOKUP('Table Seed Map'!$A$14,SeedMap[],9,0)),VLOOKUP('Table Seed Map'!$A$14,SeedMap[],9,0),0))</f>
        <v>2113128</v>
      </c>
      <c r="AN63" s="88">
        <f>IF(FormFields[[#This Row],[ID]]="id","form_field",FormFields[[#This Row],[ID]])</f>
        <v>2111161</v>
      </c>
      <c r="AO63" s="89" t="s">
        <v>1198</v>
      </c>
      <c r="AP63" s="89"/>
      <c r="AQ63" s="89"/>
      <c r="AR63" s="89"/>
      <c r="AS63" s="89"/>
      <c r="AT63" s="38">
        <f>IF(OR(FormFields[[#This Row],[Colspan]]="",FormFields[[#This Row],[Colspan]]="colspan"),0,1)</f>
        <v>0</v>
      </c>
      <c r="AU63" s="38" t="str">
        <f>'Table Seed Map'!$A$19&amp;"-"&amp;FormFields[[#This Row],[NO8]]</f>
        <v>Form Layout-7</v>
      </c>
      <c r="AV63" s="38">
        <f>COUNTIF($AT$1:FormFields[[#This Row],[Exists FL]],1)</f>
        <v>7</v>
      </c>
      <c r="AW63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38">
        <f>[Form]</f>
        <v>2110118</v>
      </c>
      <c r="AY63" s="38">
        <f>IF(FormFields[[#This Row],[ID]]="id","form_field",FormFields[[#This Row],[ID]])</f>
        <v>2111161</v>
      </c>
      <c r="AZ63" s="90"/>
      <c r="BA63" s="88">
        <f>FormFields[[#This Row],[ID]]</f>
        <v>2111161</v>
      </c>
      <c r="BC63" s="62" t="s">
        <v>1766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1200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1278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OrderItemServiceUser/AssignProviderToOIS/ois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845</v>
      </c>
      <c r="T64" s="98" t="s">
        <v>1196</v>
      </c>
      <c r="U64" s="98" t="s">
        <v>1279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ois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278</v>
      </c>
      <c r="AP64" s="105"/>
      <c r="AQ64" s="105" t="s">
        <v>21</v>
      </c>
      <c r="AR64" s="105" t="s">
        <v>814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1767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2111179</v>
      </c>
      <c r="BG64" s="104" t="s">
        <v>1200</v>
      </c>
      <c r="BH64" s="104">
        <v>4</v>
      </c>
    </row>
    <row r="65" spans="13:53">
      <c r="M65" s="95" t="str">
        <f>'Table Seed Map'!$A$12&amp;"-"&amp;FormFields[[#This Row],[No]]</f>
        <v>Form Fields-63</v>
      </c>
      <c r="N65" s="81" t="s">
        <v>1278</v>
      </c>
      <c r="O65" s="96">
        <f>COUNTA($N$1:FormFields[[#This Row],[Form Name]])-1</f>
        <v>63</v>
      </c>
      <c r="P65" s="95" t="str">
        <f>FormFields[[#This Row],[Form Name]]&amp;"/"&amp;FormFields[[#This Row],[Name]]</f>
        <v>OrderItemServiceUser/AssignProviderToOIS/user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2110119</v>
      </c>
      <c r="S65" s="98" t="s">
        <v>64</v>
      </c>
      <c r="T65" s="98" t="s">
        <v>1196</v>
      </c>
      <c r="U65" s="98" t="s">
        <v>1280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user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Options-30</v>
      </c>
      <c r="AL65" s="96">
        <f>COUNTIF($AJ$2:FormFields[[#This Row],[Exists FO]],1)</f>
        <v>30</v>
      </c>
      <c r="AM65" s="96">
        <f>IF(FormFields[[#This Row],[NO4]]=0,"id",FormFields[[#This Row],[NO4]]+IF(ISNUMBER(VLOOKUP('Table Seed Map'!$A$14,SeedMap[],9,0)),VLOOKUP('Table Seed Map'!$A$14,SeedMap[],9,0),0))</f>
        <v>2113130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23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2110119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1284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Receipt/NewReceiptForm/date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827</v>
      </c>
      <c r="T66" s="98" t="s">
        <v>1144</v>
      </c>
      <c r="U66" s="98" t="s">
        <v>1251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date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1284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Receipt/NewReceiptForm/invoice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850</v>
      </c>
      <c r="T67" s="98" t="s">
        <v>1196</v>
      </c>
      <c r="U67" s="98" t="s">
        <v>1285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invoice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1</v>
      </c>
      <c r="AK67" s="96" t="str">
        <f>'Table Seed Map'!$A$14&amp;"-"&amp;FormFields[[#This Row],[NO4]]</f>
        <v>Field Options-31</v>
      </c>
      <c r="AL67" s="96">
        <f>COUNTIF($AJ$2:FormFields[[#This Row],[Exists FO]],1)</f>
        <v>31</v>
      </c>
      <c r="AM67" s="96">
        <f>IF(FormFields[[#This Row],[NO4]]=0,"id",FormFields[[#This Row],[NO4]]+IF(ISNUMBER(VLOOKUP('Table Seed Map'!$A$14,SeedMap[],9,0)),VLOOKUP('Table Seed Map'!$A$14,SeedMap[],9,0),0))</f>
        <v>2113131</v>
      </c>
      <c r="AN67" s="104">
        <f>IF(FormFields[[#This Row],[ID]]="id","form_field",FormFields[[#This Row],[ID]])</f>
        <v>2111165</v>
      </c>
      <c r="AO67" s="105" t="s">
        <v>278</v>
      </c>
      <c r="AP67" s="105"/>
      <c r="AQ67" s="105" t="s">
        <v>21</v>
      </c>
      <c r="AR67" s="105" t="s">
        <v>827</v>
      </c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1284</v>
      </c>
      <c r="O68" s="96">
        <f>COUNTA($N$1:FormFields[[#This Row],[Form Name]])-1</f>
        <v>66</v>
      </c>
      <c r="P68" s="95" t="str">
        <f>FormFields[[#This Row],[Form Name]]&amp;"/"&amp;FormFields[[#This Row],[Name]]</f>
        <v>Receipt/NewReceiptForm/amount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2110120</v>
      </c>
      <c r="S68" s="98" t="s">
        <v>875</v>
      </c>
      <c r="T68" s="98" t="s">
        <v>1144</v>
      </c>
      <c r="U68" s="98" t="s">
        <v>1286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amount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Options-31</v>
      </c>
      <c r="AL68" s="96">
        <f>COUNTIF($AJ$2:FormFields[[#This Row],[Exists FO]],1)</f>
        <v>31</v>
      </c>
      <c r="AM68" s="96">
        <f>IF(FormFields[[#This Row],[NO4]]=0,"id",FormFields[[#This Row],[NO4]]+IF(ISNUMBER(VLOOKUP('Table Seed Map'!$A$14,SeedMap[],9,0)),VLOOKUP('Table Seed Map'!$A$14,SeedMap[],9,0),0))</f>
        <v>2113131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2110120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1292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Delivery/NewOrderDeliveryForm/date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827</v>
      </c>
      <c r="T69" s="98" t="s">
        <v>1144</v>
      </c>
      <c r="U69" s="98" t="s">
        <v>1251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date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0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/>
      <c r="AP69" s="105"/>
      <c r="AQ69" s="105"/>
      <c r="AR69" s="105"/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1292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Delivery/NewOrderDeliveryForm/order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837</v>
      </c>
      <c r="T70" s="98" t="s">
        <v>1196</v>
      </c>
      <c r="U70" s="98" t="s">
        <v>1256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order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827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1292</v>
      </c>
      <c r="O71" s="96">
        <f>COUNTA($N$1:FormFields[[#This Row],[Form Name]])-1</f>
        <v>69</v>
      </c>
      <c r="P71" s="95" t="str">
        <f>FormFields[[#This Row],[Form Name]]&amp;"/"&amp;FormFields[[#This Row],[Name]]</f>
        <v>Delivery/NewOrderDeliveryForm/oi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2110121</v>
      </c>
      <c r="S71" s="98" t="s">
        <v>842</v>
      </c>
      <c r="T71" s="98" t="s">
        <v>1257</v>
      </c>
      <c r="U71" s="98" t="s">
        <v>1296</v>
      </c>
      <c r="V71" s="99" t="s">
        <v>1304</v>
      </c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oi</v>
      </c>
      <c r="AF71" s="103">
        <f>IF(FormFields[[#This Row],[NO2]]=0,"relation",IF(FormFields[[#This Row],[Rel]]="","",VLOOKUP(FormFields[[#This Row],[Rel]],RelationTable[[Display]:[RELID]],2,0)))</f>
        <v>2109173</v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21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2110121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1298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HubShift/NewHubShiftProcessForm/source_hub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878</v>
      </c>
      <c r="T72" s="98" t="s">
        <v>1196</v>
      </c>
      <c r="U72" s="98" t="s">
        <v>1299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source_hub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HubShift/NewHubShiftProcessForm/destination_hub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879</v>
      </c>
      <c r="T73" s="98" t="s">
        <v>1196</v>
      </c>
      <c r="U73" s="98" t="s">
        <v>1300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destination_hub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Options-35</v>
      </c>
      <c r="AL73" s="96">
        <f>COUNTIF($AJ$2:FormFields[[#This Row],[Exists FO]],1)</f>
        <v>35</v>
      </c>
      <c r="AM73" s="96">
        <f>IF(FormFields[[#This Row],[NO4]]=0,"id",FormFields[[#This Row],[NO4]]+IF(ISNUMBER(VLOOKUP('Table Seed Map'!$A$14,SeedMap[],9,0)),VLOOKUP('Table Seed Map'!$A$14,SeedMap[],9,0),0))</f>
        <v>2113135</v>
      </c>
      <c r="AN73" s="104">
        <f>IF(FormFields[[#This Row],[ID]]="id","form_field",FormFields[[#This Row],[ID]])</f>
        <v>2111171</v>
      </c>
      <c r="AO73" s="105" t="s">
        <v>278</v>
      </c>
      <c r="AP73" s="105"/>
      <c r="AQ73" s="105" t="s">
        <v>21</v>
      </c>
      <c r="AR73" s="105" t="s">
        <v>23</v>
      </c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1298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HubShift/NewHubShiftProcessForm/date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827</v>
      </c>
      <c r="T74" s="98" t="s">
        <v>1144</v>
      </c>
      <c r="U74" s="98" t="s">
        <v>1342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date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1298</v>
      </c>
      <c r="O75" s="96">
        <f>COUNTA($N$1:FormFields[[#This Row],[Form Name]])-1</f>
        <v>73</v>
      </c>
      <c r="P75" s="95" t="str">
        <f>FormFields[[#This Row],[Form Name]]&amp;"/"&amp;FormFields[[#This Row],[Name]]</f>
        <v>HubShift/NewHubShiftProcessForm/status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2110123</v>
      </c>
      <c r="S75" s="98" t="s">
        <v>804</v>
      </c>
      <c r="T75" s="98" t="s">
        <v>1196</v>
      </c>
      <c r="U75" s="98" t="s">
        <v>1197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status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1</v>
      </c>
      <c r="AK75" s="96" t="str">
        <f>'Table Seed Map'!$A$14&amp;"-"&amp;FormFields[[#This Row],[NO4]]</f>
        <v>Field Options-36</v>
      </c>
      <c r="AL75" s="96">
        <f>COUNTIF($AJ$2:FormFields[[#This Row],[Exists FO]],1)</f>
        <v>36</v>
      </c>
      <c r="AM75" s="96">
        <f>IF(FormFields[[#This Row],[NO4]]=0,"id",FormFields[[#This Row],[NO4]]+IF(ISNUMBER(VLOOKUP('Table Seed Map'!$A$14,SeedMap[],9,0)),VLOOKUP('Table Seed Map'!$A$14,SeedMap[],9,0),0))</f>
        <v>2113136</v>
      </c>
      <c r="AN75" s="104">
        <f>IF(FormFields[[#This Row],[ID]]="id","form_field",FormFields[[#This Row],[ID]])</f>
        <v>2111173</v>
      </c>
      <c r="AO75" s="105" t="s">
        <v>1198</v>
      </c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2110123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1526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Employee/UpdateEmployeeDetails/name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23</v>
      </c>
      <c r="T76" s="98" t="s">
        <v>1144</v>
      </c>
      <c r="U76" s="98" t="s">
        <v>1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name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Options-36</v>
      </c>
      <c r="AL76" s="96">
        <f>COUNTIF($AJ$2:FormFields[[#This Row],[Exists FO]],1)</f>
        <v>36</v>
      </c>
      <c r="AM76" s="96">
        <f>IF(FormFields[[#This Row],[NO4]]=0,"id",FormFields[[#This Row],[NO4]]+IF(ISNUMBER(VLOOKUP('Table Seed Map'!$A$14,SeedMap[],9,0)),VLOOKUP('Table Seed Map'!$A$14,SeedMap[],9,0),0))</f>
        <v>2113136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81" t="s">
        <v>1526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Employee/UpdateEmployeeDetails/email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800</v>
      </c>
      <c r="T77" s="98" t="s">
        <v>1144</v>
      </c>
      <c r="U77" s="98" t="s">
        <v>1189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email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Options-36</v>
      </c>
      <c r="AL77" s="96">
        <f>COUNTIF($AJ$2:FormFields[[#This Row],[Exists FO]],1)</f>
        <v>36</v>
      </c>
      <c r="AM77" s="96">
        <f>IF(FormFields[[#This Row],[NO4]]=0,"id",FormFields[[#This Row],[NO4]]+IF(ISNUMBER(VLOOKUP('Table Seed Map'!$A$14,SeedMap[],9,0)),VLOOKUP('Table Seed Map'!$A$14,SeedMap[],9,0),0))</f>
        <v>2113136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53">
      <c r="M78" s="95" t="str">
        <f>'Table Seed Map'!$A$12&amp;"-"&amp;FormFields[[#This Row],[No]]</f>
        <v>Form Fields-76</v>
      </c>
      <c r="N78" s="81" t="s">
        <v>1526</v>
      </c>
      <c r="O78" s="96">
        <f>COUNTA($N$1:FormFields[[#This Row],[Form Name]])-1</f>
        <v>76</v>
      </c>
      <c r="P78" s="95" t="str">
        <f>FormFields[[#This Row],[Form Name]]&amp;"/"&amp;FormFields[[#This Row],[Name]]</f>
        <v>Employee/UpdateEmployeeDetails/password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2110124</v>
      </c>
      <c r="S78" s="98" t="s">
        <v>1133</v>
      </c>
      <c r="T78" s="98" t="s">
        <v>1133</v>
      </c>
      <c r="U78" s="98" t="s">
        <v>1147</v>
      </c>
      <c r="V78" s="99"/>
      <c r="W78" s="99"/>
      <c r="X78" s="99"/>
      <c r="Y78" s="99"/>
      <c r="Z78" s="100" t="str">
        <f>'Table Seed Map'!$A$13&amp;"-"&amp;FormFields[[#This Row],[NO2]]</f>
        <v>Field Data-76</v>
      </c>
      <c r="AA78" s="101">
        <f>COUNTIFS($AB$1:FormFields[[#This Row],[Exists]],1)-1</f>
        <v>76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2112176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password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Options-36</v>
      </c>
      <c r="AL78" s="96">
        <f>COUNTIF($AJ$2:FormFields[[#This Row],[Exists FO]],1)</f>
        <v>36</v>
      </c>
      <c r="AM78" s="96">
        <f>IF(FormFields[[#This Row],[NO4]]=0,"id",FormFields[[#This Row],[NO4]]+IF(ISNUMBER(VLOOKUP('Table Seed Map'!$A$14,SeedMap[],9,0)),VLOOKUP('Table Seed Map'!$A$14,SeedMap[],9,0),0))</f>
        <v>2113136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2110124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53">
      <c r="M79" s="95" t="str">
        <f>'Table Seed Map'!$A$12&amp;"-"&amp;FormFields[[#This Row],[No]]</f>
        <v>Form Fields-77</v>
      </c>
      <c r="N79" s="81" t="s">
        <v>1764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Pricelist/EditPricelistForm/name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23</v>
      </c>
      <c r="T79" s="98" t="s">
        <v>1144</v>
      </c>
      <c r="U79" s="98" t="s">
        <v>1</v>
      </c>
      <c r="V79" s="99"/>
      <c r="W79" s="99"/>
      <c r="X79" s="99"/>
      <c r="Y79" s="99"/>
      <c r="Z79" s="100" t="str">
        <f>'Table Seed Map'!$A$13&amp;"-"&amp;FormFields[[#This Row],[NO2]]</f>
        <v>Field Data-77</v>
      </c>
      <c r="AA79" s="101">
        <f>COUNTIFS($AB$1:FormFields[[#This Row],[Exists]],1)-1</f>
        <v>77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2112177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name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Options-36</v>
      </c>
      <c r="AL79" s="96">
        <f>COUNTIF($AJ$2:FormFields[[#This Row],[Exists FO]],1)</f>
        <v>36</v>
      </c>
      <c r="AM79" s="96">
        <f>IF(FormFields[[#This Row],[NO4]]=0,"id",FormFields[[#This Row],[NO4]]+IF(ISNUMBER(VLOOKUP('Table Seed Map'!$A$14,SeedMap[],9,0)),VLOOKUP('Table Seed Map'!$A$14,SeedMap[],9,0),0))</f>
        <v>2113136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53">
      <c r="M80" s="95" t="str">
        <f>'Table Seed Map'!$A$12&amp;"-"&amp;FormFields[[#This Row],[No]]</f>
        <v>Form Fields-78</v>
      </c>
      <c r="N80" s="81" t="s">
        <v>1764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Pricelist/EditPricelistForm/description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24</v>
      </c>
      <c r="T80" s="98" t="s">
        <v>1160</v>
      </c>
      <c r="U80" s="98" t="s">
        <v>102</v>
      </c>
      <c r="V80" s="99"/>
      <c r="W80" s="99"/>
      <c r="X80" s="99"/>
      <c r="Y80" s="99"/>
      <c r="Z80" s="100" t="str">
        <f>'Table Seed Map'!$A$13&amp;"-"&amp;FormFields[[#This Row],[NO2]]</f>
        <v>Field Data-78</v>
      </c>
      <c r="AA80" s="101">
        <f>COUNTIFS($AB$1:FormFields[[#This Row],[Exists]],1)-1</f>
        <v>78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2112178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description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0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/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1764</v>
      </c>
      <c r="O81" s="96">
        <f>COUNTA($N$1:FormFields[[#This Row],[Form Name]])-1</f>
        <v>79</v>
      </c>
      <c r="P81" s="95" t="str">
        <f>FormFields[[#This Row],[Form Name]]&amp;"/"&amp;FormFields[[#This Row],[Name]]</f>
        <v>Pricelist/EditPricelistForm/status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2110125</v>
      </c>
      <c r="S81" s="98" t="s">
        <v>804</v>
      </c>
      <c r="T81" s="98" t="s">
        <v>1196</v>
      </c>
      <c r="U81" s="98" t="s">
        <v>1197</v>
      </c>
      <c r="V81" s="99"/>
      <c r="W81" s="99"/>
      <c r="X81" s="99"/>
      <c r="Y81" s="99"/>
      <c r="Z81" s="100" t="str">
        <f>'Table Seed Map'!$A$13&amp;"-"&amp;FormFields[[#This Row],[NO2]]</f>
        <v>Field Data-79</v>
      </c>
      <c r="AA81" s="101">
        <f>COUNTIFS($AB$1:FormFields[[#This Row],[Exists]],1)-1</f>
        <v>79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2112179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status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1</v>
      </c>
      <c r="AK81" s="96" t="str">
        <f>'Table Seed Map'!$A$14&amp;"-"&amp;FormFields[[#This Row],[NO4]]</f>
        <v>Field Options-37</v>
      </c>
      <c r="AL81" s="96">
        <f>COUNTIF($AJ$2:FormFields[[#This Row],[Exists FO]],1)</f>
        <v>37</v>
      </c>
      <c r="AM81" s="96">
        <f>IF(FormFields[[#This Row],[NO4]]=0,"id",FormFields[[#This Row],[NO4]]+IF(ISNUMBER(VLOOKUP('Table Seed Map'!$A$14,SeedMap[],9,0)),VLOOKUP('Table Seed Map'!$A$14,SeedMap[],9,0),0))</f>
        <v>2113137</v>
      </c>
      <c r="AN81" s="104">
        <f>IF(FormFields[[#This Row],[ID]]="id","form_field",FormFields[[#This Row],[ID]])</f>
        <v>2111179</v>
      </c>
      <c r="AO81" s="105" t="s">
        <v>1198</v>
      </c>
      <c r="AP81" s="105"/>
      <c r="AQ81" s="105"/>
      <c r="AR81" s="105"/>
      <c r="AS81" s="105"/>
      <c r="AT81" s="96">
        <f>IF(OR(FormFields[[#This Row],[Colspan]]="",FormFields[[#This Row],[Colspan]]="colspan"),0,1)</f>
        <v>0</v>
      </c>
      <c r="AU81" s="96" t="str">
        <f>'Table Seed Map'!$A$19&amp;"-"&amp;FormFields[[#This Row],[NO8]]</f>
        <v>Form Layout-7</v>
      </c>
      <c r="AV81" s="96">
        <f>COUNTIF($AT$1:FormFields[[#This Row],[Exists FL]],1)</f>
        <v>7</v>
      </c>
      <c r="AW8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1" s="96">
        <f>[Form]</f>
        <v>2110125</v>
      </c>
      <c r="AY81" s="96">
        <f>IF(FormFields[[#This Row],[ID]]="id","form_field",FormFields[[#This Row],[ID]])</f>
        <v>2111179</v>
      </c>
      <c r="AZ81" s="106"/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1780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Item/EditItemForm/name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23</v>
      </c>
      <c r="T82" s="98" t="s">
        <v>1144</v>
      </c>
      <c r="U82" s="98" t="s">
        <v>1</v>
      </c>
      <c r="V82" s="99"/>
      <c r="W82" s="99"/>
      <c r="X82" s="99"/>
      <c r="Y82" s="99"/>
      <c r="Z82" s="100" t="str">
        <f>'Table Seed Map'!$A$13&amp;"-"&amp;FormFields[[#This Row],[NO2]]</f>
        <v>Field Data-80</v>
      </c>
      <c r="AA82" s="101">
        <f>COUNTIFS($AB$1:FormFields[[#This Row],[Exists]],1)-1</f>
        <v>80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2112180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name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0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/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Layout-8</v>
      </c>
      <c r="AV82" s="96">
        <f>COUNTIF($AT$1:FormFields[[#This Row],[Exists FL]],1)</f>
        <v>8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7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1780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Item/EditItemForm/status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804</v>
      </c>
      <c r="T83" s="98" t="s">
        <v>1196</v>
      </c>
      <c r="U83" s="98" t="s">
        <v>1197</v>
      </c>
      <c r="V83" s="99"/>
      <c r="W83" s="99"/>
      <c r="X83" s="99"/>
      <c r="Y83" s="99"/>
      <c r="Z83" s="100" t="str">
        <f>'Table Seed Map'!$A$13&amp;"-"&amp;FormFields[[#This Row],[NO2]]</f>
        <v>Field Data-81</v>
      </c>
      <c r="AA83" s="101">
        <f>COUNTIFS($AB$1:FormFields[[#This Row],[Exists]],1)-1</f>
        <v>81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2112181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status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1</v>
      </c>
      <c r="AK83" s="96" t="str">
        <f>'Table Seed Map'!$A$14&amp;"-"&amp;FormFields[[#This Row],[NO4]]</f>
        <v>Field Options-38</v>
      </c>
      <c r="AL83" s="96">
        <f>COUNTIF($AJ$2:FormFields[[#This Row],[Exists FO]],1)</f>
        <v>38</v>
      </c>
      <c r="AM83" s="96">
        <f>IF(FormFields[[#This Row],[NO4]]=0,"id",FormFields[[#This Row],[NO4]]+IF(ISNUMBER(VLOOKUP('Table Seed Map'!$A$14,SeedMap[],9,0)),VLOOKUP('Table Seed Map'!$A$14,SeedMap[],9,0),0))</f>
        <v>2113138</v>
      </c>
      <c r="AN83" s="104">
        <f>IF(FormFields[[#This Row],[ID]]="id","form_field",FormFields[[#This Row],[ID]])</f>
        <v>2111181</v>
      </c>
      <c r="AO83" s="105" t="s">
        <v>1198</v>
      </c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Layout-9</v>
      </c>
      <c r="AV83" s="96">
        <f>COUNTIF($AT$1:FormFields[[#This Row],[Exists FL]],1)</f>
        <v>9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5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1780</v>
      </c>
      <c r="O84" s="96">
        <f>COUNTA($N$1:FormFields[[#This Row],[Form Name]])-1</f>
        <v>82</v>
      </c>
      <c r="P84" s="95" t="str">
        <f>FormFields[[#This Row],[Form Name]]&amp;"/"&amp;FormFields[[#This Row],[Name]]</f>
        <v>Item/EditItemForm/description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2110126</v>
      </c>
      <c r="S84" s="98" t="s">
        <v>24</v>
      </c>
      <c r="T84" s="98" t="s">
        <v>1160</v>
      </c>
      <c r="U84" s="98" t="s">
        <v>102</v>
      </c>
      <c r="V84" s="99"/>
      <c r="W84" s="99"/>
      <c r="X84" s="99"/>
      <c r="Y84" s="99"/>
      <c r="Z84" s="100" t="str">
        <f>'Table Seed Map'!$A$13&amp;"-"&amp;FormFields[[#This Row],[NO2]]</f>
        <v>Field Data-82</v>
      </c>
      <c r="AA84" s="101">
        <f>COUNTIFS($AB$1:FormFields[[#This Row],[Exists]],1)-1</f>
        <v>82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2112182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description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0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/>
      <c r="AP84" s="105"/>
      <c r="AQ84" s="105"/>
      <c r="AR84" s="105"/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Layout-10</v>
      </c>
      <c r="AV84" s="96">
        <f>COUNTIF($AT$1:FormFields[[#This Row],[Exists FL]],1)</f>
        <v>10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4" s="96">
        <f>[Form]</f>
        <v>2110126</v>
      </c>
      <c r="AY84" s="96">
        <f>IF(FormFields[[#This Row],[ID]]="id","form_field",FormFields[[#This Row],[ID]])</f>
        <v>2111182</v>
      </c>
      <c r="AZ84" s="106">
        <v>12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1792</v>
      </c>
      <c r="O85" s="96">
        <f>COUNTA($N$1:FormFields[[#This Row],[Form Name]])-1</f>
        <v>83</v>
      </c>
      <c r="P85" s="95" t="str">
        <f>FormFields[[#This Row],[Form Name]]&amp;"/"&amp;FormFields[[#This Row],[Name]]</f>
        <v>Order/EditOrderForm/customer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830</v>
      </c>
      <c r="T85" s="98" t="s">
        <v>1196</v>
      </c>
      <c r="U85" s="98" t="s">
        <v>785</v>
      </c>
      <c r="V85" s="99"/>
      <c r="W85" s="99"/>
      <c r="X85" s="99"/>
      <c r="Y85" s="99"/>
      <c r="Z85" s="100" t="str">
        <f>'Table Seed Map'!$A$13&amp;"-"&amp;FormFields[[#This Row],[NO2]]</f>
        <v>Field Data-83</v>
      </c>
      <c r="AA85" s="101">
        <f>COUNTIFS($AB$1:FormFields[[#This Row],[Exists]],1)-1</f>
        <v>83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2112183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customer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1</v>
      </c>
      <c r="AK85" s="96" t="str">
        <f>'Table Seed Map'!$A$14&amp;"-"&amp;FormFields[[#This Row],[NO4]]</f>
        <v>Field Options-39</v>
      </c>
      <c r="AL85" s="96">
        <f>COUNTIF($AJ$2:FormFields[[#This Row],[Exists FO]],1)</f>
        <v>39</v>
      </c>
      <c r="AM85" s="96">
        <f>IF(FormFields[[#This Row],[NO4]]=0,"id",FormFields[[#This Row],[NO4]]+IF(ISNUMBER(VLOOKUP('Table Seed Map'!$A$14,SeedMap[],9,0)),VLOOKUP('Table Seed Map'!$A$14,SeedMap[],9,0),0))</f>
        <v>2113139</v>
      </c>
      <c r="AN85" s="104">
        <f>IF(FormFields[[#This Row],[ID]]="id","form_field",FormFields[[#This Row],[ID]])</f>
        <v>2111183</v>
      </c>
      <c r="AO85" s="105" t="s">
        <v>122</v>
      </c>
      <c r="AP85" s="105">
        <v>2123107</v>
      </c>
      <c r="AQ85" s="105" t="s">
        <v>21</v>
      </c>
      <c r="AR85" s="105" t="s">
        <v>23</v>
      </c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Layout-11</v>
      </c>
      <c r="AV85" s="96">
        <f>COUNTIF($AT$1:FormFields[[#This Row],[Exists FL]],1)</f>
        <v>11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7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1792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Order/EditOrderForm/date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827</v>
      </c>
      <c r="T86" s="98" t="s">
        <v>1144</v>
      </c>
      <c r="U86" s="98" t="s">
        <v>1342</v>
      </c>
      <c r="V86" s="99"/>
      <c r="W86" s="99"/>
      <c r="X86" s="99"/>
      <c r="Y86" s="99"/>
      <c r="Z86" s="100" t="str">
        <f>'Table Seed Map'!$A$13&amp;"-"&amp;FormFields[[#This Row],[NO2]]</f>
        <v>Field Data-84</v>
      </c>
      <c r="AA86" s="101">
        <f>COUNTIFS($AB$1:FormFields[[#This Row],[Exists]],1)-1</f>
        <v>84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2112184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date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0</v>
      </c>
      <c r="AK86" s="96" t="str">
        <f>'Table Seed Map'!$A$14&amp;"-"&amp;FormFields[[#This Row],[NO4]]</f>
        <v>Field Options-39</v>
      </c>
      <c r="AL86" s="96">
        <f>COUNTIF($AJ$2:FormFields[[#This Row],[Exists FO]],1)</f>
        <v>39</v>
      </c>
      <c r="AM86" s="96">
        <f>IF(FormFields[[#This Row],[NO4]]=0,"id",FormFields[[#This Row],[NO4]]+IF(ISNUMBER(VLOOKUP('Table Seed Map'!$A$14,SeedMap[],9,0)),VLOOKUP('Table Seed Map'!$A$14,SeedMap[],9,0),0))</f>
        <v>2113139</v>
      </c>
      <c r="AN86" s="104">
        <f>IF(FormFields[[#This Row],[ID]]="id","form_field",FormFields[[#This Row],[ID]])</f>
        <v>2111184</v>
      </c>
      <c r="AO86" s="105"/>
      <c r="AP86" s="105"/>
      <c r="AQ86" s="105"/>
      <c r="AR86" s="105"/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Layout-12</v>
      </c>
      <c r="AV86" s="96">
        <f>COUNTIF($AT$1:FormFields[[#This Row],[Exists FL]],1)</f>
        <v>12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5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1792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Order/EditOrderForm/pl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820</v>
      </c>
      <c r="T87" s="98" t="s">
        <v>1196</v>
      </c>
      <c r="U87" s="98" t="s">
        <v>905</v>
      </c>
      <c r="V87" s="99"/>
      <c r="W87" s="99"/>
      <c r="X87" s="99"/>
      <c r="Y87" s="99"/>
      <c r="Z87" s="100" t="str">
        <f>'Table Seed Map'!$A$13&amp;"-"&amp;FormFields[[#This Row],[NO2]]</f>
        <v>Field Data-85</v>
      </c>
      <c r="AA87" s="101">
        <f>COUNTIFS($AB$1:FormFields[[#This Row],[Exists]],1)-1</f>
        <v>85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2112185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pl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Options-40</v>
      </c>
      <c r="AL87" s="96">
        <f>COUNTIF($AJ$2:FormFields[[#This Row],[Exists FO]],1)</f>
        <v>40</v>
      </c>
      <c r="AM87" s="96">
        <f>IF(FormFields[[#This Row],[NO4]]=0,"id",FormFields[[#This Row],[NO4]]+IF(ISNUMBER(VLOOKUP('Table Seed Map'!$A$14,SeedMap[],9,0)),VLOOKUP('Table Seed Map'!$A$14,SeedMap[],9,0),0))</f>
        <v>2113140</v>
      </c>
      <c r="AN87" s="104">
        <f>IF(FormFields[[#This Row],[ID]]="id","form_field",FormFields[[#This Row],[ID]])</f>
        <v>2111185</v>
      </c>
      <c r="AO87" s="105" t="s">
        <v>278</v>
      </c>
      <c r="AP87" s="105"/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Layout-13</v>
      </c>
      <c r="AV87" s="96">
        <f>COUNTIF($AT$1:FormFields[[#This Row],[Exists FL]],1)</f>
        <v>13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6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1792</v>
      </c>
      <c r="O88" s="96">
        <f>COUNTA($N$1:FormFields[[#This Row],[Form Name]])-1</f>
        <v>86</v>
      </c>
      <c r="P88" s="95" t="str">
        <f>FormFields[[#This Row],[Form Name]]&amp;"/"&amp;FormFields[[#This Row],[Name]]</f>
        <v>Order/EditOrderForm/hub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2110127</v>
      </c>
      <c r="S88" s="98" t="s">
        <v>809</v>
      </c>
      <c r="T88" s="98" t="s">
        <v>1196</v>
      </c>
      <c r="U88" s="98" t="s">
        <v>777</v>
      </c>
      <c r="V88" s="99"/>
      <c r="W88" s="99"/>
      <c r="X88" s="99"/>
      <c r="Y88" s="99"/>
      <c r="Z88" s="100" t="str">
        <f>'Table Seed Map'!$A$13&amp;"-"&amp;FormFields[[#This Row],[NO2]]</f>
        <v>Field Data-86</v>
      </c>
      <c r="AA88" s="101">
        <f>COUNTIFS($AB$1:FormFields[[#This Row],[Exists]],1)-1</f>
        <v>86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2112186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hub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1</v>
      </c>
      <c r="AK88" s="96" t="str">
        <f>'Table Seed Map'!$A$14&amp;"-"&amp;FormFields[[#This Row],[NO4]]</f>
        <v>Field Options-41</v>
      </c>
      <c r="AL88" s="96">
        <f>COUNTIF($AJ$2:FormFields[[#This Row],[Exists FO]],1)</f>
        <v>41</v>
      </c>
      <c r="AM88" s="96">
        <f>IF(FormFields[[#This Row],[NO4]]=0,"id",FormFields[[#This Row],[NO4]]+IF(ISNUMBER(VLOOKUP('Table Seed Map'!$A$14,SeedMap[],9,0)),VLOOKUP('Table Seed Map'!$A$14,SeedMap[],9,0),0))</f>
        <v>2113141</v>
      </c>
      <c r="AN88" s="104">
        <f>IF(FormFields[[#This Row],[ID]]="id","form_field",FormFields[[#This Row],[ID]])</f>
        <v>2111186</v>
      </c>
      <c r="AO88" s="105" t="s">
        <v>278</v>
      </c>
      <c r="AP88" s="105"/>
      <c r="AQ88" s="105" t="s">
        <v>21</v>
      </c>
      <c r="AR88" s="105" t="s">
        <v>23</v>
      </c>
      <c r="AS88" s="105"/>
      <c r="AT88" s="96">
        <f>IF(OR(FormFields[[#This Row],[Colspan]]="",FormFields[[#This Row],[Colspan]]="colspan"),0,1)</f>
        <v>1</v>
      </c>
      <c r="AU88" s="96" t="str">
        <f>'Table Seed Map'!$A$19&amp;"-"&amp;FormFields[[#This Row],[NO8]]</f>
        <v>Form Layout-14</v>
      </c>
      <c r="AV88" s="96">
        <f>COUNTIF($AT$1:FormFields[[#This Row],[Exists FL]],1)</f>
        <v>14</v>
      </c>
      <c r="AW88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8" s="96">
        <f>[Form]</f>
        <v>2110127</v>
      </c>
      <c r="AY88" s="96">
        <f>IF(FormFields[[#This Row],[ID]]="id","form_field",FormFields[[#This Row],[ID]])</f>
        <v>2111186</v>
      </c>
      <c r="AZ88" s="106">
        <v>6</v>
      </c>
      <c r="BA88" s="104">
        <f>FormFields[[#This Row],[ID]]</f>
        <v>2111186</v>
      </c>
    </row>
  </sheetData>
  <dataValidations count="9">
    <dataValidation type="list" allowBlank="1" showInputMessage="1" showErrorMessage="1" sqref="CS2:CY7 BX2:BX5 EN2:ES9 V2:Y88">
      <formula1>Relations</formula1>
    </dataValidation>
    <dataValidation type="list" allowBlank="1" showInputMessage="1" showErrorMessage="1" sqref="CH2:CH7 BV2:BW5 DY2:DY9 N2:N88">
      <formula1>FormNames</formula1>
    </dataValidation>
    <dataValidation type="list" allowBlank="1" showInputMessage="1" showErrorMessage="1" sqref="BJ2:BJ14 BC2:BC64 DN2 BY2:BY5 EA2:EA9 DB2:DB3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29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1354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1355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1356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4"/>
  <sheetViews>
    <sheetView topLeftCell="K1" workbookViewId="0">
      <selection activeCell="M40" sqref="M40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1372</v>
      </c>
      <c r="G3" s="107" t="s">
        <v>1373</v>
      </c>
      <c r="H3" s="107" t="s">
        <v>1374</v>
      </c>
      <c r="I3" s="107" t="s">
        <v>25</v>
      </c>
      <c r="J3" s="107">
        <v>10</v>
      </c>
      <c r="K3" s="67">
        <f>[No]</f>
        <v>2123101</v>
      </c>
      <c r="M3" s="62" t="s">
        <v>1375</v>
      </c>
      <c r="N3" s="63">
        <f>VLOOKUP(ListExtras[[#This Row],[List Name]],ResourceList[[ListDisplayName]:[No]],2,0)</f>
        <v>2123101</v>
      </c>
      <c r="O3" s="62" t="s">
        <v>1375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1462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1403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1463</v>
      </c>
      <c r="N4" s="63">
        <f>VLOOKUP(ListExtras[[#This Row],[List Name]],ResourceList[[ListDisplayName]:[No]],2,0)</f>
        <v>2123103</v>
      </c>
      <c r="O4" s="62"/>
      <c r="P4" s="62" t="s">
        <v>1510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1462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1348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1404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1463</v>
      </c>
      <c r="N5" s="63">
        <f>VLOOKUP(ListExtras[[#This Row],[List Name]],ResourceList[[ListDisplayName]:[No]],2,0)</f>
        <v>2123103</v>
      </c>
      <c r="O5" s="62"/>
      <c r="P5" s="62" t="s">
        <v>1465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1462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1348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1405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1406</v>
      </c>
      <c r="N6" s="63">
        <f>VLOOKUP(ListExtras[[#This Row],[List Name]],ResourceList[[ListDisplayName]:[No]],2,0)</f>
        <v>2123104</v>
      </c>
      <c r="O6" s="62" t="s">
        <v>1407</v>
      </c>
      <c r="P6" s="62" t="s">
        <v>1465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1463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1348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1408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1459</v>
      </c>
      <c r="N7" s="63">
        <f>VLOOKUP(ListExtras[[#This Row],[List Name]],ResourceList[[ListDisplayName]:[No]],2,0)</f>
        <v>2123105</v>
      </c>
      <c r="O7" s="62" t="s">
        <v>1461</v>
      </c>
      <c r="P7" s="62" t="s">
        <v>1465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1463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1348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1409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1459</v>
      </c>
      <c r="N8" s="63">
        <f>VLOOKUP(ListExtras[[#This Row],[List Name]],ResourceList[[ListDisplayName]:[No]],2,0)</f>
        <v>2123105</v>
      </c>
      <c r="O8" s="62"/>
      <c r="P8" s="62" t="s">
        <v>1464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1463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1510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1414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1469</v>
      </c>
      <c r="N9" s="63">
        <f>VLOOKUP(ListExtras[[#This Row],[List Name]],ResourceList[[ListDisplayName]:[No]],2,0)</f>
        <v>2123109</v>
      </c>
      <c r="O9" s="62"/>
      <c r="P9" s="62" t="s">
        <v>1471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1463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1465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1415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1472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1406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1416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1474</v>
      </c>
      <c r="N11" s="63">
        <f>VLOOKUP(ListExtras[[#This Row],[List Name]],ResourceList[[ListDisplayName]:[No]],2,0)</f>
        <v>2123111</v>
      </c>
      <c r="O11" s="62"/>
      <c r="P11" s="62" t="s">
        <v>1475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1406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1417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1474</v>
      </c>
      <c r="N12" s="63">
        <f>VLOOKUP(ListExtras[[#This Row],[List Name]],ResourceList[[ListDisplayName]:[No]],2,0)</f>
        <v>2123111</v>
      </c>
      <c r="O12" s="62"/>
      <c r="P12" s="62" t="s">
        <v>1552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1406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1465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1418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1481</v>
      </c>
      <c r="N13" s="63">
        <f>VLOOKUP(ListExtras[[#This Row],[List Name]],ResourceList[[ListDisplayName]:[No]],2,0)</f>
        <v>2123114</v>
      </c>
      <c r="O13" s="62"/>
      <c r="P13" s="62" t="s">
        <v>1483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1459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1419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1484</v>
      </c>
      <c r="N14" s="63">
        <f>VLOOKUP(ListExtras[[#This Row],[List Name]],ResourceList[[ListDisplayName]:[No]],2,0)</f>
        <v>2123115</v>
      </c>
      <c r="O14" s="62"/>
      <c r="P14" s="62" t="s">
        <v>1485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1459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1420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1484</v>
      </c>
      <c r="N15" s="63">
        <f>VLOOKUP(ListExtras[[#This Row],[List Name]],ResourceList[[ListDisplayName]:[No]],2,0)</f>
        <v>2123115</v>
      </c>
      <c r="O15" s="62"/>
      <c r="P15" s="62" t="s">
        <v>1486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1459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1464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1421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1487</v>
      </c>
      <c r="N16" s="63">
        <f>VLOOKUP(ListExtras[[#This Row],[List Name]],ResourceList[[ListDisplayName]:[No]],2,0)</f>
        <v>2123116</v>
      </c>
      <c r="O16" s="62"/>
      <c r="P16" s="62" t="s">
        <v>1488</v>
      </c>
      <c r="Q16" s="62" t="s">
        <v>1485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1459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1465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1422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1490</v>
      </c>
      <c r="N17" s="63">
        <f>VLOOKUP(ListExtras[[#This Row],[List Name]],ResourceList[[ListDisplayName]:[No]],2,0)</f>
        <v>2123117</v>
      </c>
      <c r="O17" s="62"/>
      <c r="P17" s="62" t="s">
        <v>1498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1466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1423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1490</v>
      </c>
      <c r="N18" s="63">
        <f>VLOOKUP(ListExtras[[#This Row],[List Name]],ResourceList[[ListDisplayName]:[No]],2,0)</f>
        <v>2123117</v>
      </c>
      <c r="O18" s="62"/>
      <c r="P18" s="62" t="s">
        <v>1492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1466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1424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1493</v>
      </c>
      <c r="N19" s="63">
        <f>VLOOKUP(ListExtras[[#This Row],[List Name]],ResourceList[[ListDisplayName]:[No]],2,0)</f>
        <v>2123118</v>
      </c>
      <c r="O19" s="62"/>
      <c r="P19" s="62" t="s">
        <v>1496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1466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1467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1425</v>
      </c>
      <c r="G20" s="107"/>
      <c r="H20" s="107" t="s">
        <v>1426</v>
      </c>
      <c r="I20" s="107" t="s">
        <v>21</v>
      </c>
      <c r="J20" s="107">
        <v>30</v>
      </c>
      <c r="K20" s="67">
        <f>[No]</f>
        <v>2123118</v>
      </c>
      <c r="M20" s="62" t="s">
        <v>1493</v>
      </c>
      <c r="N20" s="63">
        <f>VLOOKUP(ListExtras[[#This Row],[List Name]],ResourceList[[ListDisplayName]:[No]],2,0)</f>
        <v>2123118</v>
      </c>
      <c r="O20" s="62"/>
      <c r="P20" s="62" t="s">
        <v>1497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1468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1614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1615</v>
      </c>
      <c r="N21" s="63">
        <f>VLOOKUP(ListExtras[[#This Row],[List Name]],ResourceList[[ListDisplayName]:[No]],2,0)</f>
        <v>2123119</v>
      </c>
      <c r="O21" s="62"/>
      <c r="P21" s="62" t="s">
        <v>1616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1468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1625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1615</v>
      </c>
      <c r="N22" s="63">
        <f>VLOOKUP(ListExtras[[#This Row],[List Name]],ResourceList[[ListDisplayName]:[No]],2,0)</f>
        <v>2123119</v>
      </c>
      <c r="O22" s="62"/>
      <c r="P22" s="62" t="s">
        <v>1592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1468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1467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1639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1626</v>
      </c>
      <c r="N23" s="63">
        <f>VLOOKUP(ListExtras[[#This Row],[List Name]],ResourceList[[ListDisplayName]:[No]],2,0)</f>
        <v>2123120</v>
      </c>
      <c r="O23" s="62"/>
      <c r="P23" s="62" t="s">
        <v>1627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1468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1652</v>
      </c>
      <c r="G24" s="107"/>
      <c r="H24" s="107" t="s">
        <v>1653</v>
      </c>
      <c r="I24" s="107" t="s">
        <v>23</v>
      </c>
      <c r="J24" s="107">
        <v>30</v>
      </c>
      <c r="K24" s="67">
        <f>[No]</f>
        <v>2123122</v>
      </c>
      <c r="M24" s="62" t="s">
        <v>1626</v>
      </c>
      <c r="N24" s="63">
        <f>VLOOKUP(ListExtras[[#This Row],[List Name]],ResourceList[[ListDisplayName]:[No]],2,0)</f>
        <v>2123120</v>
      </c>
      <c r="O24" s="62"/>
      <c r="P24" s="62" t="s">
        <v>1473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1469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1668</v>
      </c>
      <c r="G25" s="107"/>
      <c r="H25" s="107" t="s">
        <v>1686</v>
      </c>
      <c r="I25" s="107" t="s">
        <v>23</v>
      </c>
      <c r="J25" s="107">
        <v>30</v>
      </c>
      <c r="K25" s="67">
        <f>[No]</f>
        <v>2123123</v>
      </c>
      <c r="M25" s="62" t="s">
        <v>1626</v>
      </c>
      <c r="N25" s="63">
        <f>VLOOKUP(ListExtras[[#This Row],[List Name]],ResourceList[[ListDisplayName]:[No]],2,0)</f>
        <v>2123120</v>
      </c>
      <c r="O25" s="62"/>
      <c r="P25" s="62" t="s">
        <v>1628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1469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1694</v>
      </c>
      <c r="G26" s="107"/>
      <c r="H26" s="107" t="s">
        <v>1693</v>
      </c>
      <c r="I26" s="107" t="s">
        <v>854</v>
      </c>
      <c r="J26" s="107">
        <v>30</v>
      </c>
      <c r="K26" s="67">
        <f>[No]</f>
        <v>2123124</v>
      </c>
      <c r="M26" s="62" t="s">
        <v>1477</v>
      </c>
      <c r="N26" s="63">
        <f>VLOOKUP(ListExtras[[#This Row],[List Name]],ResourceList[[ListDisplayName]:[No]],2,0)</f>
        <v>2123113</v>
      </c>
      <c r="O26" s="62"/>
      <c r="P26" s="62" t="s">
        <v>1480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1469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1470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1471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1704</v>
      </c>
      <c r="G27" s="107"/>
      <c r="H27" s="107" t="s">
        <v>1713</v>
      </c>
      <c r="I27" s="107" t="s">
        <v>21</v>
      </c>
      <c r="J27" s="107">
        <v>30</v>
      </c>
      <c r="K27" s="67">
        <f>[No]</f>
        <v>2123125</v>
      </c>
      <c r="M27" s="62" t="s">
        <v>1640</v>
      </c>
      <c r="N27" s="63">
        <f>VLOOKUP(ListExtras[[#This Row],[List Name]],ResourceList[[ListDisplayName]:[No]],2,0)</f>
        <v>2123121</v>
      </c>
      <c r="O27" s="62"/>
      <c r="P27" s="62" t="s">
        <v>1641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1469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M28" s="62" t="s">
        <v>1640</v>
      </c>
      <c r="N28" s="63">
        <f>VLOOKUP(ListExtras[[#This Row],[List Name]],ResourceList[[ListDisplayName]:[No]],2,0)</f>
        <v>2123121</v>
      </c>
      <c r="O28" s="62"/>
      <c r="P28" s="62" t="s">
        <v>1642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1472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M29" s="62" t="s">
        <v>1640</v>
      </c>
      <c r="N29" s="63">
        <f>VLOOKUP(ListExtras[[#This Row],[List Name]],ResourceList[[ListDisplayName]:[No]],2,0)</f>
        <v>2123121</v>
      </c>
      <c r="O29" s="62"/>
      <c r="P29" s="62" t="s">
        <v>1643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1472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M30" s="62" t="s">
        <v>1640</v>
      </c>
      <c r="N30" s="63">
        <f>VLOOKUP(ListExtras[[#This Row],[List Name]],ResourceList[[ListDisplayName]:[No]],2,0)</f>
        <v>2123121</v>
      </c>
      <c r="O30" s="62"/>
      <c r="P30" s="62" t="s">
        <v>1258</v>
      </c>
      <c r="Q30" s="62"/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2123121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2123121</v>
      </c>
      <c r="AA30" s="69">
        <f>IFERROR(VLOOKUP(ListExtras[[#This Row],[Relation Name]],RelationTable[[Display]:[RELID]],2,0),IF(ListExtras[[#This Row],[LID]]=0,"relation",""))</f>
        <v>2109188</v>
      </c>
      <c r="AB30" s="69" t="str">
        <f>IFERROR(VLOOKUP(ListExtras[[#This Row],[R1 Name]],RelationTable[[Display]:[RELID]],2,0),IF(ListExtras[[#This Row],[LID]]=0,"nest_relation1",""))</f>
        <v/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1472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900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2109191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1212</v>
      </c>
      <c r="BD30" s="107"/>
      <c r="BE30" s="107"/>
    </row>
    <row r="31" spans="1:57">
      <c r="M31" s="62" t="s">
        <v>1654</v>
      </c>
      <c r="N31" s="63">
        <f>VLOOKUP(ListExtras[[#This Row],[List Name]],ResourceList[[ListDisplayName]:[No]],2,0)</f>
        <v>2123122</v>
      </c>
      <c r="O31" s="62"/>
      <c r="P31" s="62" t="s">
        <v>1655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2109158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1472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1197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M32" s="62" t="s">
        <v>1654</v>
      </c>
      <c r="N32" s="63">
        <f>VLOOKUP(ListExtras[[#This Row],[List Name]],ResourceList[[ListDisplayName]:[No]],2,0)</f>
        <v>2123122</v>
      </c>
      <c r="O32" s="62"/>
      <c r="P32" s="62" t="s">
        <v>1657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2109159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1474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13:57">
      <c r="M33" s="62" t="s">
        <v>1654</v>
      </c>
      <c r="N33" s="63">
        <f>VLOOKUP(ListExtras[[#This Row],[List Name]],ResourceList[[ListDisplayName]:[No]],2,0)</f>
        <v>2123122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2109160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1474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1475</v>
      </c>
      <c r="BD33" s="107"/>
      <c r="BE33" s="107"/>
    </row>
    <row r="34" spans="13:57">
      <c r="M34" s="62" t="s">
        <v>1654</v>
      </c>
      <c r="N34" s="63">
        <f>VLOOKUP(ListExtras[[#This Row],[List Name]],ResourceList[[ListDisplayName]:[No]],2,0)</f>
        <v>2123122</v>
      </c>
      <c r="O34" s="62"/>
      <c r="P34" s="62" t="s">
        <v>1658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2123122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2123122</v>
      </c>
      <c r="AA34" s="69">
        <f>IFERROR(VLOOKUP(ListExtras[[#This Row],[Relation Name]],RelationTable[[Display]:[RELID]],2,0),IF(ListExtras[[#This Row],[LID]]=0,"relation",""))</f>
        <v>2109189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1474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>
      <c r="M35" s="62" t="s">
        <v>1669</v>
      </c>
      <c r="N35" s="63">
        <f>VLOOKUP(ListExtras[[#This Row],[List Name]],ResourceList[[ListDisplayName]:[No]],2,0)</f>
        <v>2123123</v>
      </c>
      <c r="O35" s="62"/>
      <c r="P35" s="62" t="s">
        <v>1670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2109168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1474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1197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13:57">
      <c r="M36" s="62" t="s">
        <v>1669</v>
      </c>
      <c r="N36" s="63">
        <f>VLOOKUP(ListExtras[[#This Row],[List Name]],ResourceList[[ListDisplayName]:[No]],2,0)</f>
        <v>2123123</v>
      </c>
      <c r="O36" s="62"/>
      <c r="P36" s="62" t="s">
        <v>1671</v>
      </c>
      <c r="Q36" s="62"/>
      <c r="R36" s="62"/>
      <c r="S36" s="62"/>
      <c r="T36" s="63" t="str">
        <f>'Table Seed Map'!$A$25&amp;"-"&amp;COUNT($W$1:ListExtras[[#This Row],[Scope ID]])</f>
        <v>List Scopes-3</v>
      </c>
      <c r="U3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6" s="69">
        <f>IF(ListExtras[[#This Row],[LID]]=0,"resource_list",ListExtras[[#This Row],[LID]])</f>
        <v>2123123</v>
      </c>
      <c r="W36" s="69" t="str">
        <f>IFERROR(VLOOKUP(ListExtras[[#This Row],[Scope Name]],ResourceScopes[[ScopesDisplayNames]:[No]],2,0),IF(ListExtras[[#This Row],[LID]]=0,"scope",""))</f>
        <v/>
      </c>
      <c r="X36" s="63" t="str">
        <f>'Table Seed Map'!$A$26&amp;"-"&amp;COUNT($AA$1:ListExtras[[#This Row],[Relation]])</f>
        <v>List Relation-33</v>
      </c>
      <c r="Y3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6" s="69">
        <f>IF(ListExtras[[#This Row],[LID]]=0,"resource_list",ListExtras[[#This Row],[LID]])</f>
        <v>2123123</v>
      </c>
      <c r="AA36" s="69">
        <f>IFERROR(VLOOKUP(ListExtras[[#This Row],[Relation Name]],RelationTable[[Display]:[RELID]],2,0),IF(ListExtras[[#This Row],[LID]]=0,"relation",""))</f>
        <v>2109169</v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1474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1601</v>
      </c>
      <c r="AY36" s="107" t="s">
        <v>1602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1552</v>
      </c>
      <c r="BD36" s="107"/>
      <c r="BE36" s="107"/>
    </row>
    <row r="37" spans="13:57">
      <c r="M37" s="62" t="s">
        <v>1695</v>
      </c>
      <c r="N37" s="63">
        <f>VLOOKUP(ListExtras[[#This Row],[List Name]],ResourceList[[ListDisplayName]:[No]],2,0)</f>
        <v>2123124</v>
      </c>
      <c r="O37" s="62" t="s">
        <v>1696</v>
      </c>
      <c r="P37" s="62"/>
      <c r="Q37" s="62"/>
      <c r="R37" s="62"/>
      <c r="S37" s="62"/>
      <c r="T37" s="63" t="str">
        <f>'Table Seed Map'!$A$25&amp;"-"&amp;COUNT($W$1:ListExtras[[#This Row],[Scope ID]])</f>
        <v>List Scopes-4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2108105</v>
      </c>
      <c r="X37" s="63" t="str">
        <f>'Table Seed Map'!$A$26&amp;"-"&amp;COUNT($AA$1:ListExtras[[#This Row],[Relation]])</f>
        <v>List Relation-33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1476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>
      <c r="M38" s="62" t="s">
        <v>1695</v>
      </c>
      <c r="N38" s="63">
        <f>VLOOKUP(ListExtras[[#This Row],[List Name]],ResourceList[[ListDisplayName]:[No]],2,0)</f>
        <v>2123124</v>
      </c>
      <c r="O38" s="62" t="s">
        <v>1697</v>
      </c>
      <c r="P38" s="62"/>
      <c r="Q38" s="62"/>
      <c r="R38" s="62"/>
      <c r="S38" s="62"/>
      <c r="T38" s="63" t="str">
        <f>'Table Seed Map'!$A$25&amp;"-"&amp;COUNT($W$1:ListExtras[[#This Row],[Scope ID]])</f>
        <v>List Scopes-5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8" s="69">
        <f>IF(ListExtras[[#This Row],[LID]]=0,"resource_list",ListExtras[[#This Row],[LID]])</f>
        <v>2123124</v>
      </c>
      <c r="W38" s="69">
        <f>IFERROR(VLOOKUP(ListExtras[[#This Row],[Scope Name]],ResourceScopes[[ScopesDisplayNames]:[No]],2,0),IF(ListExtras[[#This Row],[LID]]=0,"scope",""))</f>
        <v>2108106</v>
      </c>
      <c r="X38" s="63" t="str">
        <f>'Table Seed Map'!$A$26&amp;"-"&amp;COUNT($AA$1:ListExtras[[#This Row],[Relation]])</f>
        <v>List Relation-33</v>
      </c>
      <c r="Y38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8" s="69">
        <f>IF(ListExtras[[#This Row],[LID]]=0,"resource_list",ListExtras[[#This Row],[LID]])</f>
        <v>2123124</v>
      </c>
      <c r="AA38" s="69" t="str">
        <f>IFERROR(VLOOKUP(ListExtras[[#This Row],[Relation Name]],RelationTable[[Display]:[RELID]],2,0),IF(ListExtras[[#This Row],[LID]]=0,"relation",""))</f>
        <v/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1476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>
      <c r="M39" s="62" t="s">
        <v>1714</v>
      </c>
      <c r="N39" s="63">
        <f>VLOOKUP(ListExtras[[#This Row],[List Name]],ResourceList[[ListDisplayName]:[No]],2,0)</f>
        <v>2123125</v>
      </c>
      <c r="O39" s="62" t="s">
        <v>1715</v>
      </c>
      <c r="P39" s="62" t="s">
        <v>1483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9" s="69">
        <f>IF(ListExtras[[#This Row],[LID]]=0,"resource_list",ListExtras[[#This Row],[LID]])</f>
        <v>2123125</v>
      </c>
      <c r="W39" s="69">
        <f>IFERROR(VLOOKUP(ListExtras[[#This Row],[Scope Name]],ResourceScopes[[ScopesDisplayNames]:[No]],2,0),IF(ListExtras[[#This Row],[LID]]=0,"scope",""))</f>
        <v>2108107</v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2123125</v>
      </c>
      <c r="AA39" s="69">
        <f>IFERROR(VLOOKUP(ListExtras[[#This Row],[Relation Name]],RelationTable[[Display]:[RELID]],2,0),IF(ListExtras[[#This Row],[LID]]=0,"relation",""))</f>
        <v>2109147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1197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>
      <c r="M40" s="62" t="s">
        <v>1477</v>
      </c>
      <c r="N40" s="63">
        <f>VLOOKUP(ListExtras[[#This Row],[List Name]],ResourceList[[ListDisplayName]:[No]],2,0)</f>
        <v>2123113</v>
      </c>
      <c r="O40" s="62"/>
      <c r="P40" s="62" t="s">
        <v>1787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2123113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2123113</v>
      </c>
      <c r="AA40" s="69">
        <f>IFERROR(VLOOKUP(ListExtras[[#This Row],[Relation Name]],RelationTable[[Display]:[RELID]],2,0),IF(ListExtras[[#This Row],[LID]]=0,"relation",""))</f>
        <v>2109192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1477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13:57">
      <c r="AT41" s="69" t="str">
        <f>'Table Seed Map'!$A$27&amp;"-"&amp;COUNTA($AV$1:ListLayout[[#This Row],[No]])-2</f>
        <v>List Layout-39</v>
      </c>
      <c r="AU41" s="62" t="s">
        <v>1477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777</v>
      </c>
      <c r="AY41" s="107" t="s">
        <v>23</v>
      </c>
      <c r="AZ41" s="69">
        <f>IF(ListLayout[[#This Row],[List Name for Layout]]="","relation",IFERROR(VLOOKUP(ListLayout[[#This Row],[Relation]],RelationTable[[Display]:[RELID]],2,0),""))</f>
        <v>2109192</v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 t="s">
        <v>1787</v>
      </c>
      <c r="BD41" s="107"/>
      <c r="BE41" s="107"/>
    </row>
    <row r="42" spans="13:57">
      <c r="AT42" s="69" t="str">
        <f>'Table Seed Map'!$A$27&amp;"-"&amp;COUNTA($AV$1:ListLayout[[#This Row],[No]])-2</f>
        <v>List Layout-40</v>
      </c>
      <c r="AU42" s="62" t="s">
        <v>1477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1479</v>
      </c>
      <c r="AY42" s="107" t="s">
        <v>854</v>
      </c>
      <c r="AZ42" s="69" t="str">
        <f>IF(ListLayout[[#This Row],[List Name for Layout]]="","relation",IFERROR(VLOOKUP(ListLayout[[#This Row],[Relation]],RelationTable[[Display]:[RELID]],2,0),""))</f>
        <v/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/>
      <c r="BD42" s="107"/>
      <c r="BE42" s="107"/>
    </row>
    <row r="43" spans="13:57">
      <c r="AT43" s="69" t="str">
        <f>'Table Seed Map'!$A$27&amp;"-"&amp;COUNTA($AV$1:ListLayout[[#This Row],[No]])-2</f>
        <v>List Layout-41</v>
      </c>
      <c r="AU43" s="62" t="s">
        <v>1477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1478</v>
      </c>
      <c r="AY43" s="107" t="s">
        <v>1602</v>
      </c>
      <c r="AZ43" s="69">
        <f>IF(ListLayout[[#This Row],[List Name for Layout]]="","relation",IFERROR(VLOOKUP(ListLayout[[#This Row],[Relation]],RelationTable[[Display]:[RELID]],2,0),""))</f>
        <v>2109145</v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 t="s">
        <v>1480</v>
      </c>
      <c r="BD43" s="107"/>
      <c r="BE43" s="107"/>
    </row>
    <row r="44" spans="13:57">
      <c r="AT44" s="69" t="str">
        <f>'Table Seed Map'!$A$27&amp;"-"&amp;COUNTA($AV$1:ListLayout[[#This Row],[No]])-2</f>
        <v>List Layout-42</v>
      </c>
      <c r="AU44" s="62" t="s">
        <v>1477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2123113</v>
      </c>
      <c r="AX44" s="69" t="s">
        <v>1197</v>
      </c>
      <c r="AY44" s="107" t="s">
        <v>804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>
      <c r="AT45" s="69" t="str">
        <f>'Table Seed Map'!$A$27&amp;"-"&amp;COUNTA($AV$1:ListLayout[[#This Row],[No]])-2</f>
        <v>List Layout-43</v>
      </c>
      <c r="AU45" s="62" t="s">
        <v>1481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307</v>
      </c>
      <c r="AY45" s="107" t="s">
        <v>21</v>
      </c>
      <c r="AZ45" s="69" t="str">
        <f>IF(ListLayout[[#This Row],[List Name for Layout]]="","relation",IFERROR(VLOOKUP(ListLayout[[#This Row],[Relation]],RelationTable[[Display]:[RELID]],2,0),""))</f>
        <v/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/>
      <c r="BD45" s="107"/>
      <c r="BE45" s="107"/>
    </row>
    <row r="46" spans="13:57">
      <c r="AT46" s="69" t="str">
        <f>'Table Seed Map'!$A$27&amp;"-"&amp;COUNTA($AV$1:ListLayout[[#This Row],[No]])-2</f>
        <v>List Layout-44</v>
      </c>
      <c r="AU46" s="62" t="s">
        <v>1481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785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2109147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1483</v>
      </c>
      <c r="BD46" s="107"/>
      <c r="BE46" s="107"/>
    </row>
    <row r="47" spans="13:57">
      <c r="AT47" s="69" t="str">
        <f>'Table Seed Map'!$A$27&amp;"-"&amp;COUNTA($AV$1:ListLayout[[#This Row],[No]])-2</f>
        <v>List Layout-45</v>
      </c>
      <c r="AU47" s="62" t="s">
        <v>1481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1342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>
      <c r="AT48" s="69" t="str">
        <f>'Table Seed Map'!$A$27&amp;"-"&amp;COUNTA($AV$1:ListLayout[[#This Row],[No]])-2</f>
        <v>List Layout-46</v>
      </c>
      <c r="AU48" s="62" t="s">
        <v>1481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1482</v>
      </c>
      <c r="AY48" s="107" t="s">
        <v>886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1484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1484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1485</v>
      </c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1484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1342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1484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787</v>
      </c>
      <c r="AY52" s="107" t="s">
        <v>21</v>
      </c>
      <c r="AZ52" s="69">
        <f>IF(ListLayout[[#This Row],[List Name for Layout]]="","relation",IFERROR(VLOOKUP(ListLayout[[#This Row],[Relation]],RelationTable[[Display]:[RELID]],2,0),""))</f>
        <v>2109161</v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 t="s">
        <v>1486</v>
      </c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1487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2123116</v>
      </c>
      <c r="AX53" s="69" t="s">
        <v>307</v>
      </c>
      <c r="AY53" s="107" t="s">
        <v>21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1487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2123116</v>
      </c>
      <c r="AX54" s="69" t="s">
        <v>827</v>
      </c>
      <c r="AY54" s="107" t="s">
        <v>827</v>
      </c>
      <c r="AZ54" s="69" t="str">
        <f>IF(ListLayout[[#This Row],[List Name for Layout]]="","relation",IFERROR(VLOOKUP(ListLayout[[#This Row],[Relation]],RelationTable[[Display]:[RELID]],2,0),""))</f>
        <v/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/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1487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2123116</v>
      </c>
      <c r="AX55" s="69" t="s">
        <v>875</v>
      </c>
      <c r="AY55" s="107" t="s">
        <v>875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1487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785</v>
      </c>
      <c r="AY56" s="107" t="s">
        <v>23</v>
      </c>
      <c r="AZ56" s="69">
        <f>IF(ListLayout[[#This Row],[List Name for Layout]]="","relation",IFERROR(VLOOKUP(ListLayout[[#This Row],[Relation]],RelationTable[[Display]:[RELID]],2,0),""))</f>
        <v>2109170</v>
      </c>
      <c r="BA56" s="69">
        <f>IF(ListLayout[[#This Row],[List Name for Layout]]="","nest_relation1",IFERROR(VLOOKUP(ListLayout[[#This Row],[Relation 1]],RelationTable[[Display]:[RELID]],2,0),""))</f>
        <v>2109162</v>
      </c>
      <c r="BB56" s="69" t="str">
        <f>IF(ListLayout[[#This Row],[List Name for Layout]]="","nest_relation2",IFERROR(VLOOKUP(ListLayout[[#This Row],[Relation 2]],RelationTable[[Display]:[RELID]],2,0),""))</f>
        <v/>
      </c>
      <c r="BC56" s="107" t="s">
        <v>1488</v>
      </c>
      <c r="BD56" s="107" t="s">
        <v>1485</v>
      </c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1487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1489</v>
      </c>
      <c r="AY57" s="107" t="s">
        <v>886</v>
      </c>
      <c r="AZ57" s="69">
        <f>IF(ListLayout[[#This Row],[List Name for Layout]]="","relation",IFERROR(VLOOKUP(ListLayout[[#This Row],[Relation]],RelationTable[[Display]:[RELID]],2,0),""))</f>
        <v>2109170</v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 t="s">
        <v>1488</v>
      </c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1490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2123117</v>
      </c>
      <c r="AX58" s="69" t="s">
        <v>307</v>
      </c>
      <c r="AY58" s="107" t="s">
        <v>21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1490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2123117</v>
      </c>
      <c r="AX59" s="69" t="s">
        <v>1342</v>
      </c>
      <c r="AY59" s="107" t="s">
        <v>827</v>
      </c>
      <c r="AZ59" s="69" t="str">
        <f>IF(ListLayout[[#This Row],[List Name for Layout]]="","relation",IFERROR(VLOOKUP(ListLayout[[#This Row],[Relation]],RelationTable[[Display]:[RELID]],2,0),""))</f>
        <v/>
      </c>
      <c r="BA59" s="69" t="str">
        <f>IF(ListLayout[[#This Row],[List Name for Layout]]="","nest_relation1",IFERROR(VLOOKUP(ListLayout[[#This Row],[Relation 1]],RelationTable[[Display]:[RELID]],2,0),""))</f>
        <v/>
      </c>
      <c r="BB59" s="69" t="str">
        <f>IF(ListLayout[[#This Row],[List Name for Layout]]="","nest_relation2",IFERROR(VLOOKUP(ListLayout[[#This Row],[Relation 2]],RelationTable[[Display]:[RELID]],2,0),""))</f>
        <v/>
      </c>
      <c r="BC59" s="107"/>
      <c r="BD59" s="107"/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1490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2123117</v>
      </c>
      <c r="AX60" s="69" t="s">
        <v>777</v>
      </c>
      <c r="AY60" s="107" t="s">
        <v>23</v>
      </c>
      <c r="AZ60" s="69">
        <f>IF(ListLayout[[#This Row],[List Name for Layout]]="","relation",IFERROR(VLOOKUP(ListLayout[[#This Row],[Relation]],RelationTable[[Display]:[RELID]],2,0),""))</f>
        <v>2109172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1492</v>
      </c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1490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1491</v>
      </c>
      <c r="AY61" s="107" t="s">
        <v>886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1493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2123118</v>
      </c>
      <c r="AX62" s="69" t="s">
        <v>307</v>
      </c>
      <c r="AY62" s="107" t="s">
        <v>21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1493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2123118</v>
      </c>
      <c r="AX63" s="69" t="s">
        <v>1342</v>
      </c>
      <c r="AY63" s="107" t="s">
        <v>827</v>
      </c>
      <c r="AZ63" s="69" t="str">
        <f>IF(ListLayout[[#This Row],[List Name for Layout]]="","relation",IFERROR(VLOOKUP(ListLayout[[#This Row],[Relation]],RelationTable[[Display]:[RELID]],2,0),""))</f>
        <v/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/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1493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2123118</v>
      </c>
      <c r="AX64" s="69" t="s">
        <v>1494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2109177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1496</v>
      </c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1493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1495</v>
      </c>
      <c r="AY65" s="107" t="s">
        <v>23</v>
      </c>
      <c r="AZ65" s="69">
        <f>IF(ListLayout[[#This Row],[List Name for Layout]]="","relation",IFERROR(VLOOKUP(ListLayout[[#This Row],[Relation]],RelationTable[[Display]:[RELID]],2,0),""))</f>
        <v>2109178</v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 t="s">
        <v>1497</v>
      </c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1615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2123119</v>
      </c>
      <c r="AX66" s="69" t="s">
        <v>905</v>
      </c>
      <c r="AY66" s="107" t="s">
        <v>23</v>
      </c>
      <c r="AZ66" s="69">
        <f>IF(ListLayout[[#This Row],[List Name for Layout]]="","relation",IFERROR(VLOOKUP(ListLayout[[#This Row],[Relation]],RelationTable[[Display]:[RELID]],2,0),""))</f>
        <v>2109143</v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 t="s">
        <v>1592</v>
      </c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1615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2123119</v>
      </c>
      <c r="AX67" s="69" t="s">
        <v>1597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2109144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1616</v>
      </c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1615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2123119</v>
      </c>
      <c r="AX68" s="69" t="s">
        <v>1049</v>
      </c>
      <c r="AY68" s="107" t="s">
        <v>851</v>
      </c>
      <c r="AZ68" s="69" t="str">
        <f>IF(ListLayout[[#This Row],[List Name for Layout]]="","relation",IFERROR(VLOOKUP(ListLayout[[#This Row],[Relation]],RelationTable[[Display]:[RELID]],2,0),""))</f>
        <v/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/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1615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1197</v>
      </c>
      <c r="AY69" s="107" t="s">
        <v>804</v>
      </c>
      <c r="AZ69" s="69" t="str">
        <f>IF(ListLayout[[#This Row],[List Name for Layout]]="","relation",IFERROR(VLOOKUP(ListLayout[[#This Row],[Relation]],RelationTable[[Display]:[RELID]],2,0),""))</f>
        <v/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/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1626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2123120</v>
      </c>
      <c r="AX70" s="69" t="s">
        <v>1</v>
      </c>
      <c r="AY70" s="107" t="s">
        <v>23</v>
      </c>
      <c r="AZ70" s="69" t="str">
        <f>IF(ListLayout[[#This Row],[List Name for Layout]]="","relation",IFERROR(VLOOKUP(ListLayout[[#This Row],[Relation]],RelationTable[[Display]:[RELID]],2,0),""))</f>
        <v/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/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1626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2123120</v>
      </c>
      <c r="AX71" s="69" t="s">
        <v>779</v>
      </c>
      <c r="AY71" s="107" t="s">
        <v>23</v>
      </c>
      <c r="AZ71" s="69">
        <f>IF(ListLayout[[#This Row],[List Name for Layout]]="","relation",IFERROR(VLOOKUP(ListLayout[[#This Row],[Relation]],RelationTable[[Display]:[RELID]],2,0),""))</f>
        <v>2109131</v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 t="s">
        <v>1627</v>
      </c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1626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2123120</v>
      </c>
      <c r="AX72" s="69" t="s">
        <v>778</v>
      </c>
      <c r="AY72" s="107" t="s">
        <v>23</v>
      </c>
      <c r="AZ72" s="69">
        <f>IF(ListLayout[[#This Row],[List Name for Layout]]="","relation",IFERROR(VLOOKUP(ListLayout[[#This Row],[Relation]],RelationTable[[Display]:[RELID]],2,0),""))</f>
        <v>2109132</v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 t="s">
        <v>1473</v>
      </c>
      <c r="BD72" s="107"/>
      <c r="BE72" s="107"/>
    </row>
    <row r="73" spans="46:57">
      <c r="AT73" s="69" t="str">
        <f>'Table Seed Map'!$A$27&amp;"-"&amp;COUNTA($AV$1:ListLayout[[#This Row],[No]])-2</f>
        <v>List Layout-71</v>
      </c>
      <c r="AU73" s="62" t="s">
        <v>1626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1049</v>
      </c>
      <c r="AY73" s="107" t="s">
        <v>1629</v>
      </c>
      <c r="AZ73" s="69">
        <f>IF(ListLayout[[#This Row],[List Name for Layout]]="","relation",IFERROR(VLOOKUP(ListLayout[[#This Row],[Relation]],RelationTable[[Display]:[RELID]],2,0),""))</f>
        <v>2109133</v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 t="s">
        <v>1628</v>
      </c>
      <c r="BD73" s="107"/>
      <c r="BE73" s="107"/>
    </row>
    <row r="74" spans="46:57">
      <c r="AT74" s="69" t="str">
        <f>'Table Seed Map'!$A$27&amp;"-"&amp;COUNTA($AV$1:ListLayout[[#This Row],[No]])-2</f>
        <v>List Layout-72</v>
      </c>
      <c r="AU74" s="62" t="s">
        <v>1640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2123121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2109153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1641</v>
      </c>
      <c r="BD74" s="107"/>
      <c r="BE74" s="107"/>
    </row>
    <row r="75" spans="46:57">
      <c r="AT75" s="69" t="str">
        <f>'Table Seed Map'!$A$27&amp;"-"&amp;COUNTA($AV$1:ListLayout[[#This Row],[No]])-2</f>
        <v>List Layout-73</v>
      </c>
      <c r="AU75" s="62" t="s">
        <v>1640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2123121</v>
      </c>
      <c r="AX75" s="69" t="s">
        <v>900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2109188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1258</v>
      </c>
      <c r="BD75" s="107"/>
      <c r="BE75" s="107"/>
    </row>
    <row r="76" spans="46:57">
      <c r="AT76" s="69" t="str">
        <f>'Table Seed Map'!$A$27&amp;"-"&amp;COUNTA($AV$1:ListLayout[[#This Row],[No]])-2</f>
        <v>List Layout-74</v>
      </c>
      <c r="AU76" s="62" t="s">
        <v>1640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2123121</v>
      </c>
      <c r="AX76" s="69" t="s">
        <v>104</v>
      </c>
      <c r="AY76" s="107" t="s">
        <v>854</v>
      </c>
      <c r="AZ76" s="69">
        <f>IF(ListLayout[[#This Row],[List Name for Layout]]="","relation",IFERROR(VLOOKUP(ListLayout[[#This Row],[Relation]],RelationTable[[Display]:[RELID]],2,0),""))</f>
        <v>2109154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1642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1640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1033</v>
      </c>
      <c r="AY77" s="107" t="s">
        <v>1649</v>
      </c>
      <c r="AZ77" s="69">
        <f>IF(ListLayout[[#This Row],[List Name for Layout]]="","relation",IFERROR(VLOOKUP(ListLayout[[#This Row],[Relation]],RelationTable[[Display]:[RELID]],2,0),""))</f>
        <v>2109155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1643</v>
      </c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1640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1263</v>
      </c>
      <c r="AY78" s="107" t="s">
        <v>856</v>
      </c>
      <c r="AZ78" s="69" t="str">
        <f>IF(ListLayout[[#This Row],[List Name for Layout]]="","relation",IFERROR(VLOOKUP(ListLayout[[#This Row],[Relation]],RelationTable[[Display]:[RELID]],2,0),""))</f>
        <v/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/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1640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1482</v>
      </c>
      <c r="AY79" s="107" t="s">
        <v>886</v>
      </c>
      <c r="AZ79" s="69" t="str">
        <f>IF(ListLayout[[#This Row],[List Name for Layout]]="","relation",IFERROR(VLOOKUP(ListLayout[[#This Row],[Relation]],RelationTable[[Display]:[RELID]],2,0),""))</f>
        <v/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/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1654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2123122</v>
      </c>
      <c r="AX80" s="69" t="s">
        <v>1656</v>
      </c>
      <c r="AY80" s="107" t="s">
        <v>23</v>
      </c>
      <c r="AZ80" s="69">
        <f>IF(ListLayout[[#This Row],[List Name for Layout]]="","relation",IFERROR(VLOOKUP(ListLayout[[#This Row],[Relation]],RelationTable[[Display]:[RELID]],2,0),""))</f>
        <v>2109158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1655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1654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2123122</v>
      </c>
      <c r="AX81" s="69" t="s">
        <v>778</v>
      </c>
      <c r="AY81" s="107" t="s">
        <v>23</v>
      </c>
      <c r="AZ81" s="69">
        <f>IF(ListLayout[[#This Row],[List Name for Layout]]="","relation",IFERROR(VLOOKUP(ListLayout[[#This Row],[Relation]],RelationTable[[Display]:[RELID]],2,0),""))</f>
        <v>2109159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1657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1654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2123122</v>
      </c>
      <c r="AX82" s="69" t="s">
        <v>1095</v>
      </c>
      <c r="AY82" s="107" t="s">
        <v>23</v>
      </c>
      <c r="AZ82" s="69">
        <f>IF(ListLayout[[#This Row],[List Name for Layout]]="","relation",IFERROR(VLOOKUP(ListLayout[[#This Row],[Relation]],RelationTable[[Display]:[RELID]],2,0),""))</f>
        <v>2109189</v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 t="s">
        <v>1658</v>
      </c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1654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2123122</v>
      </c>
      <c r="AX83" s="69" t="s">
        <v>1482</v>
      </c>
      <c r="AY83" s="107" t="s">
        <v>886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1669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2123123</v>
      </c>
      <c r="AX84" s="69" t="s">
        <v>1672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2109168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1670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1669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2123123</v>
      </c>
      <c r="AX85" s="69" t="s">
        <v>1680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2109169</v>
      </c>
      <c r="BA85" s="69" t="str">
        <f>IF(ListLayout[[#This Row],[List Name for Layout]]="","nest_relation1",IFERROR(VLOOKUP(ListLayout[[#This Row],[Relation 1]],RelationTable[[Display]:[RELID]],2,0),""))</f>
        <v/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1671</v>
      </c>
      <c r="BD85" s="107"/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1669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2123123</v>
      </c>
      <c r="AX86" s="69" t="s">
        <v>978</v>
      </c>
      <c r="AY86" s="107" t="s">
        <v>1679</v>
      </c>
      <c r="AZ86" s="69" t="str">
        <f>IF(ListLayout[[#This Row],[List Name for Layout]]="","relation",IFERROR(VLOOKUP(ListLayout[[#This Row],[Relation]],RelationTable[[Display]:[RELID]],2,0),""))</f>
        <v/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/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1669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2123123</v>
      </c>
      <c r="AX87" s="69" t="s">
        <v>1673</v>
      </c>
      <c r="AY87" s="107" t="s">
        <v>867</v>
      </c>
      <c r="AZ87" s="69" t="str">
        <f>IF(ListLayout[[#This Row],[List Name for Layout]]="","relation",IFERROR(VLOOKUP(ListLayout[[#This Row],[Relation]],RelationTable[[Display]:[RELID]],2,0),""))</f>
        <v/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/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1669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2123123</v>
      </c>
      <c r="AX88" s="69" t="s">
        <v>1674</v>
      </c>
      <c r="AY88" s="107" t="s">
        <v>869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1669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1675</v>
      </c>
      <c r="AY89" s="107" t="s">
        <v>872</v>
      </c>
      <c r="AZ89" s="69" t="str">
        <f>IF(ListLayout[[#This Row],[List Name for Layout]]="","relation",IFERROR(VLOOKUP(ListLayout[[#This Row],[Relation]],RelationTable[[Display]:[RELID]],2,0),""))</f>
        <v/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/>
      <c r="BD89" s="107"/>
      <c r="BE89" s="107"/>
    </row>
    <row r="90" spans="46:57">
      <c r="AT90" s="69" t="str">
        <f>'Table Seed Map'!$A$27&amp;"-"&amp;COUNTA($AV$1:ListLayout[[#This Row],[No]])-2</f>
        <v>List Layout-88</v>
      </c>
      <c r="AU90" s="62" t="s">
        <v>1669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1676</v>
      </c>
      <c r="AY90" s="107" t="s">
        <v>873</v>
      </c>
      <c r="AZ90" s="69" t="str">
        <f>IF(ListLayout[[#This Row],[List Name for Layout]]="","relation",IFERROR(VLOOKUP(ListLayout[[#This Row],[Relation]],RelationTable[[Display]:[RELID]],2,0),""))</f>
        <v/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/>
      <c r="BD90" s="107"/>
      <c r="BE90" s="107"/>
    </row>
    <row r="91" spans="46:57">
      <c r="AT91" s="68" t="str">
        <f>'Table Seed Map'!$A$27&amp;"-"&amp;COUNTA($AV$1:ListLayout[[#This Row],[No]])-2</f>
        <v>List Layout-89</v>
      </c>
      <c r="AU91" s="62" t="s">
        <v>1714</v>
      </c>
      <c r="AV91" s="68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8">
        <f>IFERROR(VLOOKUP(ListLayout[[#This Row],[List Name for Layout]],ResourceList[[ListDisplayName]:[No]],2,0),"resource_list")</f>
        <v>2123125</v>
      </c>
      <c r="AX91" s="69" t="s">
        <v>307</v>
      </c>
      <c r="AY91" s="107" t="s">
        <v>21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8"/>
      <c r="BE91" s="108"/>
    </row>
    <row r="92" spans="46:57">
      <c r="AT92" s="68" t="str">
        <f>'Table Seed Map'!$A$27&amp;"-"&amp;COUNTA($AV$1:ListLayout[[#This Row],[No]])-2</f>
        <v>List Layout-90</v>
      </c>
      <c r="AU92" s="62" t="s">
        <v>1714</v>
      </c>
      <c r="AV92" s="68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8">
        <f>IFERROR(VLOOKUP(ListLayout[[#This Row],[List Name for Layout]],ResourceList[[ListDisplayName]:[No]],2,0),"resource_list")</f>
        <v>2123125</v>
      </c>
      <c r="AX92" s="69" t="s">
        <v>785</v>
      </c>
      <c r="AY92" s="107" t="s">
        <v>23</v>
      </c>
      <c r="AZ92" s="69">
        <f>IF(ListLayout[[#This Row],[List Name for Layout]]="","relation",IFERROR(VLOOKUP(ListLayout[[#This Row],[Relation]],RelationTable[[Display]:[RELID]],2,0),""))</f>
        <v>2109147</v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 t="s">
        <v>1483</v>
      </c>
      <c r="BD92" s="108"/>
      <c r="BE92" s="108"/>
    </row>
    <row r="93" spans="46:57">
      <c r="AT93" s="68" t="str">
        <f>'Table Seed Map'!$A$27&amp;"-"&amp;COUNTA($AV$1:ListLayout[[#This Row],[No]])-2</f>
        <v>List Layout-91</v>
      </c>
      <c r="AU93" s="62" t="s">
        <v>1714</v>
      </c>
      <c r="AV93" s="68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8">
        <f>IFERROR(VLOOKUP(ListLayout[[#This Row],[List Name for Layout]],ResourceList[[ListDisplayName]:[No]],2,0),"resource_list")</f>
        <v>2123125</v>
      </c>
      <c r="AX93" s="69" t="s">
        <v>1342</v>
      </c>
      <c r="AY93" s="107" t="s">
        <v>827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8"/>
      <c r="BE93" s="108"/>
    </row>
    <row r="94" spans="46:57">
      <c r="AT94" s="69" t="str">
        <f>'Table Seed Map'!$A$27&amp;"-"&amp;COUNTA($AV$1:ListLayout[[#This Row],[No]])-2</f>
        <v>List Layout-92</v>
      </c>
      <c r="AU94" s="62" t="s">
        <v>1714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2123125</v>
      </c>
      <c r="AX94" s="69" t="s">
        <v>1482</v>
      </c>
      <c r="AY94" s="107" t="s">
        <v>886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</sheetData>
  <dataValidations count="4">
    <dataValidation type="list" allowBlank="1" showInputMessage="1" showErrorMessage="1" sqref="AO2:AR2 BC2:BE94 P2:S40">
      <formula1>Relations</formula1>
    </dataValidation>
    <dataValidation type="list" allowBlank="1" showInputMessage="1" showErrorMessage="1" sqref="AG2 M2:M40 AU2:AU94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4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0"/>
  <sheetViews>
    <sheetView topLeftCell="B1" workbookViewId="0">
      <selection activeCell="B26" sqref="B26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1348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1560</v>
      </c>
      <c r="G3" s="107"/>
      <c r="H3" s="107" t="s">
        <v>23</v>
      </c>
      <c r="I3" s="111"/>
      <c r="J3" s="75">
        <f>[No]</f>
        <v>2128101</v>
      </c>
      <c r="L3" s="62" t="s">
        <v>1562</v>
      </c>
      <c r="M3" s="63">
        <f>VLOOKUP(DataExtra[[#This Row],[Data Name]],ResourceData[[DataDisplayName]:[No]],2,0)</f>
        <v>2128101</v>
      </c>
      <c r="N3" s="62"/>
      <c r="O3" s="62" t="s">
        <v>1464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1562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1567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1559</v>
      </c>
      <c r="G4" s="107"/>
      <c r="H4" s="107" t="s">
        <v>23</v>
      </c>
      <c r="I4" s="111"/>
      <c r="J4" s="75">
        <f>[No]</f>
        <v>2128102</v>
      </c>
      <c r="L4" s="62" t="s">
        <v>1562</v>
      </c>
      <c r="M4" s="63">
        <f>VLOOKUP(DataExtra[[#This Row],[Data Name]],ResourceData[[DataDisplayName]:[No]],2,0)</f>
        <v>2128101</v>
      </c>
      <c r="N4" s="62"/>
      <c r="O4" s="62" t="s">
        <v>1465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1563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1550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1567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1464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1561</v>
      </c>
      <c r="G5" s="107"/>
      <c r="H5" s="107" t="s">
        <v>23</v>
      </c>
      <c r="I5" s="111"/>
      <c r="J5" s="75">
        <f>[No]</f>
        <v>2128103</v>
      </c>
      <c r="L5" s="62" t="s">
        <v>1562</v>
      </c>
      <c r="M5" s="63">
        <f>VLOOKUP(DataExtra[[#This Row],[Data Name]],ResourceData[[DataDisplayName]:[No]],2,0)</f>
        <v>2128101</v>
      </c>
      <c r="N5" s="62"/>
      <c r="O5" s="62" t="s">
        <v>1380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1563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1546</v>
      </c>
      <c r="AP5" s="69" t="str">
        <f>'Table Seed Map'!$A$33&amp;"-"&amp;-1+COUNTA($AQ$1:DataViewSectionItem[[#This Row],[Data Section for Items]])</f>
        <v>Data View Section Items-3</v>
      </c>
      <c r="AQ5" s="62" t="s">
        <v>1567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1465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1585</v>
      </c>
      <c r="G6" s="107"/>
      <c r="H6" s="107" t="s">
        <v>23</v>
      </c>
      <c r="I6" s="111"/>
      <c r="J6" s="75">
        <f>[No]</f>
        <v>2128104</v>
      </c>
      <c r="L6" s="62" t="s">
        <v>1563</v>
      </c>
      <c r="M6" s="63">
        <f>VLOOKUP(DataExtra[[#This Row],[Data Name]],ResourceData[[DataDisplayName]:[No]],2,0)</f>
        <v>2128102</v>
      </c>
      <c r="N6" s="62"/>
      <c r="O6" s="62" t="s">
        <v>1546</v>
      </c>
      <c r="P6" s="62" t="s">
        <v>1557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1563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1547</v>
      </c>
      <c r="AP6" s="69" t="str">
        <f>'Table Seed Map'!$A$33&amp;"-"&amp;-1+COUNTA($AQ$1:DataViewSectionItem[[#This Row],[Data Section for Items]])</f>
        <v>Data View Section Items-4</v>
      </c>
      <c r="AQ6" s="62" t="s">
        <v>1567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1380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1720</v>
      </c>
      <c r="G7" s="107"/>
      <c r="H7" s="107" t="s">
        <v>23</v>
      </c>
      <c r="I7" s="111"/>
      <c r="J7" s="75">
        <f>[No]</f>
        <v>2128105</v>
      </c>
      <c r="L7" s="62" t="s">
        <v>1563</v>
      </c>
      <c r="M7" s="63">
        <f>VLOOKUP(DataExtra[[#This Row],[Data Name]],ResourceData[[DataDisplayName]:[No]],2,0)</f>
        <v>2128102</v>
      </c>
      <c r="N7" s="62"/>
      <c r="O7" s="62" t="s">
        <v>1547</v>
      </c>
      <c r="P7" s="62" t="s">
        <v>1556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1563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1548</v>
      </c>
      <c r="AP7" s="69" t="str">
        <f>'Table Seed Map'!$A$33&amp;"-"&amp;-1+COUNTA($AQ$1:DataViewSectionItem[[#This Row],[Data Section for Items]])</f>
        <v>Data View Section Items-5</v>
      </c>
      <c r="AQ7" s="62" t="s">
        <v>1568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1738</v>
      </c>
      <c r="G8" s="107"/>
      <c r="H8" s="107" t="s">
        <v>23</v>
      </c>
      <c r="I8" s="111"/>
      <c r="J8" s="75">
        <f>[No]</f>
        <v>2128106</v>
      </c>
      <c r="L8" s="62" t="s">
        <v>1563</v>
      </c>
      <c r="M8" s="63">
        <f>VLOOKUP(DataExtra[[#This Row],[Data Name]],ResourceData[[DataDisplayName]:[No]],2,0)</f>
        <v>2128102</v>
      </c>
      <c r="N8" s="62"/>
      <c r="O8" s="62" t="s">
        <v>1547</v>
      </c>
      <c r="P8" s="62" t="s">
        <v>1558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1566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1568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1467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1753</v>
      </c>
      <c r="G9" s="14"/>
      <c r="H9" s="14" t="s">
        <v>23</v>
      </c>
      <c r="I9" s="113"/>
      <c r="J9" s="79">
        <f>[No]</f>
        <v>2128107</v>
      </c>
      <c r="L9" s="62" t="s">
        <v>1563</v>
      </c>
      <c r="M9" s="63">
        <f>VLOOKUP(DataExtra[[#This Row],[Data Name]],ResourceData[[DataDisplayName]:[No]],2,0)</f>
        <v>2128102</v>
      </c>
      <c r="N9" s="62"/>
      <c r="O9" s="62" t="s">
        <v>1548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1589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1568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1758</v>
      </c>
      <c r="G10" s="14"/>
      <c r="H10" s="14" t="s">
        <v>854</v>
      </c>
      <c r="I10" s="113"/>
      <c r="J10" s="79">
        <f>[No]</f>
        <v>2128108</v>
      </c>
      <c r="L10" s="62" t="s">
        <v>1563</v>
      </c>
      <c r="M10" s="63">
        <f>VLOOKUP(DataExtra[[#This Row],[Data Name]],ResourceData[[DataDisplayName]:[No]],2,0)</f>
        <v>2128102</v>
      </c>
      <c r="N10" s="62"/>
      <c r="O10" s="62" t="s">
        <v>1549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1589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1551</v>
      </c>
      <c r="AP10" s="69" t="str">
        <f>'Table Seed Map'!$A$33&amp;"-"&amp;-1+COUNTA($AQ$1:DataViewSectionItem[[#This Row],[Data Section for Items]])</f>
        <v>Data View Section Items-8</v>
      </c>
      <c r="AQ10" s="62" t="s">
        <v>1568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1768</v>
      </c>
      <c r="G11" s="107"/>
      <c r="H11" s="107" t="s">
        <v>23</v>
      </c>
      <c r="I11" s="111"/>
      <c r="J11" s="75">
        <f>[No]</f>
        <v>2128109</v>
      </c>
      <c r="L11" s="62" t="s">
        <v>1566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1589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1590</v>
      </c>
      <c r="AP11" s="69" t="str">
        <f>'Table Seed Map'!$A$33&amp;"-"&amp;-1+COUNTA($AQ$1:DataViewSectionItem[[#This Row],[Data Section for Items]])</f>
        <v>Data View Section Items-9</v>
      </c>
      <c r="AQ11" s="62" t="s">
        <v>1568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1549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1776</v>
      </c>
      <c r="G12" s="107"/>
      <c r="H12" s="107" t="s">
        <v>23</v>
      </c>
      <c r="I12" s="111"/>
      <c r="J12" s="75">
        <f>[No]</f>
        <v>2128110</v>
      </c>
      <c r="L12" s="62" t="s">
        <v>1589</v>
      </c>
      <c r="M12" s="63">
        <f>VLOOKUP(DataExtra[[#This Row],[Data Name]],ResourceData[[DataDisplayName]:[No]],2,0)</f>
        <v>2128104</v>
      </c>
      <c r="N12" s="62"/>
      <c r="O12" s="62" t="s">
        <v>1551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1589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1471</v>
      </c>
      <c r="AP12" s="69" t="str">
        <f>'Table Seed Map'!$A$33&amp;"-"&amp;-1+COUNTA($AQ$1:DataViewSectionItem[[#This Row],[Data Section for Items]])</f>
        <v>Data View Section Items-10</v>
      </c>
      <c r="AQ12" s="62" t="s">
        <v>1568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1788</v>
      </c>
      <c r="G13" s="107"/>
      <c r="H13" s="107" t="s">
        <v>21</v>
      </c>
      <c r="I13" s="111"/>
      <c r="J13" s="75">
        <f>[No]</f>
        <v>2128111</v>
      </c>
      <c r="L13" s="62" t="s">
        <v>1589</v>
      </c>
      <c r="M13" s="63">
        <f>VLOOKUP(DataExtra[[#This Row],[Data Name]],ResourceData[[DataDisplayName]:[No]],2,0)</f>
        <v>2128104</v>
      </c>
      <c r="N13" s="62"/>
      <c r="O13" s="62" t="s">
        <v>1590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1721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1569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1589</v>
      </c>
      <c r="M14" s="63">
        <f>VLOOKUP(DataExtra[[#This Row],[Data Name]],ResourceData[[DataDisplayName]:[No]],2,0)</f>
        <v>2128104</v>
      </c>
      <c r="N14" s="62"/>
      <c r="O14" s="62" t="s">
        <v>1591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1739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1569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1589</v>
      </c>
      <c r="M15" s="63">
        <f>VLOOKUP(DataExtra[[#This Row],[Data Name]],ResourceData[[DataDisplayName]:[No]],2,0)</f>
        <v>2128104</v>
      </c>
      <c r="N15" s="62"/>
      <c r="O15" s="62" t="s">
        <v>1471</v>
      </c>
      <c r="P15" s="62" t="s">
        <v>1592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1739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1742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1740</v>
      </c>
      <c r="AP15" s="69" t="str">
        <f>'Table Seed Map'!$A$33&amp;"-"&amp;-1+COUNTA($AQ$1:DataViewSectionItem[[#This Row],[Data Section for Items]])</f>
        <v>Data View Section Items-13</v>
      </c>
      <c r="AQ15" s="62" t="s">
        <v>1569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1557</v>
      </c>
    </row>
    <row r="16" spans="1:49">
      <c r="L16" s="62" t="s">
        <v>1721</v>
      </c>
      <c r="M16" s="63">
        <f>VLOOKUP(DataExtra[[#This Row],[Data Name]],ResourceData[[DataDisplayName]:[No]],2,0)</f>
        <v>2128105</v>
      </c>
      <c r="N16" s="62"/>
      <c r="O16" s="62" t="s">
        <v>1475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1570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1558</v>
      </c>
    </row>
    <row r="17" spans="12:49">
      <c r="L17" s="62" t="s">
        <v>1721</v>
      </c>
      <c r="M17" s="63">
        <f>VLOOKUP(DataExtra[[#This Row],[Data Name]],ResourceData[[DataDisplayName]:[No]],2,0)</f>
        <v>2128105</v>
      </c>
      <c r="N17" s="62"/>
      <c r="O17" s="62" t="s">
        <v>1552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1570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1556</v>
      </c>
    </row>
    <row r="18" spans="12:49">
      <c r="L18" s="62" t="s">
        <v>1739</v>
      </c>
      <c r="M18" s="63">
        <f>VLOOKUP(DataExtra[[#This Row],[Data Name]],ResourceData[[DataDisplayName]:[No]],2,0)</f>
        <v>2128106</v>
      </c>
      <c r="N18" s="62"/>
      <c r="O18" s="62" t="s">
        <v>1641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1571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1739</v>
      </c>
      <c r="M19" s="63">
        <f>VLOOKUP(DataExtra[[#This Row],[Data Name]],ResourceData[[DataDisplayName]:[No]],2,0)</f>
        <v>2128106</v>
      </c>
      <c r="N19" s="62"/>
      <c r="O19" s="62" t="s">
        <v>1642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1571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1739</v>
      </c>
      <c r="M20" s="63">
        <f>VLOOKUP(DataExtra[[#This Row],[Data Name]],ResourceData[[DataDisplayName]:[No]],2,0)</f>
        <v>2128106</v>
      </c>
      <c r="N20" s="62"/>
      <c r="O20" s="62" t="s">
        <v>1643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1571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1552</v>
      </c>
    </row>
    <row r="21" spans="12:49">
      <c r="L21" s="62" t="s">
        <v>1739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1584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1739</v>
      </c>
      <c r="M22" s="63">
        <f>VLOOKUP(DataExtra[[#This Row],[Data Name]],ResourceData[[DataDisplayName]:[No]],2,0)</f>
        <v>2128106</v>
      </c>
      <c r="N22" s="62"/>
      <c r="O22" s="62" t="s">
        <v>1740</v>
      </c>
      <c r="P22" s="62" t="s">
        <v>1657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1584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1467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AP23" s="69" t="str">
        <f>'Table Seed Map'!$A$33&amp;"-"&amp;-1+COUNTA($AQ$1:DataViewSectionItem[[#This Row],[Data Section for Items]])</f>
        <v>Data View Section Items-21</v>
      </c>
      <c r="AQ23" s="62" t="s">
        <v>1593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1591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1593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1594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1594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1595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1595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1467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1596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1592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1596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1470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1722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1475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1722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1723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1552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1722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1741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1643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1741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1642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1741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1741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1482</v>
      </c>
      <c r="AU37" s="107" t="s">
        <v>886</v>
      </c>
      <c r="AV37" s="69" t="str">
        <f>IF(DataViewSectionItem[[#This Row],[Data Section for Items]]="","relation",IFERROR(VLOOKUP(DataViewSectionItem[[#This Row],[Relation]],RelationTable[[Display]:[RELID]],2,0),""))</f>
        <v/>
      </c>
      <c r="AW37" s="107"/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1743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2131113</v>
      </c>
      <c r="AT38" s="69" t="s">
        <v>778</v>
      </c>
      <c r="AU38" s="107" t="s">
        <v>23</v>
      </c>
      <c r="AV38" s="69">
        <f>IF(DataViewSectionItem[[#This Row],[Data Section for Items]]="","relation",IFERROR(VLOOKUP(DataViewSectionItem[[#This Row],[Relation]],RelationTable[[Display]:[RELID]],2,0),""))</f>
        <v>2109159</v>
      </c>
      <c r="AW38" s="107" t="s">
        <v>1657</v>
      </c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1743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2109189</v>
      </c>
      <c r="AW39" s="107" t="s">
        <v>1658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1743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1482</v>
      </c>
      <c r="AU40" s="107" t="s">
        <v>886</v>
      </c>
      <c r="AV40" s="69" t="str">
        <f>IF(DataViewSectionItem[[#This Row],[Data Section for Items]]="","relation",IFERROR(VLOOKUP(DataViewSectionItem[[#This Row],[Relation]],RelationTable[[Display]:[RELID]],2,0),""))</f>
        <v/>
      </c>
      <c r="AW40" s="107"/>
    </row>
  </sheetData>
  <dataValidations count="5">
    <dataValidation type="list" allowBlank="1" showInputMessage="1" showErrorMessage="1" sqref="O2:R22 AN2:AN15 AW2:AW40">
      <formula1>Relations</formula1>
    </dataValidation>
    <dataValidation type="list" allowBlank="1" showInputMessage="1" showErrorMessage="1" sqref="B2:B13">
      <formula1>Resources</formula1>
    </dataValidation>
    <dataValidation type="list" allowBlank="1" showInputMessage="1" showErrorMessage="1" sqref="AF2:AF15 L2:L22">
      <formula1>DataNames</formula1>
    </dataValidation>
    <dataValidation type="list" allowBlank="1" showInputMessage="1" showErrorMessage="1" sqref="AQ2:AQ40">
      <formula1>DataSections</formula1>
    </dataValidation>
    <dataValidation type="list" allowBlank="1" showInputMessage="1" showErrorMessage="1" sqref="N2:N2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11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92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Lists-1</v>
      </c>
      <c r="N29" s="6" t="str">
        <f ca="1">IFERROR(VLOOKUP(IDNMaps[[#This Row],[Primary]],INDIRECT(VLOOKUP(IDNMaps[[#This Row],[Type]],RecordCount[],2,0)),VLOOKUP(IDNMaps[[#This Row],[Type]],RecordCount[],7,0),0),"")</f>
        <v>Group/EmployeeGroups</v>
      </c>
      <c r="O29" s="6" t="str">
        <f ca="1">IF(IDNMaps[[#This Row],[Name]]="","","("&amp;IDNMaps[[#This Row],[Type]]&amp;") "&amp;IDNMaps[[#This Row],[Name]])</f>
        <v>(Lists) Group/EmployeeGroups</v>
      </c>
      <c r="P29" s="6">
        <f ca="1">IFERROR(VLOOKUP(IDNMaps[[#This Row],[Primary]],INDIRECT(VLOOKUP(IDNMaps[[#This Row],[Type]],RecordCount[],2,0)),VLOOKUP(IDNMaps[[#This Row],[Type]],RecordCount[],8,0),0),"")</f>
        <v>2123101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Lists-2</v>
      </c>
      <c r="N30" s="6" t="str">
        <f ca="1">IFERROR(VLOOKUP(IDNMaps[[#This Row],[Primary]],INDIRECT(VLOOKUP(IDNMaps[[#This Row],[Type]],RecordCount[],2,0)),VLOOKUP(IDNMaps[[#This Row],[Type]],RecordCount[],7,0),0),"")</f>
        <v>Owner/OwnerList</v>
      </c>
      <c r="O30" s="6" t="str">
        <f ca="1">IF(IDNMaps[[#This Row],[Name]]="","","("&amp;IDNMaps[[#This Row],[Type]]&amp;") "&amp;IDNMaps[[#This Row],[Name]])</f>
        <v>(Lists) Owner/OwnerList</v>
      </c>
      <c r="P30" s="6">
        <f ca="1">IFERROR(VLOOKUP(IDNMaps[[#This Row],[Primary]],INDIRECT(VLOOKUP(IDNMaps[[#This Row],[Type]],RecordCount[],2,0)),VLOOKUP(IDNMaps[[#This Row],[Type]],RecordCount[],8,0),0),"")</f>
        <v>2123102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Lists-3</v>
      </c>
      <c r="N31" s="6" t="str">
        <f ca="1">IFERROR(VLOOKUP(IDNMaps[[#This Row],[Primary]],INDIRECT(VLOOKUP(IDNMaps[[#This Row],[Type]],RecordCount[],2,0)),VLOOKUP(IDNMaps[[#This Row],[Type]],RecordCount[],7,0),0),"")</f>
        <v>Employee/EmployeeList</v>
      </c>
      <c r="O31" s="6" t="str">
        <f ca="1">IF(IDNMaps[[#This Row],[Name]]="","","("&amp;IDNMaps[[#This Row],[Type]]&amp;") "&amp;IDNMaps[[#This Row],[Name]])</f>
        <v>(Lists) Employee/EmployeeList</v>
      </c>
      <c r="P31" s="6">
        <f ca="1">IFERROR(VLOOKUP(IDNMaps[[#This Row],[Primary]],INDIRECT(VLOOKUP(IDNMaps[[#This Row],[Type]],RecordCount[],2,0)),VLOOKUP(IDNMaps[[#This Row],[Type]],RecordCount[],8,0),0),"")</f>
        <v>2123103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Lists-4</v>
      </c>
      <c r="N32" s="6" t="str">
        <f ca="1">IFERROR(VLOOKUP(IDNMaps[[#This Row],[Primary]],INDIRECT(VLOOKUP(IDNMaps[[#This Row],[Type]],RecordCount[],2,0)),VLOOKUP(IDNMaps[[#This Row],[Type]],RecordCount[],7,0),0),"")</f>
        <v>Employee/ManagersList</v>
      </c>
      <c r="O32" s="6" t="str">
        <f ca="1">IF(IDNMaps[[#This Row],[Name]]="","","("&amp;IDNMaps[[#This Row],[Type]]&amp;") "&amp;IDNMaps[[#This Row],[Name]])</f>
        <v>(Lists) Employee/ManagersList</v>
      </c>
      <c r="P32" s="6">
        <f ca="1">IFERROR(VLOOKUP(IDNMaps[[#This Row],[Primary]],INDIRECT(VLOOKUP(IDNMaps[[#This Row],[Type]],RecordCount[],2,0)),VLOOKUP(IDNMaps[[#This Row],[Type]],RecordCount[],8,0),0),"")</f>
        <v>2123104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Lists-5</v>
      </c>
      <c r="N33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3" s="6" t="str">
        <f ca="1">IF(IDNMaps[[#This Row],[Name]]="","","("&amp;IDNMaps[[#This Row],[Type]]&amp;") "&amp;IDNMaps[[#This Row],[Name]])</f>
        <v>(Lists) Employee/ServiceProvidersList</v>
      </c>
      <c r="P33" s="6">
        <f ca="1">IFERROR(VLOOKUP(IDNMaps[[#This Row],[Primary]],INDIRECT(VLOOKUP(IDNMaps[[#This Row],[Type]],RecordCount[],2,0)),VLOOKUP(IDNMaps[[#This Row],[Type]],RecordCount[],8,0),0),"")</f>
        <v>2123105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Lists-6</v>
      </c>
      <c r="N34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4" s="6" t="str">
        <f ca="1">IF(IDNMaps[[#This Row],[Name]]="","","("&amp;IDNMaps[[#This Row],[Type]]&amp;") "&amp;IDNMaps[[#This Row],[Name]])</f>
        <v>(Lists) Employee/MyHubProviderList</v>
      </c>
      <c r="P34" s="6">
        <f ca="1">IFERROR(VLOOKUP(IDNMaps[[#This Row],[Primary]],INDIRECT(VLOOKUP(IDNMaps[[#This Row],[Type]],RecordCount[],2,0)),VLOOKUP(IDNMaps[[#This Row],[Type]],RecordCount[],8,0),0),"")</f>
        <v>2123106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Lists-7</v>
      </c>
      <c r="N35" s="6" t="str">
        <f ca="1">IFERROR(VLOOKUP(IDNMaps[[#This Row],[Primary]],INDIRECT(VLOOKUP(IDNMaps[[#This Row],[Type]],RecordCount[],2,0)),VLOOKUP(IDNMaps[[#This Row],[Type]],RecordCount[],7,0),0),"")</f>
        <v>Customer/CustomerList</v>
      </c>
      <c r="O35" s="6" t="str">
        <f ca="1">IF(IDNMaps[[#This Row],[Name]]="","","("&amp;IDNMaps[[#This Row],[Type]]&amp;") "&amp;IDNMaps[[#This Row],[Name]])</f>
        <v>(Lists) Customer/CustomerList</v>
      </c>
      <c r="P35" s="6">
        <f ca="1">IFERROR(VLOOKUP(IDNMaps[[#This Row],[Primary]],INDIRECT(VLOOKUP(IDNMaps[[#This Row],[Type]],RecordCount[],2,0)),VLOOKUP(IDNMaps[[#This Row],[Type]],RecordCount[],8,0),0),"")</f>
        <v>2123107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8</v>
      </c>
      <c r="M36" s="6" t="str">
        <f ca="1">IFERROR(VLOOKUP(IDNMaps[[#This Row],[Type]],RecordCount[],6,0)&amp;"-"&amp;IDNMaps[[#This Row],[Type Count]],"")</f>
        <v>Resource Lists-8</v>
      </c>
      <c r="N36" s="6" t="str">
        <f ca="1">IFERROR(VLOOKUP(IDNMaps[[#This Row],[Primary]],INDIRECT(VLOOKUP(IDNMaps[[#This Row],[Type]],RecordCount[],2,0)),VLOOKUP(IDNMaps[[#This Row],[Type]],RecordCount[],7,0),0),"")</f>
        <v>Hub/HubList</v>
      </c>
      <c r="O36" s="6" t="str">
        <f ca="1">IF(IDNMaps[[#This Row],[Name]]="","","("&amp;IDNMaps[[#This Row],[Type]]&amp;") "&amp;IDNMaps[[#This Row],[Name]])</f>
        <v>(Lists) Hub/HubList</v>
      </c>
      <c r="P36" s="6">
        <f ca="1">IFERROR(VLOOKUP(IDNMaps[[#This Row],[Primary]],INDIRECT(VLOOKUP(IDNMaps[[#This Row],[Type]],RecordCount[],2,0)),VLOOKUP(IDNMaps[[#This Row],[Type]],RecordCount[],8,0),0),"")</f>
        <v>2123108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9</v>
      </c>
      <c r="M37" s="6" t="str">
        <f ca="1">IFERROR(VLOOKUP(IDNMaps[[#This Row],[Type]],RecordCount[],6,0)&amp;"-"&amp;IDNMaps[[#This Row],[Type Count]],"")</f>
        <v>Resource Lists-9</v>
      </c>
      <c r="N37" s="6" t="str">
        <f ca="1">IFERROR(VLOOKUP(IDNMaps[[#This Row],[Primary]],INDIRECT(VLOOKUP(IDNMaps[[#This Row],[Type]],RecordCount[],2,0)),VLOOKUP(IDNMaps[[#This Row],[Type]],RecordCount[],7,0),0),"")</f>
        <v>Service/ServiceList</v>
      </c>
      <c r="O37" s="6" t="str">
        <f ca="1">IF(IDNMaps[[#This Row],[Name]]="","","("&amp;IDNMaps[[#This Row],[Type]]&amp;") "&amp;IDNMaps[[#This Row],[Name]])</f>
        <v>(Lists) Service/ServiceList</v>
      </c>
      <c r="P37" s="6">
        <f ca="1">IFERROR(VLOOKUP(IDNMaps[[#This Row],[Primary]],INDIRECT(VLOOKUP(IDNMaps[[#This Row],[Type]],RecordCount[],2,0)),VLOOKUP(IDNMaps[[#This Row],[Type]],RecordCount[],8,0),0),"")</f>
        <v>2123109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10</v>
      </c>
      <c r="M38" s="6" t="str">
        <f ca="1">IFERROR(VLOOKUP(IDNMaps[[#This Row],[Type]],RecordCount[],6,0)&amp;"-"&amp;IDNMaps[[#This Row],[Type Count]],"")</f>
        <v>Resource Lists-10</v>
      </c>
      <c r="N38" s="6" t="str">
        <f ca="1">IFERROR(VLOOKUP(IDNMaps[[#This Row],[Primary]],INDIRECT(VLOOKUP(IDNMaps[[#This Row],[Type]],RecordCount[],2,0)),VLOOKUP(IDNMaps[[#This Row],[Type]],RecordCount[],7,0),0),"")</f>
        <v>Item/ItemList</v>
      </c>
      <c r="O38" s="6" t="str">
        <f ca="1">IF(IDNMaps[[#This Row],[Name]]="","","("&amp;IDNMaps[[#This Row],[Type]]&amp;") "&amp;IDNMaps[[#This Row],[Name]])</f>
        <v>(Lists) Item/ItemList</v>
      </c>
      <c r="P38" s="6">
        <f ca="1">IFERROR(VLOOKUP(IDNMaps[[#This Row],[Primary]],INDIRECT(VLOOKUP(IDNMaps[[#This Row],[Type]],RecordCount[],2,0)),VLOOKUP(IDNMaps[[#This Row],[Type]],RecordCount[],8,0),0),"")</f>
        <v>2123110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11</v>
      </c>
      <c r="M39" s="6" t="str">
        <f ca="1">IFERROR(VLOOKUP(IDNMaps[[#This Row],[Type]],RecordCount[],6,0)&amp;"-"&amp;IDNMaps[[#This Row],[Type Count]],"")</f>
        <v>Resource Lists-11</v>
      </c>
      <c r="N39" s="6" t="str">
        <f ca="1">IFERROR(VLOOKUP(IDNMaps[[#This Row],[Primary]],INDIRECT(VLOOKUP(IDNMaps[[#This Row],[Type]],RecordCount[],2,0)),VLOOKUP(IDNMaps[[#This Row],[Type]],RecordCount[],7,0),0),"")</f>
        <v>Shelf/ShelveList</v>
      </c>
      <c r="O39" s="6" t="str">
        <f ca="1">IF(IDNMaps[[#This Row],[Name]]="","","("&amp;IDNMaps[[#This Row],[Type]]&amp;") "&amp;IDNMaps[[#This Row],[Name]])</f>
        <v>(Lists) Shelf/ShelveList</v>
      </c>
      <c r="P39" s="6">
        <f ca="1">IFERROR(VLOOKUP(IDNMaps[[#This Row],[Primary]],INDIRECT(VLOOKUP(IDNMaps[[#This Row],[Type]],RecordCount[],2,0)),VLOOKUP(IDNMaps[[#This Row],[Type]],RecordCount[],8,0),0),"")</f>
        <v>2123111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12</v>
      </c>
      <c r="M40" s="6" t="str">
        <f ca="1">IFERROR(VLOOKUP(IDNMaps[[#This Row],[Type]],RecordCount[],6,0)&amp;"-"&amp;IDNMaps[[#This Row],[Type Count]],"")</f>
        <v>Resource Lists-12</v>
      </c>
      <c r="N40" s="6" t="str">
        <f ca="1">IFERROR(VLOOKUP(IDNMaps[[#This Row],[Primary]],INDIRECT(VLOOKUP(IDNMaps[[#This Row],[Type]],RecordCount[],2,0)),VLOOKUP(IDNMaps[[#This Row],[Type]],RecordCount[],7,0),0),"")</f>
        <v>Pricelist/PriceList</v>
      </c>
      <c r="O40" s="6" t="str">
        <f ca="1">IF(IDNMaps[[#This Row],[Name]]="","","("&amp;IDNMaps[[#This Row],[Type]]&amp;") "&amp;IDNMaps[[#This Row],[Name]])</f>
        <v>(Lists) Pricelist/PriceList</v>
      </c>
      <c r="P40" s="6">
        <f ca="1">IFERROR(VLOOKUP(IDNMaps[[#This Row],[Primary]],INDIRECT(VLOOKUP(IDNMaps[[#This Row],[Type]],RecordCount[],2,0)),VLOOKUP(IDNMaps[[#This Row],[Type]],RecordCount[],8,0),0),"")</f>
        <v>2123112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13</v>
      </c>
      <c r="M41" s="6" t="str">
        <f ca="1">IFERROR(VLOOKUP(IDNMaps[[#This Row],[Type]],RecordCount[],6,0)&amp;"-"&amp;IDNMaps[[#This Row],[Type Count]],"")</f>
        <v>Resource Lists-13</v>
      </c>
      <c r="N41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1" s="6" t="str">
        <f ca="1">IF(IDNMaps[[#This Row],[Name]]="","","("&amp;IDNMaps[[#This Row],[Type]]&amp;") "&amp;IDNMaps[[#This Row],[Name]])</f>
        <v>(Lists) IdentityLabel/IdentityLabelList</v>
      </c>
      <c r="P41" s="6">
        <f ca="1">IFERROR(VLOOKUP(IDNMaps[[#This Row],[Primary]],INDIRECT(VLOOKUP(IDNMaps[[#This Row],[Type]],RecordCount[],2,0)),VLOOKUP(IDNMaps[[#This Row],[Type]],RecordCount[],8,0),0),"")</f>
        <v>2123113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14</v>
      </c>
      <c r="M42" s="6" t="str">
        <f ca="1">IFERROR(VLOOKUP(IDNMaps[[#This Row],[Type]],RecordCount[],6,0)&amp;"-"&amp;IDNMaps[[#This Row],[Type Count]],"")</f>
        <v>Resource Lists-14</v>
      </c>
      <c r="N42" s="6" t="str">
        <f ca="1">IFERROR(VLOOKUP(IDNMaps[[#This Row],[Primary]],INDIRECT(VLOOKUP(IDNMaps[[#This Row],[Type]],RecordCount[],2,0)),VLOOKUP(IDNMaps[[#This Row],[Type]],RecordCount[],7,0),0),"")</f>
        <v>Order/OrderList</v>
      </c>
      <c r="O42" s="6" t="str">
        <f ca="1">IF(IDNMaps[[#This Row],[Name]]="","","("&amp;IDNMaps[[#This Row],[Type]]&amp;") "&amp;IDNMaps[[#This Row],[Name]])</f>
        <v>(Lists) Order/OrderList</v>
      </c>
      <c r="P42" s="6">
        <f ca="1">IFERROR(VLOOKUP(IDNMaps[[#This Row],[Primary]],INDIRECT(VLOOKUP(IDNMaps[[#This Row],[Type]],RecordCount[],2,0)),VLOOKUP(IDNMaps[[#This Row],[Type]],RecordCount[],8,0),0),"")</f>
        <v>2123114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15</v>
      </c>
      <c r="M43" s="6" t="str">
        <f ca="1">IFERROR(VLOOKUP(IDNMaps[[#This Row],[Type]],RecordCount[],6,0)&amp;"-"&amp;IDNMaps[[#This Row],[Type Count]],"")</f>
        <v>Resource Lists-15</v>
      </c>
      <c r="N43" s="6" t="str">
        <f ca="1">IFERROR(VLOOKUP(IDNMaps[[#This Row],[Primary]],INDIRECT(VLOOKUP(IDNMaps[[#This Row],[Type]],RecordCount[],2,0)),VLOOKUP(IDNMaps[[#This Row],[Type]],RecordCount[],7,0),0),"")</f>
        <v>Invoice/InvoiceList</v>
      </c>
      <c r="O43" s="6" t="str">
        <f ca="1">IF(IDNMaps[[#This Row],[Name]]="","","("&amp;IDNMaps[[#This Row],[Type]]&amp;") "&amp;IDNMaps[[#This Row],[Name]])</f>
        <v>(Lists) Invoice/InvoiceList</v>
      </c>
      <c r="P43" s="6">
        <f ca="1">IFERROR(VLOOKUP(IDNMaps[[#This Row],[Primary]],INDIRECT(VLOOKUP(IDNMaps[[#This Row],[Type]],RecordCount[],2,0)),VLOOKUP(IDNMaps[[#This Row],[Type]],RecordCount[],8,0),0),"")</f>
        <v>2123115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16</v>
      </c>
      <c r="M44" s="6" t="str">
        <f ca="1">IFERROR(VLOOKUP(IDNMaps[[#This Row],[Type]],RecordCount[],6,0)&amp;"-"&amp;IDNMaps[[#This Row],[Type Count]],"")</f>
        <v>Resource Lists-16</v>
      </c>
      <c r="N44" s="6" t="str">
        <f ca="1">IFERROR(VLOOKUP(IDNMaps[[#This Row],[Primary]],INDIRECT(VLOOKUP(IDNMaps[[#This Row],[Type]],RecordCount[],2,0)),VLOOKUP(IDNMaps[[#This Row],[Type]],RecordCount[],7,0),0),"")</f>
        <v>Receipt/ReceiptList</v>
      </c>
      <c r="O44" s="6" t="str">
        <f ca="1">IF(IDNMaps[[#This Row],[Name]]="","","("&amp;IDNMaps[[#This Row],[Type]]&amp;") "&amp;IDNMaps[[#This Row],[Name]])</f>
        <v>(Lists) Receipt/ReceiptList</v>
      </c>
      <c r="P44" s="6">
        <f ca="1">IFERROR(VLOOKUP(IDNMaps[[#This Row],[Primary]],INDIRECT(VLOOKUP(IDNMaps[[#This Row],[Type]],RecordCount[],2,0)),VLOOKUP(IDNMaps[[#This Row],[Type]],RecordCount[],8,0),0),"")</f>
        <v>2123116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17</v>
      </c>
      <c r="M45" s="6" t="str">
        <f ca="1">IFERROR(VLOOKUP(IDNMaps[[#This Row],[Type]],RecordCount[],6,0)&amp;"-"&amp;IDNMaps[[#This Row],[Type Count]],"")</f>
        <v>Resource Lists-17</v>
      </c>
      <c r="N45" s="6" t="str">
        <f ca="1">IFERROR(VLOOKUP(IDNMaps[[#This Row],[Primary]],INDIRECT(VLOOKUP(IDNMaps[[#This Row],[Type]],RecordCount[],2,0)),VLOOKUP(IDNMaps[[#This Row],[Type]],RecordCount[],7,0),0),"")</f>
        <v>Delivery/DeliveryList</v>
      </c>
      <c r="O45" s="6" t="str">
        <f ca="1">IF(IDNMaps[[#This Row],[Name]]="","","("&amp;IDNMaps[[#This Row],[Type]]&amp;") "&amp;IDNMaps[[#This Row],[Name]])</f>
        <v>(Lists) Delivery/DeliveryList</v>
      </c>
      <c r="P45" s="6">
        <f ca="1">IFERROR(VLOOKUP(IDNMaps[[#This Row],[Primary]],INDIRECT(VLOOKUP(IDNMaps[[#This Row],[Type]],RecordCount[],2,0)),VLOOKUP(IDNMaps[[#This Row],[Type]],RecordCount[],8,0),0),"")</f>
        <v>2123117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18</v>
      </c>
      <c r="M46" s="6" t="str">
        <f ca="1">IFERROR(VLOOKUP(IDNMaps[[#This Row],[Type]],RecordCount[],6,0)&amp;"-"&amp;IDNMaps[[#This Row],[Type Count]],"")</f>
        <v>Resource Lists-18</v>
      </c>
      <c r="N46" s="6" t="str">
        <f ca="1">IFERROR(VLOOKUP(IDNMaps[[#This Row],[Primary]],INDIRECT(VLOOKUP(IDNMaps[[#This Row],[Type]],RecordCount[],2,0)),VLOOKUP(IDNMaps[[#This Row],[Type]],RecordCount[],7,0),0),"")</f>
        <v>HubShift/HubShiftList</v>
      </c>
      <c r="O46" s="6" t="str">
        <f ca="1">IF(IDNMaps[[#This Row],[Name]]="","","("&amp;IDNMaps[[#This Row],[Type]]&amp;") "&amp;IDNMaps[[#This Row],[Name]])</f>
        <v>(Lists) HubShift/HubShiftList</v>
      </c>
      <c r="P46" s="6">
        <f ca="1">IFERROR(VLOOKUP(IDNMaps[[#This Row],[Primary]],INDIRECT(VLOOKUP(IDNMaps[[#This Row],[Type]],RecordCount[],2,0)),VLOOKUP(IDNMaps[[#This Row],[Type]],RecordCount[],8,0),0),"")</f>
        <v>2123118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19</v>
      </c>
      <c r="M47" s="6" t="str">
        <f ca="1">IFERROR(VLOOKUP(IDNMaps[[#This Row],[Type]],RecordCount[],6,0)&amp;"-"&amp;IDNMaps[[#This Row],[Type Count]],"")</f>
        <v>Resource Lists-19</v>
      </c>
      <c r="N47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7" s="6" t="str">
        <f ca="1">IF(IDNMaps[[#This Row],[Name]]="","","("&amp;IDNMaps[[#This Row],[Type]]&amp;") "&amp;IDNMaps[[#This Row],[Name]])</f>
        <v>(Lists) PricelistContent/PLContentsList</v>
      </c>
      <c r="P47" s="6">
        <f ca="1">IFERROR(VLOOKUP(IDNMaps[[#This Row],[Primary]],INDIRECT(VLOOKUP(IDNMaps[[#This Row],[Type]],RecordCount[],2,0)),VLOOKUP(IDNMaps[[#This Row],[Type]],RecordCount[],8,0),0),"")</f>
        <v>2123119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20</v>
      </c>
      <c r="M48" s="6" t="str">
        <f ca="1">IFERROR(VLOOKUP(IDNMaps[[#This Row],[Type]],RecordCount[],6,0)&amp;"-"&amp;IDNMaps[[#This Row],[Type Count]],"")</f>
        <v>Resource Lists-20</v>
      </c>
      <c r="N48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8" s="6" t="str">
        <f ca="1">IF(IDNMaps[[#This Row],[Name]]="","","("&amp;IDNMaps[[#This Row],[Type]]&amp;") "&amp;IDNMaps[[#This Row],[Name]])</f>
        <v>(Lists) ItemService/ItemServiceList</v>
      </c>
      <c r="P48" s="6">
        <f ca="1">IFERROR(VLOOKUP(IDNMaps[[#This Row],[Primary]],INDIRECT(VLOOKUP(IDNMaps[[#This Row],[Type]],RecordCount[],2,0)),VLOOKUP(IDNMaps[[#This Row],[Type]],RecordCount[],8,0),0),"")</f>
        <v>2123120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21</v>
      </c>
      <c r="M49" s="6" t="str">
        <f ca="1">IFERROR(VLOOKUP(IDNMaps[[#This Row],[Type]],RecordCount[],6,0)&amp;"-"&amp;IDNMaps[[#This Row],[Type Count]],"")</f>
        <v>Resource Lists-21</v>
      </c>
      <c r="N49" s="6" t="str">
        <f ca="1">IFERROR(VLOOKUP(IDNMaps[[#This Row],[Primary]],INDIRECT(VLOOKUP(IDNMaps[[#This Row],[Type]],RecordCount[],2,0)),VLOOKUP(IDNMaps[[#This Row],[Type]],RecordCount[],7,0),0),"")</f>
        <v>OrderItem/OrderItemsList</v>
      </c>
      <c r="O49" s="6" t="str">
        <f ca="1">IF(IDNMaps[[#This Row],[Name]]="","","("&amp;IDNMaps[[#This Row],[Type]]&amp;") "&amp;IDNMaps[[#This Row],[Name]])</f>
        <v>(Lists) OrderItem/OrderItemsList</v>
      </c>
      <c r="P49" s="6">
        <f ca="1">IFERROR(VLOOKUP(IDNMaps[[#This Row],[Primary]],INDIRECT(VLOOKUP(IDNMaps[[#This Row],[Type]],RecordCount[],2,0)),VLOOKUP(IDNMaps[[#This Row],[Type]],RecordCount[],8,0),0),"")</f>
        <v>2123121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22</v>
      </c>
      <c r="M50" s="6" t="str">
        <f ca="1">IFERROR(VLOOKUP(IDNMaps[[#This Row],[Type]],RecordCount[],6,0)&amp;"-"&amp;IDNMaps[[#This Row],[Type Count]],"")</f>
        <v>Resource Lists-22</v>
      </c>
      <c r="N50" s="6" t="str">
        <f ca="1">IFERROR(VLOOKUP(IDNMaps[[#This Row],[Primary]],INDIRECT(VLOOKUP(IDNMaps[[#This Row],[Type]],RecordCount[],2,0)),VLOOKUP(IDNMaps[[#This Row],[Type]],RecordCount[],7,0),0),"")</f>
        <v>OrderItemService/OISList</v>
      </c>
      <c r="O50" s="6" t="str">
        <f ca="1">IF(IDNMaps[[#This Row],[Name]]="","","("&amp;IDNMaps[[#This Row],[Type]]&amp;") "&amp;IDNMaps[[#This Row],[Name]])</f>
        <v>(Lists) OrderItemService/OISList</v>
      </c>
      <c r="P50" s="6">
        <f ca="1">IFERROR(VLOOKUP(IDNMaps[[#This Row],[Primary]],INDIRECT(VLOOKUP(IDNMaps[[#This Row],[Type]],RecordCount[],2,0)),VLOOKUP(IDNMaps[[#This Row],[Type]],RecordCount[],8,0),0),"")</f>
        <v>2123122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23</v>
      </c>
      <c r="M51" s="6" t="str">
        <f ca="1">IFERROR(VLOOKUP(IDNMaps[[#This Row],[Type]],RecordCount[],6,0)&amp;"-"&amp;IDNMaps[[#This Row],[Type Count]],"")</f>
        <v>Resource Lists-23</v>
      </c>
      <c r="N51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1" s="6" t="str">
        <f ca="1">IF(IDNMaps[[#This Row],[Name]]="","","("&amp;IDNMaps[[#This Row],[Type]]&amp;") "&amp;IDNMaps[[#This Row],[Name]])</f>
        <v>(Lists) OrderItemServiceUser/OISUList</v>
      </c>
      <c r="P51" s="6">
        <f ca="1">IFERROR(VLOOKUP(IDNMaps[[#This Row],[Primary]],INDIRECT(VLOOKUP(IDNMaps[[#This Row],[Type]],RecordCount[],2,0)),VLOOKUP(IDNMaps[[#This Row],[Type]],RecordCount[],8,0),0),"")</f>
        <v>2123123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24</v>
      </c>
      <c r="M52" s="6" t="str">
        <f ca="1">IFERROR(VLOOKUP(IDNMaps[[#This Row],[Type]],RecordCount[],6,0)&amp;"-"&amp;IDNMaps[[#This Row],[Type Count]],"")</f>
        <v>Resource Lists-24</v>
      </c>
      <c r="N52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2" s="6" t="str">
        <f ca="1">IF(IDNMaps[[#This Row],[Name]]="","","("&amp;IDNMaps[[#This Row],[Type]]&amp;") "&amp;IDNMaps[[#This Row],[Name]])</f>
        <v>(Lists) IdentityLabel/AvailableLabelsList</v>
      </c>
      <c r="P52" s="6">
        <f ca="1">IFERROR(VLOOKUP(IDNMaps[[#This Row],[Primary]],INDIRECT(VLOOKUP(IDNMaps[[#This Row],[Type]],RecordCount[],2,0)),VLOOKUP(IDNMaps[[#This Row],[Type]],RecordCount[],8,0),0),"")</f>
        <v>2123124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25</v>
      </c>
      <c r="M53" s="6" t="str">
        <f ca="1">IFERROR(VLOOKUP(IDNMaps[[#This Row],[Type]],RecordCount[],6,0)&amp;"-"&amp;IDNMaps[[#This Row],[Type Count]],"")</f>
        <v>Resource Lists-25</v>
      </c>
      <c r="N53" s="6" t="str">
        <f ca="1">IFERROR(VLOOKUP(IDNMaps[[#This Row],[Primary]],INDIRECT(VLOOKUP(IDNMaps[[#This Row],[Type]],RecordCount[],2,0)),VLOOKUP(IDNMaps[[#This Row],[Type]],RecordCount[],7,0),0),"")</f>
        <v>Order/RecentOrderList</v>
      </c>
      <c r="O53" s="6" t="str">
        <f ca="1">IF(IDNMaps[[#This Row],[Name]]="","","("&amp;IDNMaps[[#This Row],[Type]]&amp;") "&amp;IDNMaps[[#This Row],[Name]])</f>
        <v>(Lists) Order/RecentOrderList</v>
      </c>
      <c r="P53" s="6">
        <f ca="1">IFERROR(VLOOKUP(IDNMaps[[#This Row],[Primary]],INDIRECT(VLOOKUP(IDNMaps[[#This Row],[Type]],RecordCount[],2,0)),VLOOKUP(IDNMaps[[#This Row],[Type]],RecordCount[],8,0),0),"")</f>
        <v>2123125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4" s="6">
        <f ca="1">IF(IDNMaps[[#This Row],[Type]]="","",COUNTIF($K$1:IDNMaps[[#This Row],[Type]],IDNMaps[[#This Row],[Type]]))</f>
        <v>1</v>
      </c>
      <c r="M54" s="6" t="str">
        <f ca="1">IFERROR(VLOOKUP(IDNMaps[[#This Row],[Type]],RecordCount[],6,0)&amp;"-"&amp;IDNMaps[[#This Row],[Type Count]],"")</f>
        <v>Resource Data-1</v>
      </c>
      <c r="N54" s="6" t="str">
        <f ca="1">IFERROR(VLOOKUP(IDNMaps[[#This Row],[Primary]],INDIRECT(VLOOKUP(IDNMaps[[#This Row],[Type]],RecordCount[],2,0)),VLOOKUP(IDNMaps[[#This Row],[Type]],RecordCount[],7,0),0),"")</f>
        <v>Employee/EmployeeData</v>
      </c>
      <c r="O54" s="6" t="str">
        <f ca="1">IF(IDNMaps[[#This Row],[Name]]="","","("&amp;IDNMaps[[#This Row],[Type]]&amp;") "&amp;IDNMaps[[#This Row],[Name]])</f>
        <v>(Data) Employee/EmployeeData</v>
      </c>
      <c r="P54" s="6">
        <f ca="1">IFERROR(VLOOKUP(IDNMaps[[#This Row],[Primary]],INDIRECT(VLOOKUP(IDNMaps[[#This Row],[Type]],RecordCount[],2,0)),VLOOKUP(IDNMaps[[#This Row],[Type]],RecordCount[],8,0),0),"")</f>
        <v>2128101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5" s="6">
        <f ca="1">IF(IDNMaps[[#This Row],[Type]]="","",COUNTIF($K$1:IDNMaps[[#This Row],[Type]],IDNMaps[[#This Row],[Type]]))</f>
        <v>2</v>
      </c>
      <c r="M55" s="6" t="str">
        <f ca="1">IFERROR(VLOOKUP(IDNMaps[[#This Row],[Type]],RecordCount[],6,0)&amp;"-"&amp;IDNMaps[[#This Row],[Type Count]],"")</f>
        <v>Resource Data-2</v>
      </c>
      <c r="N55" s="6" t="str">
        <f ca="1">IFERROR(VLOOKUP(IDNMaps[[#This Row],[Primary]],INDIRECT(VLOOKUP(IDNMaps[[#This Row],[Type]],RecordCount[],2,0)),VLOOKUP(IDNMaps[[#This Row],[Type]],RecordCount[],7,0),0),"")</f>
        <v>Hub/HubData</v>
      </c>
      <c r="O55" s="6" t="str">
        <f ca="1">IF(IDNMaps[[#This Row],[Name]]="","","("&amp;IDNMaps[[#This Row],[Type]]&amp;") "&amp;IDNMaps[[#This Row],[Name]])</f>
        <v>(Data) Hub/HubData</v>
      </c>
      <c r="P55" s="6">
        <f ca="1">IFERROR(VLOOKUP(IDNMaps[[#This Row],[Primary]],INDIRECT(VLOOKUP(IDNMaps[[#This Row],[Type]],RecordCount[],2,0)),VLOOKUP(IDNMaps[[#This Row],[Type]],RecordCount[],8,0),0),"")</f>
        <v>2128102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6" s="6">
        <f ca="1">IF(IDNMaps[[#This Row],[Type]]="","",COUNTIF($K$1:IDNMaps[[#This Row],[Type]],IDNMaps[[#This Row],[Type]]))</f>
        <v>3</v>
      </c>
      <c r="M56" s="6" t="str">
        <f ca="1">IFERROR(VLOOKUP(IDNMaps[[#This Row],[Type]],RecordCount[],6,0)&amp;"-"&amp;IDNMaps[[#This Row],[Type Count]],"")</f>
        <v>Resource Data-3</v>
      </c>
      <c r="N56" s="6" t="str">
        <f ca="1">IFERROR(VLOOKUP(IDNMaps[[#This Row],[Primary]],INDIRECT(VLOOKUP(IDNMaps[[#This Row],[Type]],RecordCount[],2,0)),VLOOKUP(IDNMaps[[#This Row],[Type]],RecordCount[],7,0),0),"")</f>
        <v>Customer/CustomerData</v>
      </c>
      <c r="O56" s="6" t="str">
        <f ca="1">IF(IDNMaps[[#This Row],[Name]]="","","("&amp;IDNMaps[[#This Row],[Type]]&amp;") "&amp;IDNMaps[[#This Row],[Name]])</f>
        <v>(Data) Customer/CustomerData</v>
      </c>
      <c r="P56" s="6">
        <f ca="1">IFERROR(VLOOKUP(IDNMaps[[#This Row],[Primary]],INDIRECT(VLOOKUP(IDNMaps[[#This Row],[Type]],RecordCount[],2,0)),VLOOKUP(IDNMaps[[#This Row],[Type]],RecordCount[],8,0),0),"")</f>
        <v>2128103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7" s="6">
        <f ca="1">IF(IDNMaps[[#This Row],[Type]]="","",COUNTIF($K$1:IDNMaps[[#This Row],[Type]],IDNMaps[[#This Row],[Type]]))</f>
        <v>4</v>
      </c>
      <c r="M57" s="6" t="str">
        <f ca="1">IFERROR(VLOOKUP(IDNMaps[[#This Row],[Type]],RecordCount[],6,0)&amp;"-"&amp;IDNMaps[[#This Row],[Type Count]],"")</f>
        <v>Resource Data-4</v>
      </c>
      <c r="N57" s="6" t="str">
        <f ca="1">IFERROR(VLOOKUP(IDNMaps[[#This Row],[Primary]],INDIRECT(VLOOKUP(IDNMaps[[#This Row],[Type]],RecordCount[],2,0)),VLOOKUP(IDNMaps[[#This Row],[Type]],RecordCount[],7,0),0),"")</f>
        <v>Service/ServiceData</v>
      </c>
      <c r="O57" s="6" t="str">
        <f ca="1">IF(IDNMaps[[#This Row],[Name]]="","","("&amp;IDNMaps[[#This Row],[Type]]&amp;") "&amp;IDNMaps[[#This Row],[Name]])</f>
        <v>(Data) Service/ServiceData</v>
      </c>
      <c r="P57" s="6">
        <f ca="1">IFERROR(VLOOKUP(IDNMaps[[#This Row],[Primary]],INDIRECT(VLOOKUP(IDNMaps[[#This Row],[Type]],RecordCount[],2,0)),VLOOKUP(IDNMaps[[#This Row],[Type]],RecordCount[],8,0),0),"")</f>
        <v>2128104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8" s="6">
        <f ca="1">IF(IDNMaps[[#This Row],[Type]]="","",COUNTIF($K$1:IDNMaps[[#This Row],[Type]],IDNMaps[[#This Row],[Type]]))</f>
        <v>5</v>
      </c>
      <c r="M58" s="6" t="str">
        <f ca="1">IFERROR(VLOOKUP(IDNMaps[[#This Row],[Type]],RecordCount[],6,0)&amp;"-"&amp;IDNMaps[[#This Row],[Type Count]],"")</f>
        <v>Resource Data-5</v>
      </c>
      <c r="N58" s="6" t="str">
        <f ca="1">IFERROR(VLOOKUP(IDNMaps[[#This Row],[Primary]],INDIRECT(VLOOKUP(IDNMaps[[#This Row],[Type]],RecordCount[],2,0)),VLOOKUP(IDNMaps[[#This Row],[Type]],RecordCount[],7,0),0),"")</f>
        <v>Shelf/ShelfData</v>
      </c>
      <c r="O58" s="6" t="str">
        <f ca="1">IF(IDNMaps[[#This Row],[Name]]="","","("&amp;IDNMaps[[#This Row],[Type]]&amp;") "&amp;IDNMaps[[#This Row],[Name]])</f>
        <v>(Data) Shelf/ShelfData</v>
      </c>
      <c r="P58" s="6">
        <f ca="1">IFERROR(VLOOKUP(IDNMaps[[#This Row],[Primary]],INDIRECT(VLOOKUP(IDNMaps[[#This Row],[Type]],RecordCount[],2,0)),VLOOKUP(IDNMaps[[#This Row],[Type]],RecordCount[],8,0),0),"")</f>
        <v>2128105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9" s="6">
        <f ca="1">IF(IDNMaps[[#This Row],[Type]]="","",COUNTIF($K$1:IDNMaps[[#This Row],[Type]],IDNMaps[[#This Row],[Type]]))</f>
        <v>6</v>
      </c>
      <c r="M59" s="6" t="str">
        <f ca="1">IFERROR(VLOOKUP(IDNMaps[[#This Row],[Type]],RecordCount[],6,0)&amp;"-"&amp;IDNMaps[[#This Row],[Type Count]],"")</f>
        <v>Resource Data-6</v>
      </c>
      <c r="N59" s="6" t="str">
        <f ca="1">IFERROR(VLOOKUP(IDNMaps[[#This Row],[Primary]],INDIRECT(VLOOKUP(IDNMaps[[#This Row],[Type]],RecordCount[],2,0)),VLOOKUP(IDNMaps[[#This Row],[Type]],RecordCount[],7,0),0),"")</f>
        <v>OrderItem/OrderItemData</v>
      </c>
      <c r="O59" s="6" t="str">
        <f ca="1">IF(IDNMaps[[#This Row],[Name]]="","","("&amp;IDNMaps[[#This Row],[Type]]&amp;") "&amp;IDNMaps[[#This Row],[Name]])</f>
        <v>(Data) OrderItem/OrderItemData</v>
      </c>
      <c r="P59" s="6">
        <f ca="1">IFERROR(VLOOKUP(IDNMaps[[#This Row],[Primary]],INDIRECT(VLOOKUP(IDNMaps[[#This Row],[Type]],RecordCount[],2,0)),VLOOKUP(IDNMaps[[#This Row],[Type]],RecordCount[],8,0),0),"")</f>
        <v>2128106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0" s="6">
        <f ca="1">IF(IDNMaps[[#This Row],[Type]]="","",COUNTIF($K$1:IDNMaps[[#This Row],[Type]],IDNMaps[[#This Row],[Type]]))</f>
        <v>7</v>
      </c>
      <c r="M60" s="6" t="str">
        <f ca="1">IFERROR(VLOOKUP(IDNMaps[[#This Row],[Type]],RecordCount[],6,0)&amp;"-"&amp;IDNMaps[[#This Row],[Type Count]],"")</f>
        <v>Resource Data-7</v>
      </c>
      <c r="N60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60" s="6" t="str">
        <f ca="1">IF(IDNMaps[[#This Row],[Name]]="","","("&amp;IDNMaps[[#This Row],[Type]]&amp;") "&amp;IDNMaps[[#This Row],[Name]])</f>
        <v>(Data) ItemService/ItemServiceEditData</v>
      </c>
      <c r="P60" s="6">
        <f ca="1">IFERROR(VLOOKUP(IDNMaps[[#This Row],[Primary]],INDIRECT(VLOOKUP(IDNMaps[[#This Row],[Type]],RecordCount[],2,0)),VLOOKUP(IDNMaps[[#This Row],[Type]],RecordCount[],8,0),0),"")</f>
        <v>2128107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1" s="6">
        <f ca="1">IF(IDNMaps[[#This Row],[Type]]="","",COUNTIF($K$1:IDNMaps[[#This Row],[Type]],IDNMaps[[#This Row],[Type]]))</f>
        <v>8</v>
      </c>
      <c r="M61" s="6" t="str">
        <f ca="1">IFERROR(VLOOKUP(IDNMaps[[#This Row],[Type]],RecordCount[],6,0)&amp;"-"&amp;IDNMaps[[#This Row],[Type Count]],"")</f>
        <v>Resource Data-8</v>
      </c>
      <c r="N61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61" s="6" t="str">
        <f ca="1">IF(IDNMaps[[#This Row],[Name]]="","","("&amp;IDNMaps[[#This Row],[Type]]&amp;") "&amp;IDNMaps[[#This Row],[Name]])</f>
        <v>(Data) IdentityLabel/LabelEditData</v>
      </c>
      <c r="P61" s="6">
        <f ca="1">IFERROR(VLOOKUP(IDNMaps[[#This Row],[Primary]],INDIRECT(VLOOKUP(IDNMaps[[#This Row],[Type]],RecordCount[],2,0)),VLOOKUP(IDNMaps[[#This Row],[Type]],RecordCount[],8,0),0),"")</f>
        <v>2128108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2" s="6">
        <f ca="1">IF(IDNMaps[[#This Row],[Type]]="","",COUNTIF($K$1:IDNMaps[[#This Row],[Type]],IDNMaps[[#This Row],[Type]]))</f>
        <v>9</v>
      </c>
      <c r="M62" s="6" t="str">
        <f ca="1">IFERROR(VLOOKUP(IDNMaps[[#This Row],[Type]],RecordCount[],6,0)&amp;"-"&amp;IDNMaps[[#This Row],[Type Count]],"")</f>
        <v>Resource Data-9</v>
      </c>
      <c r="N62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62" s="6" t="str">
        <f ca="1">IF(IDNMaps[[#This Row],[Name]]="","","("&amp;IDNMaps[[#This Row],[Type]]&amp;") "&amp;IDNMaps[[#This Row],[Name]])</f>
        <v>(Data) Pricelist/PricelistEditData</v>
      </c>
      <c r="P62" s="6">
        <f ca="1">IFERROR(VLOOKUP(IDNMaps[[#This Row],[Primary]],INDIRECT(VLOOKUP(IDNMaps[[#This Row],[Type]],RecordCount[],2,0)),VLOOKUP(IDNMaps[[#This Row],[Type]],RecordCount[],8,0),0),"")</f>
        <v>2128109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3" s="6">
        <f ca="1">IF(IDNMaps[[#This Row],[Type]]="","",COUNTIF($K$1:IDNMaps[[#This Row],[Type]],IDNMaps[[#This Row],[Type]]))</f>
        <v>10</v>
      </c>
      <c r="M63" s="6" t="str">
        <f ca="1">IFERROR(VLOOKUP(IDNMaps[[#This Row],[Type]],RecordCount[],6,0)&amp;"-"&amp;IDNMaps[[#This Row],[Type Count]],"")</f>
        <v>Resource Data-10</v>
      </c>
      <c r="N63" s="6" t="str">
        <f ca="1">IFERROR(VLOOKUP(IDNMaps[[#This Row],[Primary]],INDIRECT(VLOOKUP(IDNMaps[[#This Row],[Type]],RecordCount[],2,0)),VLOOKUP(IDNMaps[[#This Row],[Type]],RecordCount[],7,0),0),"")</f>
        <v>Item/ItemEditData</v>
      </c>
      <c r="O63" s="6" t="str">
        <f ca="1">IF(IDNMaps[[#This Row],[Name]]="","","("&amp;IDNMaps[[#This Row],[Type]]&amp;") "&amp;IDNMaps[[#This Row],[Name]])</f>
        <v>(Data) Item/ItemEditData</v>
      </c>
      <c r="P63" s="6">
        <f ca="1">IFERROR(VLOOKUP(IDNMaps[[#This Row],[Primary]],INDIRECT(VLOOKUP(IDNMaps[[#This Row],[Type]],RecordCount[],2,0)),VLOOKUP(IDNMaps[[#This Row],[Type]],RecordCount[],8,0),0),"")</f>
        <v>2128110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4" s="6">
        <f ca="1">IF(IDNMaps[[#This Row],[Type]]="","",COUNTIF($K$1:IDNMaps[[#This Row],[Type]],IDNMaps[[#This Row],[Type]]))</f>
        <v>11</v>
      </c>
      <c r="M64" s="6" t="str">
        <f ca="1">IFERROR(VLOOKUP(IDNMaps[[#This Row],[Type]],RecordCount[],6,0)&amp;"-"&amp;IDNMaps[[#This Row],[Type Count]],"")</f>
        <v>Resource Data-11</v>
      </c>
      <c r="N64" s="6" t="str">
        <f ca="1">IFERROR(VLOOKUP(IDNMaps[[#This Row],[Primary]],INDIRECT(VLOOKUP(IDNMaps[[#This Row],[Type]],RecordCount[],2,0)),VLOOKUP(IDNMaps[[#This Row],[Type]],RecordCount[],7,0),0),"")</f>
        <v>Order/OrderEditData</v>
      </c>
      <c r="O64" s="6" t="str">
        <f ca="1">IF(IDNMaps[[#This Row],[Name]]="","","("&amp;IDNMaps[[#This Row],[Type]]&amp;") "&amp;IDNMaps[[#This Row],[Name]])</f>
        <v>(Data) Order/OrderEditData</v>
      </c>
      <c r="P64" s="6">
        <f ca="1">IFERROR(VLOOKUP(IDNMaps[[#This Row],[Primary]],INDIRECT(VLOOKUP(IDNMaps[[#This Row],[Type]],RecordCount[],2,0)),VLOOKUP(IDNMaps[[#This Row],[Type]],RecordCount[],8,0),0),"")</f>
        <v>2128111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1</v>
      </c>
      <c r="M65" s="6" t="str">
        <f ca="1">IFERROR(VLOOKUP(IDNMaps[[#This Row],[Type]],RecordCount[],6,0)&amp;"-"&amp;IDNMaps[[#This Row],[Type Count]],"")</f>
        <v>Resource Relations-1</v>
      </c>
      <c r="N65" s="6" t="str">
        <f ca="1">IFERROR(VLOOKUP(IDNMaps[[#This Row],[Primary]],INDIRECT(VLOOKUP(IDNMaps[[#This Row],[Type]],RecordCount[],2,0)),VLOOKUP(IDNMaps[[#This Row],[Type]],RecordCount[],7,0),0),"")</f>
        <v>Group/Users</v>
      </c>
      <c r="O65" s="6" t="str">
        <f ca="1">IF(IDNMaps[[#This Row],[Name]]="","","("&amp;IDNMaps[[#This Row],[Type]]&amp;") "&amp;IDNMaps[[#This Row],[Name]])</f>
        <v>(Relation) Group/Users</v>
      </c>
      <c r="P65" s="6">
        <f ca="1">IFERROR(VLOOKUP(IDNMaps[[#This Row],[Primary]],INDIRECT(VLOOKUP(IDNMaps[[#This Row],[Type]],RecordCount[],2,0)),VLOOKUP(IDNMaps[[#This Row],[Type]],RecordCount[],8,0),0),"")</f>
        <v>2109101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2</v>
      </c>
      <c r="M66" s="6" t="str">
        <f ca="1">IFERROR(VLOOKUP(IDNMaps[[#This Row],[Type]],RecordCount[],6,0)&amp;"-"&amp;IDNMaps[[#This Row],[Type Count]],"")</f>
        <v>Resource Relations-2</v>
      </c>
      <c r="N66" s="6" t="str">
        <f ca="1">IFERROR(VLOOKUP(IDNMaps[[#This Row],[Primary]],INDIRECT(VLOOKUP(IDNMaps[[#This Row],[Type]],RecordCount[],2,0)),VLOOKUP(IDNMaps[[#This Row],[Type]],RecordCount[],7,0),0),"")</f>
        <v>User/Groups</v>
      </c>
      <c r="O66" s="6" t="str">
        <f ca="1">IF(IDNMaps[[#This Row],[Name]]="","","("&amp;IDNMaps[[#This Row],[Type]]&amp;") "&amp;IDNMaps[[#This Row],[Name]])</f>
        <v>(Relation) User/Groups</v>
      </c>
      <c r="P66" s="6">
        <f ca="1">IFERROR(VLOOKUP(IDNMaps[[#This Row],[Primary]],INDIRECT(VLOOKUP(IDNMaps[[#This Row],[Type]],RecordCount[],2,0)),VLOOKUP(IDNMaps[[#This Row],[Type]],RecordCount[],8,0),0),"")</f>
        <v>2109102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</v>
      </c>
      <c r="M67" s="6" t="str">
        <f ca="1">IFERROR(VLOOKUP(IDNMaps[[#This Row],[Type]],RecordCount[],6,0)&amp;"-"&amp;IDNMaps[[#This Row],[Type Count]],"")</f>
        <v>Resource Relations-3</v>
      </c>
      <c r="N67" s="6" t="str">
        <f ca="1">IFERROR(VLOOKUP(IDNMaps[[#This Row],[Primary]],INDIRECT(VLOOKUP(IDNMaps[[#This Row],[Type]],RecordCount[],2,0)),VLOOKUP(IDNMaps[[#This Row],[Type]],RecordCount[],7,0),0),"")</f>
        <v>Owner/Groups</v>
      </c>
      <c r="O67" s="6" t="str">
        <f ca="1">IF(IDNMaps[[#This Row],[Name]]="","","("&amp;IDNMaps[[#This Row],[Type]]&amp;") "&amp;IDNMaps[[#This Row],[Name]])</f>
        <v>(Relation) Owner/Groups</v>
      </c>
      <c r="P67" s="6">
        <f ca="1">IFERROR(VLOOKUP(IDNMaps[[#This Row],[Primary]],INDIRECT(VLOOKUP(IDNMaps[[#This Row],[Type]],RecordCount[],2,0)),VLOOKUP(IDNMaps[[#This Row],[Type]],RecordCount[],8,0),0),"")</f>
        <v>2109103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</v>
      </c>
      <c r="M68" s="6" t="str">
        <f ca="1">IFERROR(VLOOKUP(IDNMaps[[#This Row],[Type]],RecordCount[],6,0)&amp;"-"&amp;IDNMaps[[#This Row],[Type Count]],"")</f>
        <v>Resource Relations-4</v>
      </c>
      <c r="N68" s="6" t="str">
        <f ca="1">IFERROR(VLOOKUP(IDNMaps[[#This Row],[Primary]],INDIRECT(VLOOKUP(IDNMaps[[#This Row],[Type]],RecordCount[],2,0)),VLOOKUP(IDNMaps[[#This Row],[Type]],RecordCount[],7,0),0),"")</f>
        <v>Employee/Services</v>
      </c>
      <c r="O68" s="6" t="str">
        <f ca="1">IF(IDNMaps[[#This Row],[Name]]="","","("&amp;IDNMaps[[#This Row],[Type]]&amp;") "&amp;IDNMaps[[#This Row],[Name]])</f>
        <v>(Relation) Employee/Services</v>
      </c>
      <c r="P68" s="6">
        <f ca="1">IFERROR(VLOOKUP(IDNMaps[[#This Row],[Primary]],INDIRECT(VLOOKUP(IDNMaps[[#This Row],[Type]],RecordCount[],2,0)),VLOOKUP(IDNMaps[[#This Row],[Type]],RecordCount[],8,0),0),"")</f>
        <v>2109104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5</v>
      </c>
      <c r="M69" s="6" t="str">
        <f ca="1">IFERROR(VLOOKUP(IDNMaps[[#This Row],[Type]],RecordCount[],6,0)&amp;"-"&amp;IDNMaps[[#This Row],[Type Count]],"")</f>
        <v>Resource Relations-5</v>
      </c>
      <c r="N69" s="6" t="str">
        <f ca="1">IFERROR(VLOOKUP(IDNMaps[[#This Row],[Primary]],INDIRECT(VLOOKUP(IDNMaps[[#This Row],[Type]],RecordCount[],2,0)),VLOOKUP(IDNMaps[[#This Row],[Type]],RecordCount[],7,0),0),"")</f>
        <v>Employee/Groups</v>
      </c>
      <c r="O69" s="6" t="str">
        <f ca="1">IF(IDNMaps[[#This Row],[Name]]="","","("&amp;IDNMaps[[#This Row],[Type]]&amp;") "&amp;IDNMaps[[#This Row],[Name]])</f>
        <v>(Relation) Employee/Groups</v>
      </c>
      <c r="P69" s="6">
        <f ca="1">IFERROR(VLOOKUP(IDNMaps[[#This Row],[Primary]],INDIRECT(VLOOKUP(IDNMaps[[#This Row],[Type]],RecordCount[],2,0)),VLOOKUP(IDNMaps[[#This Row],[Type]],RecordCount[],8,0),0),"")</f>
        <v>2109105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6</v>
      </c>
      <c r="M70" s="6" t="str">
        <f ca="1">IFERROR(VLOOKUP(IDNMaps[[#This Row],[Type]],RecordCount[],6,0)&amp;"-"&amp;IDNMaps[[#This Row],[Type Count]],"")</f>
        <v>Resource Relations-6</v>
      </c>
      <c r="N70" s="6" t="str">
        <f ca="1">IFERROR(VLOOKUP(IDNMaps[[#This Row],[Primary]],INDIRECT(VLOOKUP(IDNMaps[[#This Row],[Type]],RecordCount[],2,0)),VLOOKUP(IDNMaps[[#This Row],[Type]],RecordCount[],7,0),0),"")</f>
        <v>Employee/Hubs</v>
      </c>
      <c r="O70" s="6" t="str">
        <f ca="1">IF(IDNMaps[[#This Row],[Name]]="","","("&amp;IDNMaps[[#This Row],[Type]]&amp;") "&amp;IDNMaps[[#This Row],[Name]])</f>
        <v>(Relation) Employee/Hubs</v>
      </c>
      <c r="P70" s="6">
        <f ca="1">IFERROR(VLOOKUP(IDNMaps[[#This Row],[Primary]],INDIRECT(VLOOKUP(IDNMaps[[#This Row],[Type]],RecordCount[],2,0)),VLOOKUP(IDNMaps[[#This Row],[Type]],RecordCount[],8,0),0),"")</f>
        <v>2109106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7</v>
      </c>
      <c r="M71" s="6" t="str">
        <f ca="1">IFERROR(VLOOKUP(IDNMaps[[#This Row],[Type]],RecordCount[],6,0)&amp;"-"&amp;IDNMaps[[#This Row],[Type Count]],"")</f>
        <v>Resource Relations-7</v>
      </c>
      <c r="N71" s="6" t="str">
        <f ca="1">IFERROR(VLOOKUP(IDNMaps[[#This Row],[Primary]],INDIRECT(VLOOKUP(IDNMaps[[#This Row],[Type]],RecordCount[],2,0)),VLOOKUP(IDNMaps[[#This Row],[Type]],RecordCount[],7,0),0),"")</f>
        <v>Hub/HubUsers</v>
      </c>
      <c r="O71" s="6" t="str">
        <f ca="1">IF(IDNMaps[[#This Row],[Name]]="","","("&amp;IDNMaps[[#This Row],[Type]]&amp;") "&amp;IDNMaps[[#This Row],[Name]])</f>
        <v>(Relation) Hub/HubUsers</v>
      </c>
      <c r="P71" s="6">
        <f ca="1">IFERROR(VLOOKUP(IDNMaps[[#This Row],[Primary]],INDIRECT(VLOOKUP(IDNMaps[[#This Row],[Type]],RecordCount[],2,0)),VLOOKUP(IDNMaps[[#This Row],[Type]],RecordCount[],8,0),0),"")</f>
        <v>2109107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8</v>
      </c>
      <c r="M72" s="6" t="str">
        <f ca="1">IFERROR(VLOOKUP(IDNMaps[[#This Row],[Type]],RecordCount[],6,0)&amp;"-"&amp;IDNMaps[[#This Row],[Type Count]],"")</f>
        <v>Resource Relations-8</v>
      </c>
      <c r="N72" s="6" t="str">
        <f ca="1">IFERROR(VLOOKUP(IDNMaps[[#This Row],[Primary]],INDIRECT(VLOOKUP(IDNMaps[[#This Row],[Type]],RecordCount[],2,0)),VLOOKUP(IDNMaps[[#This Row],[Type]],RecordCount[],7,0),0),"")</f>
        <v>Hub/Users</v>
      </c>
      <c r="O72" s="6" t="str">
        <f ca="1">IF(IDNMaps[[#This Row],[Name]]="","","("&amp;IDNMaps[[#This Row],[Type]]&amp;") "&amp;IDNMaps[[#This Row],[Name]])</f>
        <v>(Relation) Hub/Users</v>
      </c>
      <c r="P72" s="6">
        <f ca="1">IFERROR(VLOOKUP(IDNMaps[[#This Row],[Primary]],INDIRECT(VLOOKUP(IDNMaps[[#This Row],[Type]],RecordCount[],2,0)),VLOOKUP(IDNMaps[[#This Row],[Type]],RecordCount[],8,0),0),"")</f>
        <v>2109108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9</v>
      </c>
      <c r="M73" s="6" t="str">
        <f ca="1">IFERROR(VLOOKUP(IDNMaps[[#This Row],[Type]],RecordCount[],6,0)&amp;"-"&amp;IDNMaps[[#This Row],[Type Count]],"")</f>
        <v>Resource Relations-9</v>
      </c>
      <c r="N73" s="6" t="str">
        <f ca="1">IFERROR(VLOOKUP(IDNMaps[[#This Row],[Primary]],INDIRECT(VLOOKUP(IDNMaps[[#This Row],[Type]],RecordCount[],2,0)),VLOOKUP(IDNMaps[[#This Row],[Type]],RecordCount[],7,0),0),"")</f>
        <v>Hub/Services</v>
      </c>
      <c r="O73" s="6" t="str">
        <f ca="1">IF(IDNMaps[[#This Row],[Name]]="","","("&amp;IDNMaps[[#This Row],[Type]]&amp;") "&amp;IDNMaps[[#This Row],[Name]])</f>
        <v>(Relation) Hub/Services</v>
      </c>
      <c r="P73" s="6">
        <f ca="1">IFERROR(VLOOKUP(IDNMaps[[#This Row],[Primary]],INDIRECT(VLOOKUP(IDNMaps[[#This Row],[Type]],RecordCount[],2,0)),VLOOKUP(IDNMaps[[#This Row],[Type]],RecordCount[],8,0),0),"")</f>
        <v>2109109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10</v>
      </c>
      <c r="M74" s="6" t="str">
        <f ca="1">IFERROR(VLOOKUP(IDNMaps[[#This Row],[Type]],RecordCount[],6,0)&amp;"-"&amp;IDNMaps[[#This Row],[Type Count]],"")</f>
        <v>Resource Relations-10</v>
      </c>
      <c r="N74" s="6" t="str">
        <f ca="1">IFERROR(VLOOKUP(IDNMaps[[#This Row],[Primary]],INDIRECT(VLOOKUP(IDNMaps[[#This Row],[Type]],RecordCount[],2,0)),VLOOKUP(IDNMaps[[#This Row],[Type]],RecordCount[],7,0),0),"")</f>
        <v>Hub/Shelves</v>
      </c>
      <c r="O74" s="6" t="str">
        <f ca="1">IF(IDNMaps[[#This Row],[Name]]="","","("&amp;IDNMaps[[#This Row],[Type]]&amp;") "&amp;IDNMaps[[#This Row],[Name]])</f>
        <v>(Relation) Hub/Shelves</v>
      </c>
      <c r="P74" s="6">
        <f ca="1">IFERROR(VLOOKUP(IDNMaps[[#This Row],[Primary]],INDIRECT(VLOOKUP(IDNMaps[[#This Row],[Type]],RecordCount[],2,0)),VLOOKUP(IDNMaps[[#This Row],[Type]],RecordCount[],8,0),0),"")</f>
        <v>2109110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11</v>
      </c>
      <c r="M75" s="6" t="str">
        <f ca="1">IFERROR(VLOOKUP(IDNMaps[[#This Row],[Type]],RecordCount[],6,0)&amp;"-"&amp;IDNMaps[[#This Row],[Type Count]],"")</f>
        <v>Resource Relations-11</v>
      </c>
      <c r="N75" s="6" t="str">
        <f ca="1">IFERROR(VLOOKUP(IDNMaps[[#This Row],[Primary]],INDIRECT(VLOOKUP(IDNMaps[[#This Row],[Type]],RecordCount[],2,0)),VLOOKUP(IDNMaps[[#This Row],[Type]],RecordCount[],7,0),0),"")</f>
        <v>Hub/DefaultShelf</v>
      </c>
      <c r="O75" s="6" t="str">
        <f ca="1">IF(IDNMaps[[#This Row],[Name]]="","","("&amp;IDNMaps[[#This Row],[Type]]&amp;") "&amp;IDNMaps[[#This Row],[Name]])</f>
        <v>(Relation) Hub/DefaultShelf</v>
      </c>
      <c r="P75" s="6">
        <f ca="1">IFERROR(VLOOKUP(IDNMaps[[#This Row],[Primary]],INDIRECT(VLOOKUP(IDNMaps[[#This Row],[Type]],RecordCount[],2,0)),VLOOKUP(IDNMaps[[#This Row],[Type]],RecordCount[],8,0),0),"")</f>
        <v>2109111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12</v>
      </c>
      <c r="M76" s="6" t="str">
        <f ca="1">IFERROR(VLOOKUP(IDNMaps[[#This Row],[Type]],RecordCount[],6,0)&amp;"-"&amp;IDNMaps[[#This Row],[Type Count]],"")</f>
        <v>Resource Relations-12</v>
      </c>
      <c r="N76" s="6" t="str">
        <f ca="1">IFERROR(VLOOKUP(IDNMaps[[#This Row],[Primary]],INDIRECT(VLOOKUP(IDNMaps[[#This Row],[Type]],RecordCount[],2,0)),VLOOKUP(IDNMaps[[#This Row],[Type]],RecordCount[],7,0),0),"")</f>
        <v>Hub/Orders</v>
      </c>
      <c r="O76" s="6" t="str">
        <f ca="1">IF(IDNMaps[[#This Row],[Name]]="","","("&amp;IDNMaps[[#This Row],[Type]]&amp;") "&amp;IDNMaps[[#This Row],[Name]])</f>
        <v>(Relation) Hub/Orders</v>
      </c>
      <c r="P76" s="6">
        <f ca="1">IFERROR(VLOOKUP(IDNMaps[[#This Row],[Primary]],INDIRECT(VLOOKUP(IDNMaps[[#This Row],[Type]],RecordCount[],2,0)),VLOOKUP(IDNMaps[[#This Row],[Type]],RecordCount[],8,0),0),"")</f>
        <v>2109112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13</v>
      </c>
      <c r="M77" s="6" t="str">
        <f ca="1">IFERROR(VLOOKUP(IDNMaps[[#This Row],[Type]],RecordCount[],6,0)&amp;"-"&amp;IDNMaps[[#This Row],[Type Count]],"")</f>
        <v>Resource Relations-13</v>
      </c>
      <c r="N77" s="6" t="str">
        <f ca="1">IFERROR(VLOOKUP(IDNMaps[[#This Row],[Primary]],INDIRECT(VLOOKUP(IDNMaps[[#This Row],[Type]],RecordCount[],2,0)),VLOOKUP(IDNMaps[[#This Row],[Type]],RecordCount[],7,0),0),"")</f>
        <v>Hub/Deliveries</v>
      </c>
      <c r="O77" s="6" t="str">
        <f ca="1">IF(IDNMaps[[#This Row],[Name]]="","","("&amp;IDNMaps[[#This Row],[Type]]&amp;") "&amp;IDNMaps[[#This Row],[Name]])</f>
        <v>(Relation) Hub/Deliveries</v>
      </c>
      <c r="P77" s="6">
        <f ca="1">IFERROR(VLOOKUP(IDNMaps[[#This Row],[Primary]],INDIRECT(VLOOKUP(IDNMaps[[#This Row],[Type]],RecordCount[],2,0)),VLOOKUP(IDNMaps[[#This Row],[Type]],RecordCount[],8,0),0),"")</f>
        <v>2109113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14</v>
      </c>
      <c r="M78" s="6" t="str">
        <f ca="1">IFERROR(VLOOKUP(IDNMaps[[#This Row],[Type]],RecordCount[],6,0)&amp;"-"&amp;IDNMaps[[#This Row],[Type Count]],"")</f>
        <v>Resource Relations-14</v>
      </c>
      <c r="N78" s="6" t="str">
        <f ca="1">IFERROR(VLOOKUP(IDNMaps[[#This Row],[Primary]],INDIRECT(VLOOKUP(IDNMaps[[#This Row],[Type]],RecordCount[],2,0)),VLOOKUP(IDNMaps[[#This Row],[Type]],RecordCount[],7,0),0),"")</f>
        <v>Hub/ShiftsFrom</v>
      </c>
      <c r="O78" s="6" t="str">
        <f ca="1">IF(IDNMaps[[#This Row],[Name]]="","","("&amp;IDNMaps[[#This Row],[Type]]&amp;") "&amp;IDNMaps[[#This Row],[Name]])</f>
        <v>(Relation) Hub/ShiftsFrom</v>
      </c>
      <c r="P78" s="6">
        <f ca="1">IFERROR(VLOOKUP(IDNMaps[[#This Row],[Primary]],INDIRECT(VLOOKUP(IDNMaps[[#This Row],[Type]],RecordCount[],2,0)),VLOOKUP(IDNMaps[[#This Row],[Type]],RecordCount[],8,0),0),"")</f>
        <v>2109114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15</v>
      </c>
      <c r="M79" s="6" t="str">
        <f ca="1">IFERROR(VLOOKUP(IDNMaps[[#This Row],[Type]],RecordCount[],6,0)&amp;"-"&amp;IDNMaps[[#This Row],[Type Count]],"")</f>
        <v>Resource Relations-15</v>
      </c>
      <c r="N79" s="6" t="str">
        <f ca="1">IFERROR(VLOOKUP(IDNMaps[[#This Row],[Primary]],INDIRECT(VLOOKUP(IDNMaps[[#This Row],[Type]],RecordCount[],2,0)),VLOOKUP(IDNMaps[[#This Row],[Type]],RecordCount[],7,0),0),"")</f>
        <v>Hub/ShiftsTowards</v>
      </c>
      <c r="O79" s="6" t="str">
        <f ca="1">IF(IDNMaps[[#This Row],[Name]]="","","("&amp;IDNMaps[[#This Row],[Type]]&amp;") "&amp;IDNMaps[[#This Row],[Name]])</f>
        <v>(Relation) Hub/ShiftsTowards</v>
      </c>
      <c r="P79" s="6">
        <f ca="1">IFERROR(VLOOKUP(IDNMaps[[#This Row],[Primary]],INDIRECT(VLOOKUP(IDNMaps[[#This Row],[Type]],RecordCount[],2,0)),VLOOKUP(IDNMaps[[#This Row],[Type]],RecordCount[],8,0),0),"")</f>
        <v>2109115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16</v>
      </c>
      <c r="M80" s="6" t="str">
        <f ca="1">IFERROR(VLOOKUP(IDNMaps[[#This Row],[Type]],RecordCount[],6,0)&amp;"-"&amp;IDNMaps[[#This Row],[Type Count]],"")</f>
        <v>Resource Relations-16</v>
      </c>
      <c r="N80" s="6" t="str">
        <f ca="1">IFERROR(VLOOKUP(IDNMaps[[#This Row],[Primary]],INDIRECT(VLOOKUP(IDNMaps[[#This Row],[Type]],RecordCount[],2,0)),VLOOKUP(IDNMaps[[#This Row],[Type]],RecordCount[],7,0),0),"")</f>
        <v>Service/Providers</v>
      </c>
      <c r="O80" s="6" t="str">
        <f ca="1">IF(IDNMaps[[#This Row],[Name]]="","","("&amp;IDNMaps[[#This Row],[Type]]&amp;") "&amp;IDNMaps[[#This Row],[Name]])</f>
        <v>(Relation) Service/Providers</v>
      </c>
      <c r="P80" s="6">
        <f ca="1">IFERROR(VLOOKUP(IDNMaps[[#This Row],[Primary]],INDIRECT(VLOOKUP(IDNMaps[[#This Row],[Type]],RecordCount[],2,0)),VLOOKUP(IDNMaps[[#This Row],[Type]],RecordCount[],8,0),0),"")</f>
        <v>2109116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17</v>
      </c>
      <c r="M81" s="6" t="str">
        <f ca="1">IFERROR(VLOOKUP(IDNMaps[[#This Row],[Type]],RecordCount[],6,0)&amp;"-"&amp;IDNMaps[[#This Row],[Type Count]],"")</f>
        <v>Resource Relations-17</v>
      </c>
      <c r="N81" s="6" t="str">
        <f ca="1">IFERROR(VLOOKUP(IDNMaps[[#This Row],[Primary]],INDIRECT(VLOOKUP(IDNMaps[[#This Row],[Type]],RecordCount[],2,0)),VLOOKUP(IDNMaps[[#This Row],[Type]],RecordCount[],7,0),0),"")</f>
        <v>Service/Hubs</v>
      </c>
      <c r="O81" s="6" t="str">
        <f ca="1">IF(IDNMaps[[#This Row],[Name]]="","","("&amp;IDNMaps[[#This Row],[Type]]&amp;") "&amp;IDNMaps[[#This Row],[Name]])</f>
        <v>(Relation) Service/Hubs</v>
      </c>
      <c r="P81" s="6">
        <f ca="1">IFERROR(VLOOKUP(IDNMaps[[#This Row],[Primary]],INDIRECT(VLOOKUP(IDNMaps[[#This Row],[Type]],RecordCount[],2,0)),VLOOKUP(IDNMaps[[#This Row],[Type]],RecordCount[],8,0),0),"")</f>
        <v>2109117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18</v>
      </c>
      <c r="M82" s="6" t="str">
        <f ca="1">IFERROR(VLOOKUP(IDNMaps[[#This Row],[Type]],RecordCount[],6,0)&amp;"-"&amp;IDNMaps[[#This Row],[Type Count]],"")</f>
        <v>Resource Relations-18</v>
      </c>
      <c r="N82" s="6" t="str">
        <f ca="1">IFERROR(VLOOKUP(IDNMaps[[#This Row],[Primary]],INDIRECT(VLOOKUP(IDNMaps[[#This Row],[Type]],RecordCount[],2,0)),VLOOKUP(IDNMaps[[#This Row],[Type]],RecordCount[],7,0),0),"")</f>
        <v>Service/Items</v>
      </c>
      <c r="O82" s="6" t="str">
        <f ca="1">IF(IDNMaps[[#This Row],[Name]]="","","("&amp;IDNMaps[[#This Row],[Type]]&amp;") "&amp;IDNMaps[[#This Row],[Name]])</f>
        <v>(Relation) Service/Items</v>
      </c>
      <c r="P82" s="6">
        <f ca="1">IFERROR(VLOOKUP(IDNMaps[[#This Row],[Primary]],INDIRECT(VLOOKUP(IDNMaps[[#This Row],[Type]],RecordCount[],2,0)),VLOOKUP(IDNMaps[[#This Row],[Type]],RecordCount[],8,0),0),"")</f>
        <v>2109118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19</v>
      </c>
      <c r="M83" s="6" t="str">
        <f ca="1">IFERROR(VLOOKUP(IDNMaps[[#This Row],[Type]],RecordCount[],6,0)&amp;"-"&amp;IDNMaps[[#This Row],[Type Count]],"")</f>
        <v>Resource Relations-19</v>
      </c>
      <c r="N83" s="6" t="str">
        <f ca="1">IFERROR(VLOOKUP(IDNMaps[[#This Row],[Primary]],INDIRECT(VLOOKUP(IDNMaps[[#This Row],[Type]],RecordCount[],2,0)),VLOOKUP(IDNMaps[[#This Row],[Type]],RecordCount[],7,0),0),"")</f>
        <v>Service/Prices</v>
      </c>
      <c r="O83" s="6" t="str">
        <f ca="1">IF(IDNMaps[[#This Row],[Name]]="","","("&amp;IDNMaps[[#This Row],[Type]]&amp;") "&amp;IDNMaps[[#This Row],[Name]])</f>
        <v>(Relation) Service/Prices</v>
      </c>
      <c r="P83" s="6">
        <f ca="1">IFERROR(VLOOKUP(IDNMaps[[#This Row],[Primary]],INDIRECT(VLOOKUP(IDNMaps[[#This Row],[Type]],RecordCount[],2,0)),VLOOKUP(IDNMaps[[#This Row],[Type]],RecordCount[],8,0),0),"")</f>
        <v>2109119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20</v>
      </c>
      <c r="M84" s="6" t="str">
        <f ca="1">IFERROR(VLOOKUP(IDNMaps[[#This Row],[Type]],RecordCount[],6,0)&amp;"-"&amp;IDNMaps[[#This Row],[Type Count]],"")</f>
        <v>Resource Relations-20</v>
      </c>
      <c r="N84" s="6" t="str">
        <f ca="1">IFERROR(VLOOKUP(IDNMaps[[#This Row],[Primary]],INDIRECT(VLOOKUP(IDNMaps[[#This Row],[Type]],RecordCount[],2,0)),VLOOKUP(IDNMaps[[#This Row],[Type]],RecordCount[],7,0),0),"")</f>
        <v>Service/Unassigned</v>
      </c>
      <c r="O84" s="6" t="str">
        <f ca="1">IF(IDNMaps[[#This Row],[Name]]="","","("&amp;IDNMaps[[#This Row],[Type]]&amp;") "&amp;IDNMaps[[#This Row],[Name]])</f>
        <v>(Relation) Service/Unassigned</v>
      </c>
      <c r="P84" s="6">
        <f ca="1">IFERROR(VLOOKUP(IDNMaps[[#This Row],[Primary]],INDIRECT(VLOOKUP(IDNMaps[[#This Row],[Type]],RecordCount[],2,0)),VLOOKUP(IDNMaps[[#This Row],[Type]],RecordCount[],8,0),0),"")</f>
        <v>2109120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21</v>
      </c>
      <c r="M85" s="6" t="str">
        <f ca="1">IFERROR(VLOOKUP(IDNMaps[[#This Row],[Type]],RecordCount[],6,0)&amp;"-"&amp;IDNMaps[[#This Row],[Type Count]],"")</f>
        <v>Resource Relations-21</v>
      </c>
      <c r="N85" s="6" t="str">
        <f ca="1">IFERROR(VLOOKUP(IDNMaps[[#This Row],[Primary]],INDIRECT(VLOOKUP(IDNMaps[[#This Row],[Type]],RecordCount[],2,0)),VLOOKUP(IDNMaps[[#This Row],[Type]],RecordCount[],7,0),0),"")</f>
        <v>Service/Assigned</v>
      </c>
      <c r="O85" s="6" t="str">
        <f ca="1">IF(IDNMaps[[#This Row],[Name]]="","","("&amp;IDNMaps[[#This Row],[Type]]&amp;") "&amp;IDNMaps[[#This Row],[Name]])</f>
        <v>(Relation) Service/Assigned</v>
      </c>
      <c r="P85" s="6">
        <f ca="1">IFERROR(VLOOKUP(IDNMaps[[#This Row],[Primary]],INDIRECT(VLOOKUP(IDNMaps[[#This Row],[Type]],RecordCount[],2,0)),VLOOKUP(IDNMaps[[#This Row],[Type]],RecordCount[],8,0),0),"")</f>
        <v>2109121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22</v>
      </c>
      <c r="M86" s="6" t="str">
        <f ca="1">IFERROR(VLOOKUP(IDNMaps[[#This Row],[Type]],RecordCount[],6,0)&amp;"-"&amp;IDNMaps[[#This Row],[Type Count]],"")</f>
        <v>Resource Relations-22</v>
      </c>
      <c r="N86" s="6" t="str">
        <f ca="1">IFERROR(VLOOKUP(IDNMaps[[#This Row],[Primary]],INDIRECT(VLOOKUP(IDNMaps[[#This Row],[Type]],RecordCount[],2,0)),VLOOKUP(IDNMaps[[#This Row],[Type]],RecordCount[],7,0),0),"")</f>
        <v>Service/Processing</v>
      </c>
      <c r="O86" s="6" t="str">
        <f ca="1">IF(IDNMaps[[#This Row],[Name]]="","","("&amp;IDNMaps[[#This Row],[Type]]&amp;") "&amp;IDNMaps[[#This Row],[Name]])</f>
        <v>(Relation) Service/Processing</v>
      </c>
      <c r="P86" s="6">
        <f ca="1">IFERROR(VLOOKUP(IDNMaps[[#This Row],[Primary]],INDIRECT(VLOOKUP(IDNMaps[[#This Row],[Type]],RecordCount[],2,0)),VLOOKUP(IDNMaps[[#This Row],[Type]],RecordCount[],8,0),0),"")</f>
        <v>2109122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23</v>
      </c>
      <c r="M87" s="6" t="str">
        <f ca="1">IFERROR(VLOOKUP(IDNMaps[[#This Row],[Type]],RecordCount[],6,0)&amp;"-"&amp;IDNMaps[[#This Row],[Type Count]],"")</f>
        <v>Resource Relations-23</v>
      </c>
      <c r="N87" s="6" t="str">
        <f ca="1">IFERROR(VLOOKUP(IDNMaps[[#This Row],[Primary]],INDIRECT(VLOOKUP(IDNMaps[[#This Row],[Type]],RecordCount[],2,0)),VLOOKUP(IDNMaps[[#This Row],[Type]],RecordCount[],7,0),0),"")</f>
        <v>Service/Awaiting</v>
      </c>
      <c r="O87" s="6" t="str">
        <f ca="1">IF(IDNMaps[[#This Row],[Name]]="","","("&amp;IDNMaps[[#This Row],[Type]]&amp;") "&amp;IDNMaps[[#This Row],[Name]])</f>
        <v>(Relation) Service/Awaiting</v>
      </c>
      <c r="P87" s="6">
        <f ca="1">IFERROR(VLOOKUP(IDNMaps[[#This Row],[Primary]],INDIRECT(VLOOKUP(IDNMaps[[#This Row],[Type]],RecordCount[],2,0)),VLOOKUP(IDNMaps[[#This Row],[Type]],RecordCount[],8,0),0),"")</f>
        <v>2109123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24</v>
      </c>
      <c r="M88" s="6" t="str">
        <f ca="1">IFERROR(VLOOKUP(IDNMaps[[#This Row],[Type]],RecordCount[],6,0)&amp;"-"&amp;IDNMaps[[#This Row],[Type Count]],"")</f>
        <v>Resource Relations-24</v>
      </c>
      <c r="N88" s="6" t="str">
        <f ca="1">IFERROR(VLOOKUP(IDNMaps[[#This Row],[Primary]],INDIRECT(VLOOKUP(IDNMaps[[#This Row],[Type]],RecordCount[],2,0)),VLOOKUP(IDNMaps[[#This Row],[Type]],RecordCount[],7,0),0),"")</f>
        <v>Item/ItemServices</v>
      </c>
      <c r="O88" s="6" t="str">
        <f ca="1">IF(IDNMaps[[#This Row],[Name]]="","","("&amp;IDNMaps[[#This Row],[Type]]&amp;") "&amp;IDNMaps[[#This Row],[Name]])</f>
        <v>(Relation) Item/ItemServices</v>
      </c>
      <c r="P88" s="6">
        <f ca="1">IFERROR(VLOOKUP(IDNMaps[[#This Row],[Primary]],INDIRECT(VLOOKUP(IDNMaps[[#This Row],[Type]],RecordCount[],2,0)),VLOOKUP(IDNMaps[[#This Row],[Type]],RecordCount[],8,0),0),"")</f>
        <v>2109124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25</v>
      </c>
      <c r="M89" s="6" t="str">
        <f ca="1">IFERROR(VLOOKUP(IDNMaps[[#This Row],[Type]],RecordCount[],6,0)&amp;"-"&amp;IDNMaps[[#This Row],[Type Count]],"")</f>
        <v>Resource Relations-25</v>
      </c>
      <c r="N89" s="6" t="str">
        <f ca="1">IFERROR(VLOOKUP(IDNMaps[[#This Row],[Primary]],INDIRECT(VLOOKUP(IDNMaps[[#This Row],[Type]],RecordCount[],2,0)),VLOOKUP(IDNMaps[[#This Row],[Type]],RecordCount[],7,0),0),"")</f>
        <v>Item/Prices</v>
      </c>
      <c r="O89" s="6" t="str">
        <f ca="1">IF(IDNMaps[[#This Row],[Name]]="","","("&amp;IDNMaps[[#This Row],[Type]]&amp;") "&amp;IDNMaps[[#This Row],[Name]])</f>
        <v>(Relation) Item/Prices</v>
      </c>
      <c r="P89" s="6">
        <f ca="1">IFERROR(VLOOKUP(IDNMaps[[#This Row],[Primary]],INDIRECT(VLOOKUP(IDNMaps[[#This Row],[Type]],RecordCount[],2,0)),VLOOKUP(IDNMaps[[#This Row],[Type]],RecordCount[],8,0),0),"")</f>
        <v>2109125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26</v>
      </c>
      <c r="M90" s="6" t="str">
        <f ca="1">IFERROR(VLOOKUP(IDNMaps[[#This Row],[Type]],RecordCount[],6,0)&amp;"-"&amp;IDNMaps[[#This Row],[Type Count]],"")</f>
        <v>Resource Relations-26</v>
      </c>
      <c r="N90" s="6" t="str">
        <f ca="1">IFERROR(VLOOKUP(IDNMaps[[#This Row],[Primary]],INDIRECT(VLOOKUP(IDNMaps[[#This Row],[Type]],RecordCount[],2,0)),VLOOKUP(IDNMaps[[#This Row],[Type]],RecordCount[],7,0),0),"")</f>
        <v>Item/Unassigned</v>
      </c>
      <c r="O90" s="6" t="str">
        <f ca="1">IF(IDNMaps[[#This Row],[Name]]="","","("&amp;IDNMaps[[#This Row],[Type]]&amp;") "&amp;IDNMaps[[#This Row],[Name]])</f>
        <v>(Relation) Item/Unassigned</v>
      </c>
      <c r="P90" s="6">
        <f ca="1">IFERROR(VLOOKUP(IDNMaps[[#This Row],[Primary]],INDIRECT(VLOOKUP(IDNMaps[[#This Row],[Type]],RecordCount[],2,0)),VLOOKUP(IDNMaps[[#This Row],[Type]],RecordCount[],8,0),0),"")</f>
        <v>2109126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27</v>
      </c>
      <c r="M91" s="6" t="str">
        <f ca="1">IFERROR(VLOOKUP(IDNMaps[[#This Row],[Type]],RecordCount[],6,0)&amp;"-"&amp;IDNMaps[[#This Row],[Type Count]],"")</f>
        <v>Resource Relations-27</v>
      </c>
      <c r="N91" s="6" t="str">
        <f ca="1">IFERROR(VLOOKUP(IDNMaps[[#This Row],[Primary]],INDIRECT(VLOOKUP(IDNMaps[[#This Row],[Type]],RecordCount[],2,0)),VLOOKUP(IDNMaps[[#This Row],[Type]],RecordCount[],7,0),0),"")</f>
        <v>Item/Assigned</v>
      </c>
      <c r="O91" s="6" t="str">
        <f ca="1">IF(IDNMaps[[#This Row],[Name]]="","","("&amp;IDNMaps[[#This Row],[Type]]&amp;") "&amp;IDNMaps[[#This Row],[Name]])</f>
        <v>(Relation) Item/Assigned</v>
      </c>
      <c r="P91" s="6">
        <f ca="1">IFERROR(VLOOKUP(IDNMaps[[#This Row],[Primary]],INDIRECT(VLOOKUP(IDNMaps[[#This Row],[Type]],RecordCount[],2,0)),VLOOKUP(IDNMaps[[#This Row],[Type]],RecordCount[],8,0),0),"")</f>
        <v>2109127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28</v>
      </c>
      <c r="M92" s="6" t="str">
        <f ca="1">IFERROR(VLOOKUP(IDNMaps[[#This Row],[Type]],RecordCount[],6,0)&amp;"-"&amp;IDNMaps[[#This Row],[Type Count]],"")</f>
        <v>Resource Relations-28</v>
      </c>
      <c r="N92" s="6" t="str">
        <f ca="1">IFERROR(VLOOKUP(IDNMaps[[#This Row],[Primary]],INDIRECT(VLOOKUP(IDNMaps[[#This Row],[Type]],RecordCount[],2,0)),VLOOKUP(IDNMaps[[#This Row],[Type]],RecordCount[],7,0),0),"")</f>
        <v>Item/Processing</v>
      </c>
      <c r="O92" s="6" t="str">
        <f ca="1">IF(IDNMaps[[#This Row],[Name]]="","","("&amp;IDNMaps[[#This Row],[Type]]&amp;") "&amp;IDNMaps[[#This Row],[Name]])</f>
        <v>(Relation) Item/Processing</v>
      </c>
      <c r="P92" s="6">
        <f ca="1">IFERROR(VLOOKUP(IDNMaps[[#This Row],[Primary]],INDIRECT(VLOOKUP(IDNMaps[[#This Row],[Type]],RecordCount[],2,0)),VLOOKUP(IDNMaps[[#This Row],[Type]],RecordCount[],8,0),0),"")</f>
        <v>2109128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29</v>
      </c>
      <c r="M93" s="6" t="str">
        <f ca="1">IFERROR(VLOOKUP(IDNMaps[[#This Row],[Type]],RecordCount[],6,0)&amp;"-"&amp;IDNMaps[[#This Row],[Type Count]],"")</f>
        <v>Resource Relations-29</v>
      </c>
      <c r="N93" s="6" t="str">
        <f ca="1">IFERROR(VLOOKUP(IDNMaps[[#This Row],[Primary]],INDIRECT(VLOOKUP(IDNMaps[[#This Row],[Type]],RecordCount[],2,0)),VLOOKUP(IDNMaps[[#This Row],[Type]],RecordCount[],7,0),0),"")</f>
        <v>Item/Awaiting</v>
      </c>
      <c r="O93" s="6" t="str">
        <f ca="1">IF(IDNMaps[[#This Row],[Name]]="","","("&amp;IDNMaps[[#This Row],[Type]]&amp;") "&amp;IDNMaps[[#This Row],[Name]])</f>
        <v>(Relation) Item/Awaiting</v>
      </c>
      <c r="P93" s="6">
        <f ca="1">IFERROR(VLOOKUP(IDNMaps[[#This Row],[Primary]],INDIRECT(VLOOKUP(IDNMaps[[#This Row],[Type]],RecordCount[],2,0)),VLOOKUP(IDNMaps[[#This Row],[Type]],RecordCount[],8,0),0),"")</f>
        <v>2109129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30</v>
      </c>
      <c r="M94" s="6" t="str">
        <f ca="1">IFERROR(VLOOKUP(IDNMaps[[#This Row],[Type]],RecordCount[],6,0)&amp;"-"&amp;IDNMaps[[#This Row],[Type Count]],"")</f>
        <v>Resource Relations-30</v>
      </c>
      <c r="N94" s="6" t="str">
        <f ca="1">IFERROR(VLOOKUP(IDNMaps[[#This Row],[Primary]],INDIRECT(VLOOKUP(IDNMaps[[#This Row],[Type]],RecordCount[],2,0)),VLOOKUP(IDNMaps[[#This Row],[Type]],RecordCount[],7,0),0),"")</f>
        <v>Item/ServicingUsers</v>
      </c>
      <c r="O94" s="6" t="str">
        <f ca="1">IF(IDNMaps[[#This Row],[Name]]="","","("&amp;IDNMaps[[#This Row],[Type]]&amp;") "&amp;IDNMaps[[#This Row],[Name]])</f>
        <v>(Relation) Item/ServicingUsers</v>
      </c>
      <c r="P94" s="6">
        <f ca="1">IFERROR(VLOOKUP(IDNMaps[[#This Row],[Primary]],INDIRECT(VLOOKUP(IDNMaps[[#This Row],[Type]],RecordCount[],2,0)),VLOOKUP(IDNMaps[[#This Row],[Type]],RecordCount[],8,0),0),"")</f>
        <v>2109130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31</v>
      </c>
      <c r="M95" s="6" t="str">
        <f ca="1">IFERROR(VLOOKUP(IDNMaps[[#This Row],[Type]],RecordCount[],6,0)&amp;"-"&amp;IDNMaps[[#This Row],[Type Count]],"")</f>
        <v>Resource Relations-31</v>
      </c>
      <c r="N95" s="6" t="str">
        <f ca="1">IFERROR(VLOOKUP(IDNMaps[[#This Row],[Primary]],INDIRECT(VLOOKUP(IDNMaps[[#This Row],[Type]],RecordCount[],2,0)),VLOOKUP(IDNMaps[[#This Row],[Type]],RecordCount[],7,0),0),"")</f>
        <v>ItemService/Item</v>
      </c>
      <c r="O95" s="6" t="str">
        <f ca="1">IF(IDNMaps[[#This Row],[Name]]="","","("&amp;IDNMaps[[#This Row],[Type]]&amp;") "&amp;IDNMaps[[#This Row],[Name]])</f>
        <v>(Relation) ItemService/Item</v>
      </c>
      <c r="P95" s="6">
        <f ca="1">IFERROR(VLOOKUP(IDNMaps[[#This Row],[Primary]],INDIRECT(VLOOKUP(IDNMaps[[#This Row],[Type]],RecordCount[],2,0)),VLOOKUP(IDNMaps[[#This Row],[Type]],RecordCount[],8,0),0),"")</f>
        <v>2109131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32</v>
      </c>
      <c r="M96" s="6" t="str">
        <f ca="1">IFERROR(VLOOKUP(IDNMaps[[#This Row],[Type]],RecordCount[],6,0)&amp;"-"&amp;IDNMaps[[#This Row],[Type Count]],"")</f>
        <v>Resource Relations-32</v>
      </c>
      <c r="N96" s="6" t="str">
        <f ca="1">IFERROR(VLOOKUP(IDNMaps[[#This Row],[Primary]],INDIRECT(VLOOKUP(IDNMaps[[#This Row],[Type]],RecordCount[],2,0)),VLOOKUP(IDNMaps[[#This Row],[Type]],RecordCount[],7,0),0),"")</f>
        <v>ItemService/Service</v>
      </c>
      <c r="O96" s="6" t="str">
        <f ca="1">IF(IDNMaps[[#This Row],[Name]]="","","("&amp;IDNMaps[[#This Row],[Type]]&amp;") "&amp;IDNMaps[[#This Row],[Name]])</f>
        <v>(Relation) ItemService/Service</v>
      </c>
      <c r="P96" s="6">
        <f ca="1">IFERROR(VLOOKUP(IDNMaps[[#This Row],[Primary]],INDIRECT(VLOOKUP(IDNMaps[[#This Row],[Type]],RecordCount[],2,0)),VLOOKUP(IDNMaps[[#This Row],[Type]],RecordCount[],8,0),0),"")</f>
        <v>2109132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33</v>
      </c>
      <c r="M97" s="6" t="str">
        <f ca="1">IFERROR(VLOOKUP(IDNMaps[[#This Row],[Type]],RecordCount[],6,0)&amp;"-"&amp;IDNMaps[[#This Row],[Type Count]],"")</f>
        <v>Resource Relations-33</v>
      </c>
      <c r="N97" s="6" t="str">
        <f ca="1">IFERROR(VLOOKUP(IDNMaps[[#This Row],[Primary]],INDIRECT(VLOOKUP(IDNMaps[[#This Row],[Type]],RecordCount[],2,0)),VLOOKUP(IDNMaps[[#This Row],[Type]],RecordCount[],7,0),0),"")</f>
        <v>ItemService/Price</v>
      </c>
      <c r="O97" s="6" t="str">
        <f ca="1">IF(IDNMaps[[#This Row],[Name]]="","","("&amp;IDNMaps[[#This Row],[Type]]&amp;") "&amp;IDNMaps[[#This Row],[Name]])</f>
        <v>(Relation) ItemService/Price</v>
      </c>
      <c r="P97" s="6">
        <f ca="1">IFERROR(VLOOKUP(IDNMaps[[#This Row],[Primary]],INDIRECT(VLOOKUP(IDNMaps[[#This Row],[Type]],RecordCount[],2,0)),VLOOKUP(IDNMaps[[#This Row],[Type]],RecordCount[],8,0),0),"")</f>
        <v>2109133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34</v>
      </c>
      <c r="M98" s="6" t="str">
        <f ca="1">IFERROR(VLOOKUP(IDNMaps[[#This Row],[Type]],RecordCount[],6,0)&amp;"-"&amp;IDNMaps[[#This Row],[Type Count]],"")</f>
        <v>Resource Relations-34</v>
      </c>
      <c r="N98" s="6" t="str">
        <f ca="1">IFERROR(VLOOKUP(IDNMaps[[#This Row],[Primary]],INDIRECT(VLOOKUP(IDNMaps[[#This Row],[Type]],RecordCount[],2,0)),VLOOKUP(IDNMaps[[#This Row],[Type]],RecordCount[],7,0),0),"")</f>
        <v>UserService/User</v>
      </c>
      <c r="O98" s="6" t="str">
        <f ca="1">IF(IDNMaps[[#This Row],[Name]]="","","("&amp;IDNMaps[[#This Row],[Type]]&amp;") "&amp;IDNMaps[[#This Row],[Name]])</f>
        <v>(Relation) UserService/User</v>
      </c>
      <c r="P98" s="6">
        <f ca="1">IFERROR(VLOOKUP(IDNMaps[[#This Row],[Primary]],INDIRECT(VLOOKUP(IDNMaps[[#This Row],[Type]],RecordCount[],2,0)),VLOOKUP(IDNMaps[[#This Row],[Type]],RecordCount[],8,0),0),"")</f>
        <v>2109134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35</v>
      </c>
      <c r="M99" s="6" t="str">
        <f ca="1">IFERROR(VLOOKUP(IDNMaps[[#This Row],[Type]],RecordCount[],6,0)&amp;"-"&amp;IDNMaps[[#This Row],[Type Count]],"")</f>
        <v>Resource Relations-35</v>
      </c>
      <c r="N99" s="6" t="str">
        <f ca="1">IFERROR(VLOOKUP(IDNMaps[[#This Row],[Primary]],INDIRECT(VLOOKUP(IDNMaps[[#This Row],[Type]],RecordCount[],2,0)),VLOOKUP(IDNMaps[[#This Row],[Type]],RecordCount[],7,0),0),"")</f>
        <v>UserService/Service</v>
      </c>
      <c r="O99" s="6" t="str">
        <f ca="1">IF(IDNMaps[[#This Row],[Name]]="","","("&amp;IDNMaps[[#This Row],[Type]]&amp;") "&amp;IDNMaps[[#This Row],[Name]])</f>
        <v>(Relation) UserService/Service</v>
      </c>
      <c r="P99" s="6">
        <f ca="1">IFERROR(VLOOKUP(IDNMaps[[#This Row],[Primary]],INDIRECT(VLOOKUP(IDNMaps[[#This Row],[Type]],RecordCount[],2,0)),VLOOKUP(IDNMaps[[#This Row],[Type]],RecordCount[],8,0),0),"")</f>
        <v>2109135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36</v>
      </c>
      <c r="M100" s="6" t="str">
        <f ca="1">IFERROR(VLOOKUP(IDNMaps[[#This Row],[Type]],RecordCount[],6,0)&amp;"-"&amp;IDNMaps[[#This Row],[Type Count]],"")</f>
        <v>Resource Relations-36</v>
      </c>
      <c r="N100" s="6" t="str">
        <f ca="1">IFERROR(VLOOKUP(IDNMaps[[#This Row],[Primary]],INDIRECT(VLOOKUP(IDNMaps[[#This Row],[Type]],RecordCount[],2,0)),VLOOKUP(IDNMaps[[#This Row],[Type]],RecordCount[],7,0),0),"")</f>
        <v>HubUser/Hub</v>
      </c>
      <c r="O100" s="6" t="str">
        <f ca="1">IF(IDNMaps[[#This Row],[Name]]="","","("&amp;IDNMaps[[#This Row],[Type]]&amp;") "&amp;IDNMaps[[#This Row],[Name]])</f>
        <v>(Relation) HubUser/Hub</v>
      </c>
      <c r="P100" s="6">
        <f ca="1">IFERROR(VLOOKUP(IDNMaps[[#This Row],[Primary]],INDIRECT(VLOOKUP(IDNMaps[[#This Row],[Type]],RecordCount[],2,0)),VLOOKUP(IDNMaps[[#This Row],[Type]],RecordCount[],8,0),0),"")</f>
        <v>2109136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37</v>
      </c>
      <c r="M101" s="6" t="str">
        <f ca="1">IFERROR(VLOOKUP(IDNMaps[[#This Row],[Type]],RecordCount[],6,0)&amp;"-"&amp;IDNMaps[[#This Row],[Type Count]],"")</f>
        <v>Resource Relations-37</v>
      </c>
      <c r="N101" s="6" t="str">
        <f ca="1">IFERROR(VLOOKUP(IDNMaps[[#This Row],[Primary]],INDIRECT(VLOOKUP(IDNMaps[[#This Row],[Type]],RecordCount[],2,0)),VLOOKUP(IDNMaps[[#This Row],[Type]],RecordCount[],7,0),0),"")</f>
        <v>HubUser/User</v>
      </c>
      <c r="O101" s="6" t="str">
        <f ca="1">IF(IDNMaps[[#This Row],[Name]]="","","("&amp;IDNMaps[[#This Row],[Type]]&amp;") "&amp;IDNMaps[[#This Row],[Name]])</f>
        <v>(Relation) HubUser/User</v>
      </c>
      <c r="P101" s="6">
        <f ca="1">IFERROR(VLOOKUP(IDNMaps[[#This Row],[Primary]],INDIRECT(VLOOKUP(IDNMaps[[#This Row],[Type]],RecordCount[],2,0)),VLOOKUP(IDNMaps[[#This Row],[Type]],RecordCount[],8,0),0),"")</f>
        <v>2109137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38</v>
      </c>
      <c r="M102" s="6" t="str">
        <f ca="1">IFERROR(VLOOKUP(IDNMaps[[#This Row],[Type]],RecordCount[],6,0)&amp;"-"&amp;IDNMaps[[#This Row],[Type Count]],"")</f>
        <v>Resource Relations-38</v>
      </c>
      <c r="N102" s="6" t="str">
        <f ca="1">IFERROR(VLOOKUP(IDNMaps[[#This Row],[Primary]],INDIRECT(VLOOKUP(IDNMaps[[#This Row],[Type]],RecordCount[],2,0)),VLOOKUP(IDNMaps[[#This Row],[Type]],RecordCount[],7,0),0),"")</f>
        <v>Shelf/Hub</v>
      </c>
      <c r="O102" s="6" t="str">
        <f ca="1">IF(IDNMaps[[#This Row],[Name]]="","","("&amp;IDNMaps[[#This Row],[Type]]&amp;") "&amp;IDNMaps[[#This Row],[Name]])</f>
        <v>(Relation) Shelf/Hub</v>
      </c>
      <c r="P102" s="6">
        <f ca="1">IFERROR(VLOOKUP(IDNMaps[[#This Row],[Primary]],INDIRECT(VLOOKUP(IDNMaps[[#This Row],[Type]],RecordCount[],2,0)),VLOOKUP(IDNMaps[[#This Row],[Type]],RecordCount[],8,0),0),"")</f>
        <v>2109138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39</v>
      </c>
      <c r="M103" s="6" t="str">
        <f ca="1">IFERROR(VLOOKUP(IDNMaps[[#This Row],[Type]],RecordCount[],6,0)&amp;"-"&amp;IDNMaps[[#This Row],[Type Count]],"")</f>
        <v>Resource Relations-39</v>
      </c>
      <c r="N103" s="6" t="str">
        <f ca="1">IFERROR(VLOOKUP(IDNMaps[[#This Row],[Primary]],INDIRECT(VLOOKUP(IDNMaps[[#This Row],[Type]],RecordCount[],2,0)),VLOOKUP(IDNMaps[[#This Row],[Type]],RecordCount[],7,0),0),"")</f>
        <v>Shelf/Items</v>
      </c>
      <c r="O103" s="6" t="str">
        <f ca="1">IF(IDNMaps[[#This Row],[Name]]="","","("&amp;IDNMaps[[#This Row],[Type]]&amp;") "&amp;IDNMaps[[#This Row],[Name]])</f>
        <v>(Relation) Shelf/Items</v>
      </c>
      <c r="P103" s="6">
        <f ca="1">IFERROR(VLOOKUP(IDNMaps[[#This Row],[Primary]],INDIRECT(VLOOKUP(IDNMaps[[#This Row],[Type]],RecordCount[],2,0)),VLOOKUP(IDNMaps[[#This Row],[Type]],RecordCount[],8,0),0),"")</f>
        <v>2109139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40</v>
      </c>
      <c r="M104" s="6" t="str">
        <f ca="1">IFERROR(VLOOKUP(IDNMaps[[#This Row],[Type]],RecordCount[],6,0)&amp;"-"&amp;IDNMaps[[#This Row],[Type Count]],"")</f>
        <v>Resource Relations-40</v>
      </c>
      <c r="N104" s="6" t="str">
        <f ca="1">IFERROR(VLOOKUP(IDNMaps[[#This Row],[Primary]],INDIRECT(VLOOKUP(IDNMaps[[#This Row],[Type]],RecordCount[],2,0)),VLOOKUP(IDNMaps[[#This Row],[Type]],RecordCount[],7,0),0),"")</f>
        <v>HubDefaultShelf/Hub</v>
      </c>
      <c r="O104" s="6" t="str">
        <f ca="1">IF(IDNMaps[[#This Row],[Name]]="","","("&amp;IDNMaps[[#This Row],[Type]]&amp;") "&amp;IDNMaps[[#This Row],[Name]])</f>
        <v>(Relation) HubDefaultShelf/Hub</v>
      </c>
      <c r="P104" s="6">
        <f ca="1">IFERROR(VLOOKUP(IDNMaps[[#This Row],[Primary]],INDIRECT(VLOOKUP(IDNMaps[[#This Row],[Type]],RecordCount[],2,0)),VLOOKUP(IDNMaps[[#This Row],[Type]],RecordCount[],8,0),0),"")</f>
        <v>2109140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41</v>
      </c>
      <c r="M105" s="6" t="str">
        <f ca="1">IFERROR(VLOOKUP(IDNMaps[[#This Row],[Type]],RecordCount[],6,0)&amp;"-"&amp;IDNMaps[[#This Row],[Type Count]],"")</f>
        <v>Resource Relations-41</v>
      </c>
      <c r="N105" s="6" t="str">
        <f ca="1">IFERROR(VLOOKUP(IDNMaps[[#This Row],[Primary]],INDIRECT(VLOOKUP(IDNMaps[[#This Row],[Type]],RecordCount[],2,0)),VLOOKUP(IDNMaps[[#This Row],[Type]],RecordCount[],7,0),0),"")</f>
        <v>HubDefaultShelf/Shelf</v>
      </c>
      <c r="O105" s="6" t="str">
        <f ca="1">IF(IDNMaps[[#This Row],[Name]]="","","("&amp;IDNMaps[[#This Row],[Type]]&amp;") "&amp;IDNMaps[[#This Row],[Name]])</f>
        <v>(Relation) HubDefaultShelf/Shelf</v>
      </c>
      <c r="P105" s="6">
        <f ca="1">IFERROR(VLOOKUP(IDNMaps[[#This Row],[Primary]],INDIRECT(VLOOKUP(IDNMaps[[#This Row],[Type]],RecordCount[],2,0)),VLOOKUP(IDNMaps[[#This Row],[Type]],RecordCount[],8,0),0),"")</f>
        <v>2109141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42</v>
      </c>
      <c r="M106" s="6" t="str">
        <f ca="1">IFERROR(VLOOKUP(IDNMaps[[#This Row],[Type]],RecordCount[],6,0)&amp;"-"&amp;IDNMaps[[#This Row],[Type Count]],"")</f>
        <v>Resource Relations-42</v>
      </c>
      <c r="N106" s="6" t="str">
        <f ca="1">IFERROR(VLOOKUP(IDNMaps[[#This Row],[Primary]],INDIRECT(VLOOKUP(IDNMaps[[#This Row],[Type]],RecordCount[],2,0)),VLOOKUP(IDNMaps[[#This Row],[Type]],RecordCount[],7,0),0),"")</f>
        <v>Pricelist/Contents</v>
      </c>
      <c r="O106" s="6" t="str">
        <f ca="1">IF(IDNMaps[[#This Row],[Name]]="","","("&amp;IDNMaps[[#This Row],[Type]]&amp;") "&amp;IDNMaps[[#This Row],[Name]])</f>
        <v>(Relation) Pricelist/Contents</v>
      </c>
      <c r="P106" s="6">
        <f ca="1">IFERROR(VLOOKUP(IDNMaps[[#This Row],[Primary]],INDIRECT(VLOOKUP(IDNMaps[[#This Row],[Type]],RecordCount[],2,0)),VLOOKUP(IDNMaps[[#This Row],[Type]],RecordCount[],8,0),0),"")</f>
        <v>2109142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43</v>
      </c>
      <c r="M107" s="6" t="str">
        <f ca="1">IFERROR(VLOOKUP(IDNMaps[[#This Row],[Type]],RecordCount[],6,0)&amp;"-"&amp;IDNMaps[[#This Row],[Type Count]],"")</f>
        <v>Resource Relations-43</v>
      </c>
      <c r="N107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07" s="6" t="str">
        <f ca="1">IF(IDNMaps[[#This Row],[Name]]="","","("&amp;IDNMaps[[#This Row],[Type]]&amp;") "&amp;IDNMaps[[#This Row],[Name]])</f>
        <v>(Relation) PricelistContent/Pricelist</v>
      </c>
      <c r="P107" s="6">
        <f ca="1">IFERROR(VLOOKUP(IDNMaps[[#This Row],[Primary]],INDIRECT(VLOOKUP(IDNMaps[[#This Row],[Type]],RecordCount[],2,0)),VLOOKUP(IDNMaps[[#This Row],[Type]],RecordCount[],8,0),0),"")</f>
        <v>2109143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44</v>
      </c>
      <c r="M108" s="6" t="str">
        <f ca="1">IFERROR(VLOOKUP(IDNMaps[[#This Row],[Type]],RecordCount[],6,0)&amp;"-"&amp;IDNMaps[[#This Row],[Type Count]],"")</f>
        <v>Resource Relations-44</v>
      </c>
      <c r="N108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08" s="6" t="str">
        <f ca="1">IF(IDNMaps[[#This Row],[Name]]="","","("&amp;IDNMaps[[#This Row],[Type]]&amp;") "&amp;IDNMaps[[#This Row],[Name]])</f>
        <v>(Relation) PricelistContent/ItemService</v>
      </c>
      <c r="P108" s="6">
        <f ca="1">IFERROR(VLOOKUP(IDNMaps[[#This Row],[Primary]],INDIRECT(VLOOKUP(IDNMaps[[#This Row],[Type]],RecordCount[],2,0)),VLOOKUP(IDNMaps[[#This Row],[Type]],RecordCount[],8,0),0),"")</f>
        <v>2109144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45</v>
      </c>
      <c r="M109" s="6" t="str">
        <f ca="1">IFERROR(VLOOKUP(IDNMaps[[#This Row],[Type]],RecordCount[],6,0)&amp;"-"&amp;IDNMaps[[#This Row],[Type Count]],"")</f>
        <v>Resource Relations-45</v>
      </c>
      <c r="N109" s="6" t="str">
        <f ca="1">IFERROR(VLOOKUP(IDNMaps[[#This Row],[Primary]],INDIRECT(VLOOKUP(IDNMaps[[#This Row],[Type]],RecordCount[],2,0)),VLOOKUP(IDNMaps[[#This Row],[Type]],RecordCount[],7,0),0),"")</f>
        <v>IdentityLabel/Item</v>
      </c>
      <c r="O109" s="6" t="str">
        <f ca="1">IF(IDNMaps[[#This Row],[Name]]="","","("&amp;IDNMaps[[#This Row],[Type]]&amp;") "&amp;IDNMaps[[#This Row],[Name]])</f>
        <v>(Relation) IdentityLabel/Item</v>
      </c>
      <c r="P109" s="6">
        <f ca="1">IFERROR(VLOOKUP(IDNMaps[[#This Row],[Primary]],INDIRECT(VLOOKUP(IDNMaps[[#This Row],[Type]],RecordCount[],2,0)),VLOOKUP(IDNMaps[[#This Row],[Type]],RecordCount[],8,0),0),"")</f>
        <v>2109145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46</v>
      </c>
      <c r="M110" s="6" t="str">
        <f ca="1">IFERROR(VLOOKUP(IDNMaps[[#This Row],[Type]],RecordCount[],6,0)&amp;"-"&amp;IDNMaps[[#This Row],[Type Count]],"")</f>
        <v>Resource Relations-46</v>
      </c>
      <c r="N110" s="6" t="str">
        <f ca="1">IFERROR(VLOOKUP(IDNMaps[[#This Row],[Primary]],INDIRECT(VLOOKUP(IDNMaps[[#This Row],[Type]],RecordCount[],2,0)),VLOOKUP(IDNMaps[[#This Row],[Type]],RecordCount[],7,0),0),"")</f>
        <v>Order/Items</v>
      </c>
      <c r="O110" s="6" t="str">
        <f ca="1">IF(IDNMaps[[#This Row],[Name]]="","","("&amp;IDNMaps[[#This Row],[Type]]&amp;") "&amp;IDNMaps[[#This Row],[Name]])</f>
        <v>(Relation) Order/Items</v>
      </c>
      <c r="P110" s="6">
        <f ca="1">IFERROR(VLOOKUP(IDNMaps[[#This Row],[Primary]],INDIRECT(VLOOKUP(IDNMaps[[#This Row],[Type]],RecordCount[],2,0)),VLOOKUP(IDNMaps[[#This Row],[Type]],RecordCount[],8,0),0),"")</f>
        <v>2109146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47</v>
      </c>
      <c r="M111" s="6" t="str">
        <f ca="1">IFERROR(VLOOKUP(IDNMaps[[#This Row],[Type]],RecordCount[],6,0)&amp;"-"&amp;IDNMaps[[#This Row],[Type Count]],"")</f>
        <v>Resource Relations-47</v>
      </c>
      <c r="N111" s="6" t="str">
        <f ca="1">IFERROR(VLOOKUP(IDNMaps[[#This Row],[Primary]],INDIRECT(VLOOKUP(IDNMaps[[#This Row],[Type]],RecordCount[],2,0)),VLOOKUP(IDNMaps[[#This Row],[Type]],RecordCount[],7,0),0),"")</f>
        <v>Order/Customer</v>
      </c>
      <c r="O111" s="6" t="str">
        <f ca="1">IF(IDNMaps[[#This Row],[Name]]="","","("&amp;IDNMaps[[#This Row],[Type]]&amp;") "&amp;IDNMaps[[#This Row],[Name]])</f>
        <v>(Relation) Order/Customer</v>
      </c>
      <c r="P111" s="6">
        <f ca="1">IFERROR(VLOOKUP(IDNMaps[[#This Row],[Primary]],INDIRECT(VLOOKUP(IDNMaps[[#This Row],[Type]],RecordCount[],2,0)),VLOOKUP(IDNMaps[[#This Row],[Type]],RecordCount[],8,0),0),"")</f>
        <v>2109147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48</v>
      </c>
      <c r="M112" s="6" t="str">
        <f ca="1">IFERROR(VLOOKUP(IDNMaps[[#This Row],[Type]],RecordCount[],6,0)&amp;"-"&amp;IDNMaps[[#This Row],[Type Count]],"")</f>
        <v>Resource Relations-48</v>
      </c>
      <c r="N112" s="6" t="str">
        <f ca="1">IFERROR(VLOOKUP(IDNMaps[[#This Row],[Primary]],INDIRECT(VLOOKUP(IDNMaps[[#This Row],[Type]],RecordCount[],2,0)),VLOOKUP(IDNMaps[[#This Row],[Type]],RecordCount[],7,0),0),"")</f>
        <v>Order/Hub</v>
      </c>
      <c r="O112" s="6" t="str">
        <f ca="1">IF(IDNMaps[[#This Row],[Name]]="","","("&amp;IDNMaps[[#This Row],[Type]]&amp;") "&amp;IDNMaps[[#This Row],[Name]])</f>
        <v>(Relation) Order/Hub</v>
      </c>
      <c r="P112" s="6">
        <f ca="1">IFERROR(VLOOKUP(IDNMaps[[#This Row],[Primary]],INDIRECT(VLOOKUP(IDNMaps[[#This Row],[Type]],RecordCount[],2,0)),VLOOKUP(IDNMaps[[#This Row],[Type]],RecordCount[],8,0),0),"")</f>
        <v>2109148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49</v>
      </c>
      <c r="M113" s="6" t="str">
        <f ca="1">IFERROR(VLOOKUP(IDNMaps[[#This Row],[Type]],RecordCount[],6,0)&amp;"-"&amp;IDNMaps[[#This Row],[Type Count]],"")</f>
        <v>Resource Relations-49</v>
      </c>
      <c r="N113" s="6" t="str">
        <f ca="1">IFERROR(VLOOKUP(IDNMaps[[#This Row],[Primary]],INDIRECT(VLOOKUP(IDNMaps[[#This Row],[Type]],RecordCount[],2,0)),VLOOKUP(IDNMaps[[#This Row],[Type]],RecordCount[],7,0),0),"")</f>
        <v>Order/Invoice</v>
      </c>
      <c r="O113" s="6" t="str">
        <f ca="1">IF(IDNMaps[[#This Row],[Name]]="","","("&amp;IDNMaps[[#This Row],[Type]]&amp;") "&amp;IDNMaps[[#This Row],[Name]])</f>
        <v>(Relation) Order/Invoice</v>
      </c>
      <c r="P113" s="6">
        <f ca="1">IFERROR(VLOOKUP(IDNMaps[[#This Row],[Primary]],INDIRECT(VLOOKUP(IDNMaps[[#This Row],[Type]],RecordCount[],2,0)),VLOOKUP(IDNMaps[[#This Row],[Type]],RecordCount[],8,0),0),"")</f>
        <v>2109149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50</v>
      </c>
      <c r="M114" s="6" t="str">
        <f ca="1">IFERROR(VLOOKUP(IDNMaps[[#This Row],[Type]],RecordCount[],6,0)&amp;"-"&amp;IDNMaps[[#This Row],[Type Count]],"")</f>
        <v>Resource Relations-50</v>
      </c>
      <c r="N114" s="6" t="str">
        <f ca="1">IFERROR(VLOOKUP(IDNMaps[[#This Row],[Primary]],INDIRECT(VLOOKUP(IDNMaps[[#This Row],[Type]],RecordCount[],2,0)),VLOOKUP(IDNMaps[[#This Row],[Type]],RecordCount[],7,0),0),"")</f>
        <v>Order/Deliveries</v>
      </c>
      <c r="O114" s="6" t="str">
        <f ca="1">IF(IDNMaps[[#This Row],[Name]]="","","("&amp;IDNMaps[[#This Row],[Type]]&amp;") "&amp;IDNMaps[[#This Row],[Name]])</f>
        <v>(Relation) Order/Deliveries</v>
      </c>
      <c r="P114" s="6">
        <f ca="1">IFERROR(VLOOKUP(IDNMaps[[#This Row],[Primary]],INDIRECT(VLOOKUP(IDNMaps[[#This Row],[Type]],RecordCount[],2,0)),VLOOKUP(IDNMaps[[#This Row],[Type]],RecordCount[],8,0),0),"")</f>
        <v>2109150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51</v>
      </c>
      <c r="M115" s="6" t="str">
        <f ca="1">IFERROR(VLOOKUP(IDNMaps[[#This Row],[Type]],RecordCount[],6,0)&amp;"-"&amp;IDNMaps[[#This Row],[Type Count]],"")</f>
        <v>Resource Relations-51</v>
      </c>
      <c r="N115" s="6" t="str">
        <f ca="1">IFERROR(VLOOKUP(IDNMaps[[#This Row],[Primary]],INDIRECT(VLOOKUP(IDNMaps[[#This Row],[Type]],RecordCount[],2,0)),VLOOKUP(IDNMaps[[#This Row],[Type]],RecordCount[],7,0),0),"")</f>
        <v>Order/Receipts</v>
      </c>
      <c r="O115" s="6" t="str">
        <f ca="1">IF(IDNMaps[[#This Row],[Name]]="","","("&amp;IDNMaps[[#This Row],[Type]]&amp;") "&amp;IDNMaps[[#This Row],[Name]])</f>
        <v>(Relation) Order/Receipts</v>
      </c>
      <c r="P115" s="6">
        <f ca="1">IFERROR(VLOOKUP(IDNMaps[[#This Row],[Primary]],INDIRECT(VLOOKUP(IDNMaps[[#This Row],[Type]],RecordCount[],2,0)),VLOOKUP(IDNMaps[[#This Row],[Type]],RecordCount[],8,0),0),"")</f>
        <v>2109151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52</v>
      </c>
      <c r="M116" s="6" t="str">
        <f ca="1">IFERROR(VLOOKUP(IDNMaps[[#This Row],[Type]],RecordCount[],6,0)&amp;"-"&amp;IDNMaps[[#This Row],[Type Count]],"")</f>
        <v>Resource Relations-52</v>
      </c>
      <c r="N116" s="6" t="str">
        <f ca="1">IFERROR(VLOOKUP(IDNMaps[[#This Row],[Primary]],INDIRECT(VLOOKUP(IDNMaps[[#This Row],[Type]],RecordCount[],2,0)),VLOOKUP(IDNMaps[[#This Row],[Type]],RecordCount[],7,0),0),"")</f>
        <v>OrderItem/Order</v>
      </c>
      <c r="O116" s="6" t="str">
        <f ca="1">IF(IDNMaps[[#This Row],[Name]]="","","("&amp;IDNMaps[[#This Row],[Type]]&amp;") "&amp;IDNMaps[[#This Row],[Name]])</f>
        <v>(Relation) OrderItem/Order</v>
      </c>
      <c r="P116" s="6">
        <f ca="1">IFERROR(VLOOKUP(IDNMaps[[#This Row],[Primary]],INDIRECT(VLOOKUP(IDNMaps[[#This Row],[Type]],RecordCount[],2,0)),VLOOKUP(IDNMaps[[#This Row],[Type]],RecordCount[],8,0),0),"")</f>
        <v>2109152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53</v>
      </c>
      <c r="M117" s="6" t="str">
        <f ca="1">IFERROR(VLOOKUP(IDNMaps[[#This Row],[Type]],RecordCount[],6,0)&amp;"-"&amp;IDNMaps[[#This Row],[Type Count]],"")</f>
        <v>Resource Relations-53</v>
      </c>
      <c r="N117" s="6" t="str">
        <f ca="1">IFERROR(VLOOKUP(IDNMaps[[#This Row],[Primary]],INDIRECT(VLOOKUP(IDNMaps[[#This Row],[Type]],RecordCount[],2,0)),VLOOKUP(IDNMaps[[#This Row],[Type]],RecordCount[],7,0),0),"")</f>
        <v>OrderItem/Item</v>
      </c>
      <c r="O117" s="6" t="str">
        <f ca="1">IF(IDNMaps[[#This Row],[Name]]="","","("&amp;IDNMaps[[#This Row],[Type]]&amp;") "&amp;IDNMaps[[#This Row],[Name]])</f>
        <v>(Relation) OrderItem/Item</v>
      </c>
      <c r="P117" s="6">
        <f ca="1">IFERROR(VLOOKUP(IDNMaps[[#This Row],[Primary]],INDIRECT(VLOOKUP(IDNMaps[[#This Row],[Type]],RecordCount[],2,0)),VLOOKUP(IDNMaps[[#This Row],[Type]],RecordCount[],8,0),0),"")</f>
        <v>2109153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54</v>
      </c>
      <c r="M118" s="6" t="str">
        <f ca="1">IFERROR(VLOOKUP(IDNMaps[[#This Row],[Type]],RecordCount[],6,0)&amp;"-"&amp;IDNMaps[[#This Row],[Type Count]],"")</f>
        <v>Resource Relations-54</v>
      </c>
      <c r="N118" s="6" t="str">
        <f ca="1">IFERROR(VLOOKUP(IDNMaps[[#This Row],[Primary]],INDIRECT(VLOOKUP(IDNMaps[[#This Row],[Type]],RecordCount[],2,0)),VLOOKUP(IDNMaps[[#This Row],[Type]],RecordCount[],7,0),0),"")</f>
        <v>OrderItem/Label</v>
      </c>
      <c r="O118" s="6" t="str">
        <f ca="1">IF(IDNMaps[[#This Row],[Name]]="","","("&amp;IDNMaps[[#This Row],[Type]]&amp;") "&amp;IDNMaps[[#This Row],[Name]])</f>
        <v>(Relation) OrderItem/Label</v>
      </c>
      <c r="P118" s="6">
        <f ca="1">IFERROR(VLOOKUP(IDNMaps[[#This Row],[Primary]],INDIRECT(VLOOKUP(IDNMaps[[#This Row],[Type]],RecordCount[],2,0)),VLOOKUP(IDNMaps[[#This Row],[Type]],RecordCount[],8,0),0),"")</f>
        <v>2109154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55</v>
      </c>
      <c r="M119" s="6" t="str">
        <f ca="1">IFERROR(VLOOKUP(IDNMaps[[#This Row],[Type]],RecordCount[],6,0)&amp;"-"&amp;IDNMaps[[#This Row],[Type Count]],"")</f>
        <v>Resource Relations-55</v>
      </c>
      <c r="N119" s="6" t="str">
        <f ca="1">IFERROR(VLOOKUP(IDNMaps[[#This Row],[Primary]],INDIRECT(VLOOKUP(IDNMaps[[#This Row],[Type]],RecordCount[],2,0)),VLOOKUP(IDNMaps[[#This Row],[Type]],RecordCount[],7,0),0),"")</f>
        <v>OrderItem/Shelf</v>
      </c>
      <c r="O119" s="6" t="str">
        <f ca="1">IF(IDNMaps[[#This Row],[Name]]="","","("&amp;IDNMaps[[#This Row],[Type]]&amp;") "&amp;IDNMaps[[#This Row],[Name]])</f>
        <v>(Relation) OrderItem/Shelf</v>
      </c>
      <c r="P119" s="6">
        <f ca="1">IFERROR(VLOOKUP(IDNMaps[[#This Row],[Primary]],INDIRECT(VLOOKUP(IDNMaps[[#This Row],[Type]],RecordCount[],2,0)),VLOOKUP(IDNMaps[[#This Row],[Type]],RecordCount[],8,0),0),"")</f>
        <v>2109155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56</v>
      </c>
      <c r="M120" s="6" t="str">
        <f ca="1">IFERROR(VLOOKUP(IDNMaps[[#This Row],[Type]],RecordCount[],6,0)&amp;"-"&amp;IDNMaps[[#This Row],[Type Count]],"")</f>
        <v>Resource Relations-56</v>
      </c>
      <c r="N120" s="6" t="str">
        <f ca="1">IFERROR(VLOOKUP(IDNMaps[[#This Row],[Primary]],INDIRECT(VLOOKUP(IDNMaps[[#This Row],[Type]],RecordCount[],2,0)),VLOOKUP(IDNMaps[[#This Row],[Type]],RecordCount[],7,0),0),"")</f>
        <v>OrderItem/OIS</v>
      </c>
      <c r="O120" s="6" t="str">
        <f ca="1">IF(IDNMaps[[#This Row],[Name]]="","","("&amp;IDNMaps[[#This Row],[Type]]&amp;") "&amp;IDNMaps[[#This Row],[Name]])</f>
        <v>(Relation) OrderItem/OIS</v>
      </c>
      <c r="P120" s="6">
        <f ca="1">IFERROR(VLOOKUP(IDNMaps[[#This Row],[Primary]],INDIRECT(VLOOKUP(IDNMaps[[#This Row],[Type]],RecordCount[],2,0)),VLOOKUP(IDNMaps[[#This Row],[Type]],RecordCount[],8,0),0),"")</f>
        <v>2109156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57</v>
      </c>
      <c r="M121" s="6" t="str">
        <f ca="1">IFERROR(VLOOKUP(IDNMaps[[#This Row],[Type]],RecordCount[],6,0)&amp;"-"&amp;IDNMaps[[#This Row],[Type Count]],"")</f>
        <v>Resource Relations-57</v>
      </c>
      <c r="N121" s="6" t="str">
        <f ca="1">IFERROR(VLOOKUP(IDNMaps[[#This Row],[Primary]],INDIRECT(VLOOKUP(IDNMaps[[#This Row],[Type]],RecordCount[],2,0)),VLOOKUP(IDNMaps[[#This Row],[Type]],RecordCount[],7,0),0),"")</f>
        <v>OrderItem/Shifts</v>
      </c>
      <c r="O121" s="6" t="str">
        <f ca="1">IF(IDNMaps[[#This Row],[Name]]="","","("&amp;IDNMaps[[#This Row],[Type]]&amp;") "&amp;IDNMaps[[#This Row],[Name]])</f>
        <v>(Relation) OrderItem/Shifts</v>
      </c>
      <c r="P121" s="6">
        <f ca="1">IFERROR(VLOOKUP(IDNMaps[[#This Row],[Primary]],INDIRECT(VLOOKUP(IDNMaps[[#This Row],[Type]],RecordCount[],2,0)),VLOOKUP(IDNMaps[[#This Row],[Type]],RecordCount[],8,0),0),"")</f>
        <v>2109157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58</v>
      </c>
      <c r="M122" s="6" t="str">
        <f ca="1">IFERROR(VLOOKUP(IDNMaps[[#This Row],[Type]],RecordCount[],6,0)&amp;"-"&amp;IDNMaps[[#This Row],[Type Count]],"")</f>
        <v>Resource Relations-58</v>
      </c>
      <c r="N122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22" s="6" t="str">
        <f ca="1">IF(IDNMaps[[#This Row],[Name]]="","","("&amp;IDNMaps[[#This Row],[Type]]&amp;") "&amp;IDNMaps[[#This Row],[Name]])</f>
        <v>(Relation) OrderItemService/OrderItem</v>
      </c>
      <c r="P122" s="6">
        <f ca="1">IFERROR(VLOOKUP(IDNMaps[[#This Row],[Primary]],INDIRECT(VLOOKUP(IDNMaps[[#This Row],[Type]],RecordCount[],2,0)),VLOOKUP(IDNMaps[[#This Row],[Type]],RecordCount[],8,0),0),"")</f>
        <v>2109158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59</v>
      </c>
      <c r="M123" s="6" t="str">
        <f ca="1">IFERROR(VLOOKUP(IDNMaps[[#This Row],[Type]],RecordCount[],6,0)&amp;"-"&amp;IDNMaps[[#This Row],[Type Count]],"")</f>
        <v>Resource Relations-59</v>
      </c>
      <c r="N123" s="6" t="str">
        <f ca="1">IFERROR(VLOOKUP(IDNMaps[[#This Row],[Primary]],INDIRECT(VLOOKUP(IDNMaps[[#This Row],[Type]],RecordCount[],2,0)),VLOOKUP(IDNMaps[[#This Row],[Type]],RecordCount[],7,0),0),"")</f>
        <v>OrderItemService/Service</v>
      </c>
      <c r="O123" s="6" t="str">
        <f ca="1">IF(IDNMaps[[#This Row],[Name]]="","","("&amp;IDNMaps[[#This Row],[Type]]&amp;") "&amp;IDNMaps[[#This Row],[Name]])</f>
        <v>(Relation) OrderItemService/Service</v>
      </c>
      <c r="P123" s="6">
        <f ca="1">IFERROR(VLOOKUP(IDNMaps[[#This Row],[Primary]],INDIRECT(VLOOKUP(IDNMaps[[#This Row],[Type]],RecordCount[],2,0)),VLOOKUP(IDNMaps[[#This Row],[Type]],RecordCount[],8,0),0),"")</f>
        <v>2109159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60</v>
      </c>
      <c r="M124" s="6" t="str">
        <f ca="1">IFERROR(VLOOKUP(IDNMaps[[#This Row],[Type]],RecordCount[],6,0)&amp;"-"&amp;IDNMaps[[#This Row],[Type Count]],"")</f>
        <v>Resource Relations-60</v>
      </c>
      <c r="N124" s="6" t="str">
        <f ca="1">IFERROR(VLOOKUP(IDNMaps[[#This Row],[Primary]],INDIRECT(VLOOKUP(IDNMaps[[#This Row],[Type]],RecordCount[],2,0)),VLOOKUP(IDNMaps[[#This Row],[Type]],RecordCount[],7,0),0),"")</f>
        <v>OrderItemService/Assigned</v>
      </c>
      <c r="O124" s="6" t="str">
        <f ca="1">IF(IDNMaps[[#This Row],[Name]]="","","("&amp;IDNMaps[[#This Row],[Type]]&amp;") "&amp;IDNMaps[[#This Row],[Name]])</f>
        <v>(Relation) OrderItemService/Assigned</v>
      </c>
      <c r="P124" s="6">
        <f ca="1">IFERROR(VLOOKUP(IDNMaps[[#This Row],[Primary]],INDIRECT(VLOOKUP(IDNMaps[[#This Row],[Type]],RecordCount[],2,0)),VLOOKUP(IDNMaps[[#This Row],[Type]],RecordCount[],8,0),0),"")</f>
        <v>2109160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61</v>
      </c>
      <c r="M125" s="6" t="str">
        <f ca="1">IFERROR(VLOOKUP(IDNMaps[[#This Row],[Type]],RecordCount[],6,0)&amp;"-"&amp;IDNMaps[[#This Row],[Type Count]],"")</f>
        <v>Resource Relations-61</v>
      </c>
      <c r="N125" s="6" t="str">
        <f ca="1">IFERROR(VLOOKUP(IDNMaps[[#This Row],[Primary]],INDIRECT(VLOOKUP(IDNMaps[[#This Row],[Type]],RecordCount[],2,0)),VLOOKUP(IDNMaps[[#This Row],[Type]],RecordCount[],7,0),0),"")</f>
        <v>Invoice/Order</v>
      </c>
      <c r="O125" s="6" t="str">
        <f ca="1">IF(IDNMaps[[#This Row],[Name]]="","","("&amp;IDNMaps[[#This Row],[Type]]&amp;") "&amp;IDNMaps[[#This Row],[Name]])</f>
        <v>(Relation) Invoice/Order</v>
      </c>
      <c r="P125" s="6">
        <f ca="1">IFERROR(VLOOKUP(IDNMaps[[#This Row],[Primary]],INDIRECT(VLOOKUP(IDNMaps[[#This Row],[Type]],RecordCount[],2,0)),VLOOKUP(IDNMaps[[#This Row],[Type]],RecordCount[],8,0),0),"")</f>
        <v>2109161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62</v>
      </c>
      <c r="M126" s="6" t="str">
        <f ca="1">IFERROR(VLOOKUP(IDNMaps[[#This Row],[Type]],RecordCount[],6,0)&amp;"-"&amp;IDNMaps[[#This Row],[Type Count]],"")</f>
        <v>Resource Relations-62</v>
      </c>
      <c r="N126" s="6" t="str">
        <f ca="1">IFERROR(VLOOKUP(IDNMaps[[#This Row],[Primary]],INDIRECT(VLOOKUP(IDNMaps[[#This Row],[Type]],RecordCount[],2,0)),VLOOKUP(IDNMaps[[#This Row],[Type]],RecordCount[],7,0),0),"")</f>
        <v>Invoice/Customer</v>
      </c>
      <c r="O126" s="6" t="str">
        <f ca="1">IF(IDNMaps[[#This Row],[Name]]="","","("&amp;IDNMaps[[#This Row],[Type]]&amp;") "&amp;IDNMaps[[#This Row],[Name]])</f>
        <v>(Relation) Invoice/Customer</v>
      </c>
      <c r="P126" s="6">
        <f ca="1">IFERROR(VLOOKUP(IDNMaps[[#This Row],[Primary]],INDIRECT(VLOOKUP(IDNMaps[[#This Row],[Type]],RecordCount[],2,0)),VLOOKUP(IDNMaps[[#This Row],[Type]],RecordCount[],8,0),0),"")</f>
        <v>2109162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63</v>
      </c>
      <c r="M127" s="6" t="str">
        <f ca="1">IFERROR(VLOOKUP(IDNMaps[[#This Row],[Type]],RecordCount[],6,0)&amp;"-"&amp;IDNMaps[[#This Row],[Type Count]],"")</f>
        <v>Resource Relations-63</v>
      </c>
      <c r="N127" s="6" t="str">
        <f ca="1">IFERROR(VLOOKUP(IDNMaps[[#This Row],[Primary]],INDIRECT(VLOOKUP(IDNMaps[[#This Row],[Type]],RecordCount[],2,0)),VLOOKUP(IDNMaps[[#This Row],[Type]],RecordCount[],7,0),0),"")</f>
        <v>Invoice/Items</v>
      </c>
      <c r="O127" s="6" t="str">
        <f ca="1">IF(IDNMaps[[#This Row],[Name]]="","","("&amp;IDNMaps[[#This Row],[Type]]&amp;") "&amp;IDNMaps[[#This Row],[Name]])</f>
        <v>(Relation) Invoice/Items</v>
      </c>
      <c r="P127" s="6">
        <f ca="1">IFERROR(VLOOKUP(IDNMaps[[#This Row],[Primary]],INDIRECT(VLOOKUP(IDNMaps[[#This Row],[Type]],RecordCount[],2,0)),VLOOKUP(IDNMaps[[#This Row],[Type]],RecordCount[],8,0),0),"")</f>
        <v>2109163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64</v>
      </c>
      <c r="M128" s="6" t="str">
        <f ca="1">IFERROR(VLOOKUP(IDNMaps[[#This Row],[Type]],RecordCount[],6,0)&amp;"-"&amp;IDNMaps[[#This Row],[Type Count]],"")</f>
        <v>Resource Relations-64</v>
      </c>
      <c r="N128" s="6" t="str">
        <f ca="1">IFERROR(VLOOKUP(IDNMaps[[#This Row],[Primary]],INDIRECT(VLOOKUP(IDNMaps[[#This Row],[Type]],RecordCount[],2,0)),VLOOKUP(IDNMaps[[#This Row],[Type]],RecordCount[],7,0),0),"")</f>
        <v>Invoice/Receipts</v>
      </c>
      <c r="O128" s="6" t="str">
        <f ca="1">IF(IDNMaps[[#This Row],[Name]]="","","("&amp;IDNMaps[[#This Row],[Type]]&amp;") "&amp;IDNMaps[[#This Row],[Name]])</f>
        <v>(Relation) Invoice/Receipts</v>
      </c>
      <c r="P128" s="6">
        <f ca="1">IFERROR(VLOOKUP(IDNMaps[[#This Row],[Primary]],INDIRECT(VLOOKUP(IDNMaps[[#This Row],[Type]],RecordCount[],2,0)),VLOOKUP(IDNMaps[[#This Row],[Type]],RecordCount[],8,0),0),"")</f>
        <v>2109164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65</v>
      </c>
      <c r="M129" s="6" t="str">
        <f ca="1">IFERROR(VLOOKUP(IDNMaps[[#This Row],[Type]],RecordCount[],6,0)&amp;"-"&amp;IDNMaps[[#This Row],[Type Count]],"")</f>
        <v>Resource Relations-65</v>
      </c>
      <c r="N129" s="6" t="str">
        <f ca="1">IFERROR(VLOOKUP(IDNMaps[[#This Row],[Primary]],INDIRECT(VLOOKUP(IDNMaps[[#This Row],[Type]],RecordCount[],2,0)),VLOOKUP(IDNMaps[[#This Row],[Type]],RecordCount[],7,0),0),"")</f>
        <v>InvoiceItem/Invoice</v>
      </c>
      <c r="O129" s="6" t="str">
        <f ca="1">IF(IDNMaps[[#This Row],[Name]]="","","("&amp;IDNMaps[[#This Row],[Type]]&amp;") "&amp;IDNMaps[[#This Row],[Name]])</f>
        <v>(Relation) InvoiceItem/Invoice</v>
      </c>
      <c r="P129" s="6">
        <f ca="1">IFERROR(VLOOKUP(IDNMaps[[#This Row],[Primary]],INDIRECT(VLOOKUP(IDNMaps[[#This Row],[Type]],RecordCount[],2,0)),VLOOKUP(IDNMaps[[#This Row],[Type]],RecordCount[],8,0),0),"")</f>
        <v>2109165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66</v>
      </c>
      <c r="M130" s="6" t="str">
        <f ca="1">IFERROR(VLOOKUP(IDNMaps[[#This Row],[Type]],RecordCount[],6,0)&amp;"-"&amp;IDNMaps[[#This Row],[Type Count]],"")</f>
        <v>Resource Relations-66</v>
      </c>
      <c r="N130" s="6" t="str">
        <f ca="1">IFERROR(VLOOKUP(IDNMaps[[#This Row],[Primary]],INDIRECT(VLOOKUP(IDNMaps[[#This Row],[Type]],RecordCount[],2,0)),VLOOKUP(IDNMaps[[#This Row],[Type]],RecordCount[],7,0),0),"")</f>
        <v>InvoiceItem/Item</v>
      </c>
      <c r="O130" s="6" t="str">
        <f ca="1">IF(IDNMaps[[#This Row],[Name]]="","","("&amp;IDNMaps[[#This Row],[Type]]&amp;") "&amp;IDNMaps[[#This Row],[Name]])</f>
        <v>(Relation) InvoiceItem/Item</v>
      </c>
      <c r="P130" s="6">
        <f ca="1">IFERROR(VLOOKUP(IDNMaps[[#This Row],[Primary]],INDIRECT(VLOOKUP(IDNMaps[[#This Row],[Type]],RecordCount[],2,0)),VLOOKUP(IDNMaps[[#This Row],[Type]],RecordCount[],8,0),0),"")</f>
        <v>2109166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67</v>
      </c>
      <c r="M131" s="6" t="str">
        <f ca="1">IFERROR(VLOOKUP(IDNMaps[[#This Row],[Type]],RecordCount[],6,0)&amp;"-"&amp;IDNMaps[[#This Row],[Type Count]],"")</f>
        <v>Resource Relations-67</v>
      </c>
      <c r="N131" s="6" t="str">
        <f ca="1">IFERROR(VLOOKUP(IDNMaps[[#This Row],[Primary]],INDIRECT(VLOOKUP(IDNMaps[[#This Row],[Type]],RecordCount[],2,0)),VLOOKUP(IDNMaps[[#This Row],[Type]],RecordCount[],7,0),0),"")</f>
        <v>InvoiceItem/Service</v>
      </c>
      <c r="O131" s="6" t="str">
        <f ca="1">IF(IDNMaps[[#This Row],[Name]]="","","("&amp;IDNMaps[[#This Row],[Type]]&amp;") "&amp;IDNMaps[[#This Row],[Name]])</f>
        <v>(Relation) InvoiceItem/Service</v>
      </c>
      <c r="P131" s="6">
        <f ca="1">IFERROR(VLOOKUP(IDNMaps[[#This Row],[Primary]],INDIRECT(VLOOKUP(IDNMaps[[#This Row],[Type]],RecordCount[],2,0)),VLOOKUP(IDNMaps[[#This Row],[Type]],RecordCount[],8,0),0),"")</f>
        <v>2109167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68</v>
      </c>
      <c r="M132" s="6" t="str">
        <f ca="1">IFERROR(VLOOKUP(IDNMaps[[#This Row],[Type]],RecordCount[],6,0)&amp;"-"&amp;IDNMaps[[#This Row],[Type Count]],"")</f>
        <v>Resource Relations-68</v>
      </c>
      <c r="N132" s="6" t="str">
        <f ca="1">IFERROR(VLOOKUP(IDNMaps[[#This Row],[Primary]],INDIRECT(VLOOKUP(IDNMaps[[#This Row],[Type]],RecordCount[],2,0)),VLOOKUP(IDNMaps[[#This Row],[Type]],RecordCount[],7,0),0),"")</f>
        <v>OrderItemServiceUser/OIS</v>
      </c>
      <c r="O132" s="6" t="str">
        <f ca="1">IF(IDNMaps[[#This Row],[Name]]="","","("&amp;IDNMaps[[#This Row],[Type]]&amp;") "&amp;IDNMaps[[#This Row],[Name]])</f>
        <v>(Relation) OrderItemServiceUser/OIS</v>
      </c>
      <c r="P132" s="6">
        <f ca="1">IFERROR(VLOOKUP(IDNMaps[[#This Row],[Primary]],INDIRECT(VLOOKUP(IDNMaps[[#This Row],[Type]],RecordCount[],2,0)),VLOOKUP(IDNMaps[[#This Row],[Type]],RecordCount[],8,0),0),"")</f>
        <v>2109168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69</v>
      </c>
      <c r="M133" s="6" t="str">
        <f ca="1">IFERROR(VLOOKUP(IDNMaps[[#This Row],[Type]],RecordCount[],6,0)&amp;"-"&amp;IDNMaps[[#This Row],[Type Count]],"")</f>
        <v>Resource Relations-69</v>
      </c>
      <c r="N133" s="6" t="str">
        <f ca="1">IFERROR(VLOOKUP(IDNMaps[[#This Row],[Primary]],INDIRECT(VLOOKUP(IDNMaps[[#This Row],[Type]],RecordCount[],2,0)),VLOOKUP(IDNMaps[[#This Row],[Type]],RecordCount[],7,0),0),"")</f>
        <v>OrderItemServiceUser/User</v>
      </c>
      <c r="O133" s="6" t="str">
        <f ca="1">IF(IDNMaps[[#This Row],[Name]]="","","("&amp;IDNMaps[[#This Row],[Type]]&amp;") "&amp;IDNMaps[[#This Row],[Name]])</f>
        <v>(Relation) OrderItemServiceUser/User</v>
      </c>
      <c r="P133" s="6">
        <f ca="1">IFERROR(VLOOKUP(IDNMaps[[#This Row],[Primary]],INDIRECT(VLOOKUP(IDNMaps[[#This Row],[Type]],RecordCount[],2,0)),VLOOKUP(IDNMaps[[#This Row],[Type]],RecordCount[],8,0),0),"")</f>
        <v>2109169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70</v>
      </c>
      <c r="M134" s="6" t="str">
        <f ca="1">IFERROR(VLOOKUP(IDNMaps[[#This Row],[Type]],RecordCount[],6,0)&amp;"-"&amp;IDNMaps[[#This Row],[Type Count]],"")</f>
        <v>Resource Relations-70</v>
      </c>
      <c r="N134" s="6" t="str">
        <f ca="1">IFERROR(VLOOKUP(IDNMaps[[#This Row],[Primary]],INDIRECT(VLOOKUP(IDNMaps[[#This Row],[Type]],RecordCount[],2,0)),VLOOKUP(IDNMaps[[#This Row],[Type]],RecordCount[],7,0),0),"")</f>
        <v>Receipt/Invoice</v>
      </c>
      <c r="O134" s="6" t="str">
        <f ca="1">IF(IDNMaps[[#This Row],[Name]]="","","("&amp;IDNMaps[[#This Row],[Type]]&amp;") "&amp;IDNMaps[[#This Row],[Name]])</f>
        <v>(Relation) Receipt/Invoice</v>
      </c>
      <c r="P134" s="6">
        <f ca="1">IFERROR(VLOOKUP(IDNMaps[[#This Row],[Primary]],INDIRECT(VLOOKUP(IDNMaps[[#This Row],[Type]],RecordCount[],2,0)),VLOOKUP(IDNMaps[[#This Row],[Type]],RecordCount[],8,0),0),"")</f>
        <v>2109170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71</v>
      </c>
      <c r="M135" s="6" t="str">
        <f ca="1">IFERROR(VLOOKUP(IDNMaps[[#This Row],[Type]],RecordCount[],6,0)&amp;"-"&amp;IDNMaps[[#This Row],[Type Count]],"")</f>
        <v>Resource Relations-71</v>
      </c>
      <c r="N135" s="6" t="str">
        <f ca="1">IFERROR(VLOOKUP(IDNMaps[[#This Row],[Primary]],INDIRECT(VLOOKUP(IDNMaps[[#This Row],[Type]],RecordCount[],2,0)),VLOOKUP(IDNMaps[[#This Row],[Type]],RecordCount[],7,0),0),"")</f>
        <v>Delivery/Order</v>
      </c>
      <c r="O135" s="6" t="str">
        <f ca="1">IF(IDNMaps[[#This Row],[Name]]="","","("&amp;IDNMaps[[#This Row],[Type]]&amp;") "&amp;IDNMaps[[#This Row],[Name]])</f>
        <v>(Relation) Delivery/Order</v>
      </c>
      <c r="P135" s="6">
        <f ca="1">IFERROR(VLOOKUP(IDNMaps[[#This Row],[Primary]],INDIRECT(VLOOKUP(IDNMaps[[#This Row],[Type]],RecordCount[],2,0)),VLOOKUP(IDNMaps[[#This Row],[Type]],RecordCount[],8,0),0),"")</f>
        <v>2109171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72</v>
      </c>
      <c r="M136" s="6" t="str">
        <f ca="1">IFERROR(VLOOKUP(IDNMaps[[#This Row],[Type]],RecordCount[],6,0)&amp;"-"&amp;IDNMaps[[#This Row],[Type Count]],"")</f>
        <v>Resource Relations-72</v>
      </c>
      <c r="N136" s="6" t="str">
        <f ca="1">IFERROR(VLOOKUP(IDNMaps[[#This Row],[Primary]],INDIRECT(VLOOKUP(IDNMaps[[#This Row],[Type]],RecordCount[],2,0)),VLOOKUP(IDNMaps[[#This Row],[Type]],RecordCount[],7,0),0),"")</f>
        <v>Delivery/Hub</v>
      </c>
      <c r="O136" s="6" t="str">
        <f ca="1">IF(IDNMaps[[#This Row],[Name]]="","","("&amp;IDNMaps[[#This Row],[Type]]&amp;") "&amp;IDNMaps[[#This Row],[Name]])</f>
        <v>(Relation) Delivery/Hub</v>
      </c>
      <c r="P136" s="6">
        <f ca="1">IFERROR(VLOOKUP(IDNMaps[[#This Row],[Primary]],INDIRECT(VLOOKUP(IDNMaps[[#This Row],[Type]],RecordCount[],2,0)),VLOOKUP(IDNMaps[[#This Row],[Type]],RecordCount[],8,0),0),"")</f>
        <v>2109172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73</v>
      </c>
      <c r="M137" s="6" t="str">
        <f ca="1">IFERROR(VLOOKUP(IDNMaps[[#This Row],[Type]],RecordCount[],6,0)&amp;"-"&amp;IDNMaps[[#This Row],[Type Count]],"")</f>
        <v>Resource Relations-73</v>
      </c>
      <c r="N137" s="6" t="str">
        <f ca="1">IFERROR(VLOOKUP(IDNMaps[[#This Row],[Primary]],INDIRECT(VLOOKUP(IDNMaps[[#This Row],[Type]],RecordCount[],2,0)),VLOOKUP(IDNMaps[[#This Row],[Type]],RecordCount[],7,0),0),"")</f>
        <v>Delivery/Items</v>
      </c>
      <c r="O137" s="6" t="str">
        <f ca="1">IF(IDNMaps[[#This Row],[Name]]="","","("&amp;IDNMaps[[#This Row],[Type]]&amp;") "&amp;IDNMaps[[#This Row],[Name]])</f>
        <v>(Relation) Delivery/Items</v>
      </c>
      <c r="P137" s="6">
        <f ca="1">IFERROR(VLOOKUP(IDNMaps[[#This Row],[Primary]],INDIRECT(VLOOKUP(IDNMaps[[#This Row],[Type]],RecordCount[],2,0)),VLOOKUP(IDNMaps[[#This Row],[Type]],RecordCount[],8,0),0),"")</f>
        <v>2109173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74</v>
      </c>
      <c r="M138" s="6" t="str">
        <f ca="1">IFERROR(VLOOKUP(IDNMaps[[#This Row],[Type]],RecordCount[],6,0)&amp;"-"&amp;IDNMaps[[#This Row],[Type Count]],"")</f>
        <v>Resource Relations-74</v>
      </c>
      <c r="N138" s="6" t="str">
        <f ca="1">IFERROR(VLOOKUP(IDNMaps[[#This Row],[Primary]],INDIRECT(VLOOKUP(IDNMaps[[#This Row],[Type]],RecordCount[],2,0)),VLOOKUP(IDNMaps[[#This Row],[Type]],RecordCount[],7,0),0),"")</f>
        <v>DeliveryItem/Delivery</v>
      </c>
      <c r="O138" s="6" t="str">
        <f ca="1">IF(IDNMaps[[#This Row],[Name]]="","","("&amp;IDNMaps[[#This Row],[Type]]&amp;") "&amp;IDNMaps[[#This Row],[Name]])</f>
        <v>(Relation) DeliveryItem/Delivery</v>
      </c>
      <c r="P138" s="6">
        <f ca="1">IFERROR(VLOOKUP(IDNMaps[[#This Row],[Primary]],INDIRECT(VLOOKUP(IDNMaps[[#This Row],[Type]],RecordCount[],2,0)),VLOOKUP(IDNMaps[[#This Row],[Type]],RecordCount[],8,0),0),"")</f>
        <v>2109174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75</v>
      </c>
      <c r="M139" s="6" t="str">
        <f ca="1">IFERROR(VLOOKUP(IDNMaps[[#This Row],[Type]],RecordCount[],6,0)&amp;"-"&amp;IDNMaps[[#This Row],[Type Count]],"")</f>
        <v>Resource Relations-75</v>
      </c>
      <c r="N139" s="6" t="str">
        <f ca="1">IFERROR(VLOOKUP(IDNMaps[[#This Row],[Primary]],INDIRECT(VLOOKUP(IDNMaps[[#This Row],[Type]],RecordCount[],2,0)),VLOOKUP(IDNMaps[[#This Row],[Type]],RecordCount[],7,0),0),"")</f>
        <v>DeliveryItem/Item</v>
      </c>
      <c r="O139" s="6" t="str">
        <f ca="1">IF(IDNMaps[[#This Row],[Name]]="","","("&amp;IDNMaps[[#This Row],[Type]]&amp;") "&amp;IDNMaps[[#This Row],[Name]])</f>
        <v>(Relation) DeliveryItem/Item</v>
      </c>
      <c r="P139" s="6">
        <f ca="1">IFERROR(VLOOKUP(IDNMaps[[#This Row],[Primary]],INDIRECT(VLOOKUP(IDNMaps[[#This Row],[Type]],RecordCount[],2,0)),VLOOKUP(IDNMaps[[#This Row],[Type]],RecordCount[],8,0),0),"")</f>
        <v>2109175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76</v>
      </c>
      <c r="M140" s="6" t="str">
        <f ca="1">IFERROR(VLOOKUP(IDNMaps[[#This Row],[Type]],RecordCount[],6,0)&amp;"-"&amp;IDNMaps[[#This Row],[Type Count]],"")</f>
        <v>Resource Relations-76</v>
      </c>
      <c r="N140" s="6" t="str">
        <f ca="1">IFERROR(VLOOKUP(IDNMaps[[#This Row],[Primary]],INDIRECT(VLOOKUP(IDNMaps[[#This Row],[Type]],RecordCount[],2,0)),VLOOKUP(IDNMaps[[#This Row],[Type]],RecordCount[],7,0),0),"")</f>
        <v>DeliveryItem/Shelf</v>
      </c>
      <c r="O140" s="6" t="str">
        <f ca="1">IF(IDNMaps[[#This Row],[Name]]="","","("&amp;IDNMaps[[#This Row],[Type]]&amp;") "&amp;IDNMaps[[#This Row],[Name]])</f>
        <v>(Relation) DeliveryItem/Shelf</v>
      </c>
      <c r="P140" s="6">
        <f ca="1">IFERROR(VLOOKUP(IDNMaps[[#This Row],[Primary]],INDIRECT(VLOOKUP(IDNMaps[[#This Row],[Type]],RecordCount[],2,0)),VLOOKUP(IDNMaps[[#This Row],[Type]],RecordCount[],8,0),0),"")</f>
        <v>2109176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77</v>
      </c>
      <c r="M141" s="6" t="str">
        <f ca="1">IFERROR(VLOOKUP(IDNMaps[[#This Row],[Type]],RecordCount[],6,0)&amp;"-"&amp;IDNMaps[[#This Row],[Type Count]],"")</f>
        <v>Resource Relations-77</v>
      </c>
      <c r="N141" s="6" t="str">
        <f ca="1">IFERROR(VLOOKUP(IDNMaps[[#This Row],[Primary]],INDIRECT(VLOOKUP(IDNMaps[[#This Row],[Type]],RecordCount[],2,0)),VLOOKUP(IDNMaps[[#This Row],[Type]],RecordCount[],7,0),0),"")</f>
        <v>HubShift/Source</v>
      </c>
      <c r="O141" s="6" t="str">
        <f ca="1">IF(IDNMaps[[#This Row],[Name]]="","","("&amp;IDNMaps[[#This Row],[Type]]&amp;") "&amp;IDNMaps[[#This Row],[Name]])</f>
        <v>(Relation) HubShift/Source</v>
      </c>
      <c r="P141" s="6">
        <f ca="1">IFERROR(VLOOKUP(IDNMaps[[#This Row],[Primary]],INDIRECT(VLOOKUP(IDNMaps[[#This Row],[Type]],RecordCount[],2,0)),VLOOKUP(IDNMaps[[#This Row],[Type]],RecordCount[],8,0),0),"")</f>
        <v>2109177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78</v>
      </c>
      <c r="M142" s="6" t="str">
        <f ca="1">IFERROR(VLOOKUP(IDNMaps[[#This Row],[Type]],RecordCount[],6,0)&amp;"-"&amp;IDNMaps[[#This Row],[Type Count]],"")</f>
        <v>Resource Relations-78</v>
      </c>
      <c r="N142" s="6" t="str">
        <f ca="1">IFERROR(VLOOKUP(IDNMaps[[#This Row],[Primary]],INDIRECT(VLOOKUP(IDNMaps[[#This Row],[Type]],RecordCount[],2,0)),VLOOKUP(IDNMaps[[#This Row],[Type]],RecordCount[],7,0),0),"")</f>
        <v>HubShift/Target</v>
      </c>
      <c r="O142" s="6" t="str">
        <f ca="1">IF(IDNMaps[[#This Row],[Name]]="","","("&amp;IDNMaps[[#This Row],[Type]]&amp;") "&amp;IDNMaps[[#This Row],[Name]])</f>
        <v>(Relation) HubShift/Target</v>
      </c>
      <c r="P142" s="6">
        <f ca="1">IFERROR(VLOOKUP(IDNMaps[[#This Row],[Primary]],INDIRECT(VLOOKUP(IDNMaps[[#This Row],[Type]],RecordCount[],2,0)),VLOOKUP(IDNMaps[[#This Row],[Type]],RecordCount[],8,0),0),"")</f>
        <v>2109178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79</v>
      </c>
      <c r="M143" s="6" t="str">
        <f ca="1">IFERROR(VLOOKUP(IDNMaps[[#This Row],[Type]],RecordCount[],6,0)&amp;"-"&amp;IDNMaps[[#This Row],[Type Count]],"")</f>
        <v>Resource Relations-79</v>
      </c>
      <c r="N143" s="6" t="str">
        <f ca="1">IFERROR(VLOOKUP(IDNMaps[[#This Row],[Primary]],INDIRECT(VLOOKUP(IDNMaps[[#This Row],[Type]],RecordCount[],2,0)),VLOOKUP(IDNMaps[[#This Row],[Type]],RecordCount[],7,0),0),"")</f>
        <v>HubShift/Items</v>
      </c>
      <c r="O143" s="6" t="str">
        <f ca="1">IF(IDNMaps[[#This Row],[Name]]="","","("&amp;IDNMaps[[#This Row],[Type]]&amp;") "&amp;IDNMaps[[#This Row],[Name]])</f>
        <v>(Relation) HubShift/Items</v>
      </c>
      <c r="P143" s="6">
        <f ca="1">IFERROR(VLOOKUP(IDNMaps[[#This Row],[Primary]],INDIRECT(VLOOKUP(IDNMaps[[#This Row],[Type]],RecordCount[],2,0)),VLOOKUP(IDNMaps[[#This Row],[Type]],RecordCount[],8,0),0),"")</f>
        <v>2109179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80</v>
      </c>
      <c r="M144" s="6" t="str">
        <f ca="1">IFERROR(VLOOKUP(IDNMaps[[#This Row],[Type]],RecordCount[],6,0)&amp;"-"&amp;IDNMaps[[#This Row],[Type Count]],"")</f>
        <v>Resource Relations-80</v>
      </c>
      <c r="N144" s="6" t="str">
        <f ca="1">IFERROR(VLOOKUP(IDNMaps[[#This Row],[Primary]],INDIRECT(VLOOKUP(IDNMaps[[#This Row],[Type]],RecordCount[],2,0)),VLOOKUP(IDNMaps[[#This Row],[Type]],RecordCount[],7,0),0),"")</f>
        <v>HubShiftItem/Shift</v>
      </c>
      <c r="O144" s="6" t="str">
        <f ca="1">IF(IDNMaps[[#This Row],[Name]]="","","("&amp;IDNMaps[[#This Row],[Type]]&amp;") "&amp;IDNMaps[[#This Row],[Name]])</f>
        <v>(Relation) HubShiftItem/Shift</v>
      </c>
      <c r="P144" s="6">
        <f ca="1">IFERROR(VLOOKUP(IDNMaps[[#This Row],[Primary]],INDIRECT(VLOOKUP(IDNMaps[[#This Row],[Type]],RecordCount[],2,0)),VLOOKUP(IDNMaps[[#This Row],[Type]],RecordCount[],8,0),0),"")</f>
        <v>2109180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81</v>
      </c>
      <c r="M145" s="6" t="str">
        <f ca="1">IFERROR(VLOOKUP(IDNMaps[[#This Row],[Type]],RecordCount[],6,0)&amp;"-"&amp;IDNMaps[[#This Row],[Type Count]],"")</f>
        <v>Resource Relations-81</v>
      </c>
      <c r="N145" s="6" t="str">
        <f ca="1">IFERROR(VLOOKUP(IDNMaps[[#This Row],[Primary]],INDIRECT(VLOOKUP(IDNMaps[[#This Row],[Type]],RecordCount[],2,0)),VLOOKUP(IDNMaps[[#This Row],[Type]],RecordCount[],7,0),0),"")</f>
        <v>HubShiftItem/Item</v>
      </c>
      <c r="O145" s="6" t="str">
        <f ca="1">IF(IDNMaps[[#This Row],[Name]]="","","("&amp;IDNMaps[[#This Row],[Type]]&amp;") "&amp;IDNMaps[[#This Row],[Name]])</f>
        <v>(Relation) HubShiftItem/Item</v>
      </c>
      <c r="P145" s="6">
        <f ca="1">IFERROR(VLOOKUP(IDNMaps[[#This Row],[Primary]],INDIRECT(VLOOKUP(IDNMaps[[#This Row],[Type]],RecordCount[],2,0)),VLOOKUP(IDNMaps[[#This Row],[Type]],RecordCount[],8,0),0),"")</f>
        <v>2109181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82</v>
      </c>
      <c r="M146" s="6" t="str">
        <f ca="1">IFERROR(VLOOKUP(IDNMaps[[#This Row],[Type]],RecordCount[],6,0)&amp;"-"&amp;IDNMaps[[#This Row],[Type Count]],"")</f>
        <v>Resource Relations-82</v>
      </c>
      <c r="N146" s="6" t="str">
        <f ca="1">IFERROR(VLOOKUP(IDNMaps[[#This Row],[Primary]],INDIRECT(VLOOKUP(IDNMaps[[#This Row],[Type]],RecordCount[],2,0)),VLOOKUP(IDNMaps[[#This Row],[Type]],RecordCount[],7,0),0),"")</f>
        <v>Customer/Orders</v>
      </c>
      <c r="O146" s="6" t="str">
        <f ca="1">IF(IDNMaps[[#This Row],[Name]]="","","("&amp;IDNMaps[[#This Row],[Type]]&amp;") "&amp;IDNMaps[[#This Row],[Name]])</f>
        <v>(Relation) Customer/Orders</v>
      </c>
      <c r="P146" s="6">
        <f ca="1">IFERROR(VLOOKUP(IDNMaps[[#This Row],[Primary]],INDIRECT(VLOOKUP(IDNMaps[[#This Row],[Type]],RecordCount[],2,0)),VLOOKUP(IDNMaps[[#This Row],[Type]],RecordCount[],8,0),0),"")</f>
        <v>2109182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83</v>
      </c>
      <c r="M147" s="6" t="str">
        <f ca="1">IFERROR(VLOOKUP(IDNMaps[[#This Row],[Type]],RecordCount[],6,0)&amp;"-"&amp;IDNMaps[[#This Row],[Type Count]],"")</f>
        <v>Resource Relations-83</v>
      </c>
      <c r="N147" s="6" t="str">
        <f ca="1">IFERROR(VLOOKUP(IDNMaps[[#This Row],[Primary]],INDIRECT(VLOOKUP(IDNMaps[[#This Row],[Type]],RecordCount[],2,0)),VLOOKUP(IDNMaps[[#This Row],[Type]],RecordCount[],7,0),0),"")</f>
        <v>Customer/Invoice</v>
      </c>
      <c r="O147" s="6" t="str">
        <f ca="1">IF(IDNMaps[[#This Row],[Name]]="","","("&amp;IDNMaps[[#This Row],[Type]]&amp;") "&amp;IDNMaps[[#This Row],[Name]])</f>
        <v>(Relation) Customer/Invoice</v>
      </c>
      <c r="P147" s="6">
        <f ca="1">IFERROR(VLOOKUP(IDNMaps[[#This Row],[Primary]],INDIRECT(VLOOKUP(IDNMaps[[#This Row],[Type]],RecordCount[],2,0)),VLOOKUP(IDNMaps[[#This Row],[Type]],RecordCount[],8,0),0),"")</f>
        <v>2109183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84</v>
      </c>
      <c r="M148" s="6" t="str">
        <f ca="1">IFERROR(VLOOKUP(IDNMaps[[#This Row],[Type]],RecordCount[],6,0)&amp;"-"&amp;IDNMaps[[#This Row],[Type Count]],"")</f>
        <v>Resource Relations-84</v>
      </c>
      <c r="N148" s="6" t="str">
        <f ca="1">IFERROR(VLOOKUP(IDNMaps[[#This Row],[Primary]],INDIRECT(VLOOKUP(IDNMaps[[#This Row],[Type]],RecordCount[],2,0)),VLOOKUP(IDNMaps[[#This Row],[Type]],RecordCount[],7,0),0),"")</f>
        <v>Customer/Receipts</v>
      </c>
      <c r="O148" s="6" t="str">
        <f ca="1">IF(IDNMaps[[#This Row],[Name]]="","","("&amp;IDNMaps[[#This Row],[Type]]&amp;") "&amp;IDNMaps[[#This Row],[Name]])</f>
        <v>(Relation) Customer/Receipts</v>
      </c>
      <c r="P148" s="6">
        <f ca="1">IFERROR(VLOOKUP(IDNMaps[[#This Row],[Primary]],INDIRECT(VLOOKUP(IDNMaps[[#This Row],[Type]],RecordCount[],2,0)),VLOOKUP(IDNMaps[[#This Row],[Type]],RecordCount[],8,0),0),"")</f>
        <v>2109184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85</v>
      </c>
      <c r="M149" s="6" t="str">
        <f ca="1">IFERROR(VLOOKUP(IDNMaps[[#This Row],[Type]],RecordCount[],6,0)&amp;"-"&amp;IDNMaps[[#This Row],[Type Count]],"")</f>
        <v>Resource Relations-85</v>
      </c>
      <c r="N149" s="6" t="str">
        <f ca="1">IFERROR(VLOOKUP(IDNMaps[[#This Row],[Primary]],INDIRECT(VLOOKUP(IDNMaps[[#This Row],[Type]],RecordCount[],2,0)),VLOOKUP(IDNMaps[[#This Row],[Type]],RecordCount[],7,0),0),"")</f>
        <v>Customer/Detail</v>
      </c>
      <c r="O149" s="6" t="str">
        <f ca="1">IF(IDNMaps[[#This Row],[Name]]="","","("&amp;IDNMaps[[#This Row],[Type]]&amp;") "&amp;IDNMaps[[#This Row],[Name]])</f>
        <v>(Relation) Customer/Detail</v>
      </c>
      <c r="P149" s="6">
        <f ca="1">IFERROR(VLOOKUP(IDNMaps[[#This Row],[Primary]],INDIRECT(VLOOKUP(IDNMaps[[#This Row],[Type]],RecordCount[],2,0)),VLOOKUP(IDNMaps[[#This Row],[Type]],RecordCount[],8,0),0),"")</f>
        <v>2109185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86</v>
      </c>
      <c r="M150" s="6" t="str">
        <f ca="1">IFERROR(VLOOKUP(IDNMaps[[#This Row],[Type]],RecordCount[],6,0)&amp;"-"&amp;IDNMaps[[#This Row],[Type Count]],"")</f>
        <v>Resource Relations-86</v>
      </c>
      <c r="N150" s="6" t="str">
        <f ca="1">IFERROR(VLOOKUP(IDNMaps[[#This Row],[Primary]],INDIRECT(VLOOKUP(IDNMaps[[#This Row],[Type]],RecordCount[],2,0)),VLOOKUP(IDNMaps[[#This Row],[Type]],RecordCount[],7,0),0),"")</f>
        <v>Customer/Groups</v>
      </c>
      <c r="O150" s="6" t="str">
        <f ca="1">IF(IDNMaps[[#This Row],[Name]]="","","("&amp;IDNMaps[[#This Row],[Type]]&amp;") "&amp;IDNMaps[[#This Row],[Name]])</f>
        <v>(Relation) Customer/Groups</v>
      </c>
      <c r="P150" s="6">
        <f ca="1">IFERROR(VLOOKUP(IDNMaps[[#This Row],[Primary]],INDIRECT(VLOOKUP(IDNMaps[[#This Row],[Type]],RecordCount[],2,0)),VLOOKUP(IDNMaps[[#This Row],[Type]],RecordCount[],8,0),0),"")</f>
        <v>2109186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87</v>
      </c>
      <c r="M151" s="6" t="str">
        <f ca="1">IFERROR(VLOOKUP(IDNMaps[[#This Row],[Type]],RecordCount[],6,0)&amp;"-"&amp;IDNMaps[[#This Row],[Type Count]],"")</f>
        <v>Resource Relations-87</v>
      </c>
      <c r="N151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51" s="6" t="str">
        <f ca="1">IF(IDNMaps[[#This Row],[Name]]="","","("&amp;IDNMaps[[#This Row],[Type]]&amp;") "&amp;IDNMaps[[#This Row],[Name]])</f>
        <v>(Relation) Employee/GroupsDisplayable</v>
      </c>
      <c r="P151" s="6">
        <f ca="1">IFERROR(VLOOKUP(IDNMaps[[#This Row],[Primary]],INDIRECT(VLOOKUP(IDNMaps[[#This Row],[Type]],RecordCount[],2,0)),VLOOKUP(IDNMaps[[#This Row],[Type]],RecordCount[],8,0),0),"")</f>
        <v>2109187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88</v>
      </c>
      <c r="M152" s="6" t="str">
        <f ca="1">IFERROR(VLOOKUP(IDNMaps[[#This Row],[Type]],RecordCount[],6,0)&amp;"-"&amp;IDNMaps[[#This Row],[Type Count]],"")</f>
        <v>Resource Relations-88</v>
      </c>
      <c r="N152" s="6" t="str">
        <f ca="1">IFERROR(VLOOKUP(IDNMaps[[#This Row],[Primary]],INDIRECT(VLOOKUP(IDNMaps[[#This Row],[Type]],RecordCount[],2,0)),VLOOKUP(IDNMaps[[#This Row],[Type]],RecordCount[],7,0),0),"")</f>
        <v>OrderItem/Services</v>
      </c>
      <c r="O152" s="6" t="str">
        <f ca="1">IF(IDNMaps[[#This Row],[Name]]="","","("&amp;IDNMaps[[#This Row],[Type]]&amp;") "&amp;IDNMaps[[#This Row],[Name]])</f>
        <v>(Relation) OrderItem/Services</v>
      </c>
      <c r="P152" s="6">
        <f ca="1">IFERROR(VLOOKUP(IDNMaps[[#This Row],[Primary]],INDIRECT(VLOOKUP(IDNMaps[[#This Row],[Type]],RecordCount[],2,0)),VLOOKUP(IDNMaps[[#This Row],[Type]],RecordCount[],8,0),0),"")</f>
        <v>2109188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89</v>
      </c>
      <c r="M153" s="6" t="str">
        <f ca="1">IFERROR(VLOOKUP(IDNMaps[[#This Row],[Type]],RecordCount[],6,0)&amp;"-"&amp;IDNMaps[[#This Row],[Type Count]],"")</f>
        <v>Resource Relations-89</v>
      </c>
      <c r="N153" s="6" t="str">
        <f ca="1">IFERROR(VLOOKUP(IDNMaps[[#This Row],[Primary]],INDIRECT(VLOOKUP(IDNMaps[[#This Row],[Type]],RecordCount[],2,0)),VLOOKUP(IDNMaps[[#This Row],[Type]],RecordCount[],7,0),0),"")</f>
        <v>OrderItemService/Users</v>
      </c>
      <c r="O153" s="6" t="str">
        <f ca="1">IF(IDNMaps[[#This Row],[Name]]="","","("&amp;IDNMaps[[#This Row],[Type]]&amp;") "&amp;IDNMaps[[#This Row],[Name]])</f>
        <v>(Relation) OrderItemService/Users</v>
      </c>
      <c r="P153" s="6">
        <f ca="1">IFERROR(VLOOKUP(IDNMaps[[#This Row],[Primary]],INDIRECT(VLOOKUP(IDNMaps[[#This Row],[Type]],RecordCount[],2,0)),VLOOKUP(IDNMaps[[#This Row],[Type]],RecordCount[],8,0),0),"")</f>
        <v>2109189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90</v>
      </c>
      <c r="M154" s="6" t="str">
        <f ca="1">IFERROR(VLOOKUP(IDNMaps[[#This Row],[Type]],RecordCount[],6,0)&amp;"-"&amp;IDNMaps[[#This Row],[Type Count]],"")</f>
        <v>Resource Relations-90</v>
      </c>
      <c r="N154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54" s="6" t="str">
        <f ca="1">IF(IDNMaps[[#This Row],[Name]]="","","("&amp;IDNMaps[[#This Row],[Type]]&amp;") "&amp;IDNMaps[[#This Row],[Name]])</f>
        <v>(Relation) OrderItemServiceUser/AssignedBy</v>
      </c>
      <c r="P154" s="6">
        <f ca="1">IFERROR(VLOOKUP(IDNMaps[[#This Row],[Primary]],INDIRECT(VLOOKUP(IDNMaps[[#This Row],[Type]],RecordCount[],2,0)),VLOOKUP(IDNMaps[[#This Row],[Type]],RecordCount[],8,0),0),"")</f>
        <v>2109190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91</v>
      </c>
      <c r="M155" s="6" t="str">
        <f ca="1">IFERROR(VLOOKUP(IDNMaps[[#This Row],[Type]],RecordCount[],6,0)&amp;"-"&amp;IDNMaps[[#This Row],[Type Count]],"")</f>
        <v>Resource Relations-91</v>
      </c>
      <c r="N155" s="6" t="str">
        <f ca="1">IFERROR(VLOOKUP(IDNMaps[[#This Row],[Primary]],INDIRECT(VLOOKUP(IDNMaps[[#This Row],[Type]],RecordCount[],2,0)),VLOOKUP(IDNMaps[[#This Row],[Type]],RecordCount[],7,0),0),"")</f>
        <v>Item/Services</v>
      </c>
      <c r="O155" s="6" t="str">
        <f ca="1">IF(IDNMaps[[#This Row],[Name]]="","","("&amp;IDNMaps[[#This Row],[Type]]&amp;") "&amp;IDNMaps[[#This Row],[Name]])</f>
        <v>(Relation) Item/Services</v>
      </c>
      <c r="P155" s="6">
        <f ca="1">IFERROR(VLOOKUP(IDNMaps[[#This Row],[Primary]],INDIRECT(VLOOKUP(IDNMaps[[#This Row],[Type]],RecordCount[],2,0)),VLOOKUP(IDNMaps[[#This Row],[Type]],RecordCount[],8,0),0),"")</f>
        <v>2109191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92</v>
      </c>
      <c r="M156" s="6" t="str">
        <f ca="1">IFERROR(VLOOKUP(IDNMaps[[#This Row],[Type]],RecordCount[],6,0)&amp;"-"&amp;IDNMaps[[#This Row],[Type Count]],"")</f>
        <v>Resource Relations-92</v>
      </c>
      <c r="N156" s="6" t="str">
        <f ca="1">IFERROR(VLOOKUP(IDNMaps[[#This Row],[Primary]],INDIRECT(VLOOKUP(IDNMaps[[#This Row],[Type]],RecordCount[],2,0)),VLOOKUP(IDNMaps[[#This Row],[Type]],RecordCount[],7,0),0),"")</f>
        <v>IdentityLabel/Hub</v>
      </c>
      <c r="O156" s="6" t="str">
        <f ca="1">IF(IDNMaps[[#This Row],[Name]]="","","("&amp;IDNMaps[[#This Row],[Type]]&amp;") "&amp;IDNMaps[[#This Row],[Name]])</f>
        <v>(Relation) IdentityLabel/Hub</v>
      </c>
      <c r="P156" s="6">
        <f ca="1">IFERROR(VLOOKUP(IDNMaps[[#This Row],[Primary]],INDIRECT(VLOOKUP(IDNMaps[[#This Row],[Type]],RecordCount[],2,0)),VLOOKUP(IDNMaps[[#This Row],[Type]],RecordCount[],8,0),0),"")</f>
        <v>2109192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1</v>
      </c>
      <c r="M157" s="6" t="str">
        <f ca="1">IFERROR(VLOOKUP(IDNMaps[[#This Row],[Type]],RecordCount[],6,0)&amp;"-"&amp;IDNMaps[[#This Row],[Type Count]],"")</f>
        <v>Form Fields-1</v>
      </c>
      <c r="N157" s="6" t="str">
        <f ca="1">IFERROR(VLOOKUP(IDNMaps[[#This Row],[Primary]],INDIRECT(VLOOKUP(IDNMaps[[#This Row],[Type]],RecordCount[],2,0)),VLOOKUP(IDNMaps[[#This Row],[Type]],RecordCount[],7,0),0),"")</f>
        <v>Owner/NewOwnerForm/name</v>
      </c>
      <c r="O157" s="6" t="str">
        <f ca="1">IF(IDNMaps[[#This Row],[Name]]="","","("&amp;IDNMaps[[#This Row],[Type]]&amp;") "&amp;IDNMaps[[#This Row],[Name]])</f>
        <v>(Fields) Owner/NewOwnerForm/name</v>
      </c>
      <c r="P157" s="6">
        <f ca="1">IFERROR(VLOOKUP(IDNMaps[[#This Row],[Primary]],INDIRECT(VLOOKUP(IDNMaps[[#This Row],[Type]],RecordCount[],2,0)),VLOOKUP(IDNMaps[[#This Row],[Type]],RecordCount[],8,0),0),"")</f>
        <v>2111101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2</v>
      </c>
      <c r="M158" s="6" t="str">
        <f ca="1">IFERROR(VLOOKUP(IDNMaps[[#This Row],[Type]],RecordCount[],6,0)&amp;"-"&amp;IDNMaps[[#This Row],[Type Count]],"")</f>
        <v>Form Fields-2</v>
      </c>
      <c r="N158" s="6" t="str">
        <f ca="1">IFERROR(VLOOKUP(IDNMaps[[#This Row],[Primary]],INDIRECT(VLOOKUP(IDNMaps[[#This Row],[Type]],RecordCount[],2,0)),VLOOKUP(IDNMaps[[#This Row],[Type]],RecordCount[],7,0),0),"")</f>
        <v>Owner/NewOwnerForm/email</v>
      </c>
      <c r="O158" s="6" t="str">
        <f ca="1">IF(IDNMaps[[#This Row],[Name]]="","","("&amp;IDNMaps[[#This Row],[Type]]&amp;") "&amp;IDNMaps[[#This Row],[Name]])</f>
        <v>(Fields) Owner/NewOwnerForm/email</v>
      </c>
      <c r="P158" s="6">
        <f ca="1">IFERROR(VLOOKUP(IDNMaps[[#This Row],[Primary]],INDIRECT(VLOOKUP(IDNMaps[[#This Row],[Type]],RecordCount[],2,0)),VLOOKUP(IDNMaps[[#This Row],[Type]],RecordCount[],8,0),0),"")</f>
        <v>2111102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3</v>
      </c>
      <c r="M159" s="6" t="str">
        <f ca="1">IFERROR(VLOOKUP(IDNMaps[[#This Row],[Type]],RecordCount[],6,0)&amp;"-"&amp;IDNMaps[[#This Row],[Type Count]],"")</f>
        <v>Form Fields-3</v>
      </c>
      <c r="N159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59" s="6" t="str">
        <f ca="1">IF(IDNMaps[[#This Row],[Name]]="","","("&amp;IDNMaps[[#This Row],[Type]]&amp;") "&amp;IDNMaps[[#This Row],[Name]])</f>
        <v>(Fields) Owner/NewOwnerForm/password</v>
      </c>
      <c r="P159" s="6">
        <f ca="1">IFERROR(VLOOKUP(IDNMaps[[#This Row],[Primary]],INDIRECT(VLOOKUP(IDNMaps[[#This Row],[Type]],RecordCount[],2,0)),VLOOKUP(IDNMaps[[#This Row],[Type]],RecordCount[],8,0),0),"")</f>
        <v>2111103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4</v>
      </c>
      <c r="M160" s="6" t="str">
        <f ca="1">IFERROR(VLOOKUP(IDNMaps[[#This Row],[Type]],RecordCount[],6,0)&amp;"-"&amp;IDNMaps[[#This Row],[Type Count]],"")</f>
        <v>Form Fields-4</v>
      </c>
      <c r="N160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60" s="6" t="str">
        <f ca="1">IF(IDNMaps[[#This Row],[Name]]="","","("&amp;IDNMaps[[#This Row],[Type]]&amp;") "&amp;IDNMaps[[#This Row],[Name]])</f>
        <v>(Fields) Employee/NewEmployee/group</v>
      </c>
      <c r="P160" s="6">
        <f ca="1">IFERROR(VLOOKUP(IDNMaps[[#This Row],[Primary]],INDIRECT(VLOOKUP(IDNMaps[[#This Row],[Type]],RecordCount[],2,0)),VLOOKUP(IDNMaps[[#This Row],[Type]],RecordCount[],8,0),0),"")</f>
        <v>2111104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5</v>
      </c>
      <c r="M161" s="6" t="str">
        <f ca="1">IFERROR(VLOOKUP(IDNMaps[[#This Row],[Type]],RecordCount[],6,0)&amp;"-"&amp;IDNMaps[[#This Row],[Type Count]],"")</f>
        <v>Form Fields-5</v>
      </c>
      <c r="N161" s="6" t="str">
        <f ca="1">IFERROR(VLOOKUP(IDNMaps[[#This Row],[Primary]],INDIRECT(VLOOKUP(IDNMaps[[#This Row],[Type]],RecordCount[],2,0)),VLOOKUP(IDNMaps[[#This Row],[Type]],RecordCount[],7,0),0),"")</f>
        <v>Employee/NewEmployee/name</v>
      </c>
      <c r="O161" s="6" t="str">
        <f ca="1">IF(IDNMaps[[#This Row],[Name]]="","","("&amp;IDNMaps[[#This Row],[Type]]&amp;") "&amp;IDNMaps[[#This Row],[Name]])</f>
        <v>(Fields) Employee/NewEmployee/name</v>
      </c>
      <c r="P161" s="6">
        <f ca="1">IFERROR(VLOOKUP(IDNMaps[[#This Row],[Primary]],INDIRECT(VLOOKUP(IDNMaps[[#This Row],[Type]],RecordCount[],2,0)),VLOOKUP(IDNMaps[[#This Row],[Type]],RecordCount[],8,0),0),"")</f>
        <v>2111105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6</v>
      </c>
      <c r="M162" s="6" t="str">
        <f ca="1">IFERROR(VLOOKUP(IDNMaps[[#This Row],[Type]],RecordCount[],6,0)&amp;"-"&amp;IDNMaps[[#This Row],[Type Count]],"")</f>
        <v>Form Fields-6</v>
      </c>
      <c r="N162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62" s="6" t="str">
        <f ca="1">IF(IDNMaps[[#This Row],[Name]]="","","("&amp;IDNMaps[[#This Row],[Type]]&amp;") "&amp;IDNMaps[[#This Row],[Name]])</f>
        <v>(Fields) Employee/NewEmployee/email</v>
      </c>
      <c r="P162" s="6">
        <f ca="1">IFERROR(VLOOKUP(IDNMaps[[#This Row],[Primary]],INDIRECT(VLOOKUP(IDNMaps[[#This Row],[Type]],RecordCount[],2,0)),VLOOKUP(IDNMaps[[#This Row],[Type]],RecordCount[],8,0),0),"")</f>
        <v>2111106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7</v>
      </c>
      <c r="M163" s="6" t="str">
        <f ca="1">IFERROR(VLOOKUP(IDNMaps[[#This Row],[Type]],RecordCount[],6,0)&amp;"-"&amp;IDNMaps[[#This Row],[Type Count]],"")</f>
        <v>Form Fields-7</v>
      </c>
      <c r="N163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63" s="6" t="str">
        <f ca="1">IF(IDNMaps[[#This Row],[Name]]="","","("&amp;IDNMaps[[#This Row],[Type]]&amp;") "&amp;IDNMaps[[#This Row],[Name]])</f>
        <v>(Fields) Employee/NewEmployee/password</v>
      </c>
      <c r="P163" s="6">
        <f ca="1">IFERROR(VLOOKUP(IDNMaps[[#This Row],[Primary]],INDIRECT(VLOOKUP(IDNMaps[[#This Row],[Type]],RecordCount[],2,0)),VLOOKUP(IDNMaps[[#This Row],[Type]],RecordCount[],8,0),0),"")</f>
        <v>2111107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8</v>
      </c>
      <c r="M164" s="6" t="str">
        <f ca="1">IFERROR(VLOOKUP(IDNMaps[[#This Row],[Type]],RecordCount[],6,0)&amp;"-"&amp;IDNMaps[[#This Row],[Type Count]],"")</f>
        <v>Form Fields-8</v>
      </c>
      <c r="N164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64" s="6" t="str">
        <f ca="1">IF(IDNMaps[[#This Row],[Name]]="","","("&amp;IDNMaps[[#This Row],[Type]]&amp;") "&amp;IDNMaps[[#This Row],[Name]])</f>
        <v>(Fields) Employee/NewServiceProvider/name</v>
      </c>
      <c r="P164" s="6">
        <f ca="1">IFERROR(VLOOKUP(IDNMaps[[#This Row],[Primary]],INDIRECT(VLOOKUP(IDNMaps[[#This Row],[Type]],RecordCount[],2,0)),VLOOKUP(IDNMaps[[#This Row],[Type]],RecordCount[],8,0),0),"")</f>
        <v>2111108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9</v>
      </c>
      <c r="M165" s="6" t="str">
        <f ca="1">IFERROR(VLOOKUP(IDNMaps[[#This Row],[Type]],RecordCount[],6,0)&amp;"-"&amp;IDNMaps[[#This Row],[Type Count]],"")</f>
        <v>Form Fields-9</v>
      </c>
      <c r="N165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65" s="6" t="str">
        <f ca="1">IF(IDNMaps[[#This Row],[Name]]="","","("&amp;IDNMaps[[#This Row],[Type]]&amp;") "&amp;IDNMaps[[#This Row],[Name]])</f>
        <v>(Fields) Employee/NewServiceProvider/email</v>
      </c>
      <c r="P165" s="6">
        <f ca="1">IFERROR(VLOOKUP(IDNMaps[[#This Row],[Primary]],INDIRECT(VLOOKUP(IDNMaps[[#This Row],[Type]],RecordCount[],2,0)),VLOOKUP(IDNMaps[[#This Row],[Type]],RecordCount[],8,0),0),"")</f>
        <v>2111109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10</v>
      </c>
      <c r="M166" s="6" t="str">
        <f ca="1">IFERROR(VLOOKUP(IDNMaps[[#This Row],[Type]],RecordCount[],6,0)&amp;"-"&amp;IDNMaps[[#This Row],[Type Count]],"")</f>
        <v>Form Fields-10</v>
      </c>
      <c r="N166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66" s="6" t="str">
        <f ca="1">IF(IDNMaps[[#This Row],[Name]]="","","("&amp;IDNMaps[[#This Row],[Type]]&amp;") "&amp;IDNMaps[[#This Row],[Name]])</f>
        <v>(Fields) Employee/NewServiceProvider/password</v>
      </c>
      <c r="P166" s="6">
        <f ca="1">IFERROR(VLOOKUP(IDNMaps[[#This Row],[Primary]],INDIRECT(VLOOKUP(IDNMaps[[#This Row],[Type]],RecordCount[],2,0)),VLOOKUP(IDNMaps[[#This Row],[Type]],RecordCount[],8,0),0),"")</f>
        <v>2111110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11</v>
      </c>
      <c r="M167" s="6" t="str">
        <f ca="1">IFERROR(VLOOKUP(IDNMaps[[#This Row],[Type]],RecordCount[],6,0)&amp;"-"&amp;IDNMaps[[#This Row],[Type Count]],"")</f>
        <v>Form Fields-11</v>
      </c>
      <c r="N167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67" s="6" t="str">
        <f ca="1">IF(IDNMaps[[#This Row],[Name]]="","","("&amp;IDNMaps[[#This Row],[Type]]&amp;") "&amp;IDNMaps[[#This Row],[Name]])</f>
        <v>(Fields) Customer/NewCustomerForm/name</v>
      </c>
      <c r="P167" s="6">
        <f ca="1">IFERROR(VLOOKUP(IDNMaps[[#This Row],[Primary]],INDIRECT(VLOOKUP(IDNMaps[[#This Row],[Type]],RecordCount[],2,0)),VLOOKUP(IDNMaps[[#This Row],[Type]],RecordCount[],8,0),0),"")</f>
        <v>2111111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12</v>
      </c>
      <c r="M168" s="6" t="str">
        <f ca="1">IFERROR(VLOOKUP(IDNMaps[[#This Row],[Type]],RecordCount[],6,0)&amp;"-"&amp;IDNMaps[[#This Row],[Type Count]],"")</f>
        <v>Form Fields-12</v>
      </c>
      <c r="N168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68" s="6" t="str">
        <f ca="1">IF(IDNMaps[[#This Row],[Name]]="","","("&amp;IDNMaps[[#This Row],[Type]]&amp;") "&amp;IDNMaps[[#This Row],[Name]])</f>
        <v>(Fields) Customer/NewCustomerForm/phone</v>
      </c>
      <c r="P168" s="6">
        <f ca="1">IFERROR(VLOOKUP(IDNMaps[[#This Row],[Primary]],INDIRECT(VLOOKUP(IDNMaps[[#This Row],[Type]],RecordCount[],2,0)),VLOOKUP(IDNMaps[[#This Row],[Type]],RecordCount[],8,0),0),"")</f>
        <v>2111112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13</v>
      </c>
      <c r="M169" s="6" t="str">
        <f ca="1">IFERROR(VLOOKUP(IDNMaps[[#This Row],[Type]],RecordCount[],6,0)&amp;"-"&amp;IDNMaps[[#This Row],[Type Count]],"")</f>
        <v>Form Fields-13</v>
      </c>
      <c r="N169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69" s="6" t="str">
        <f ca="1">IF(IDNMaps[[#This Row],[Name]]="","","("&amp;IDNMaps[[#This Row],[Type]]&amp;") "&amp;IDNMaps[[#This Row],[Name]])</f>
        <v>(Fields) Customer/NewCustomerForm/address</v>
      </c>
      <c r="P169" s="6">
        <f ca="1">IFERROR(VLOOKUP(IDNMaps[[#This Row],[Primary]],INDIRECT(VLOOKUP(IDNMaps[[#This Row],[Type]],RecordCount[],2,0)),VLOOKUP(IDNMaps[[#This Row],[Type]],RecordCount[],8,0),0),"")</f>
        <v>2111113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14</v>
      </c>
      <c r="M170" s="6" t="str">
        <f ca="1">IFERROR(VLOOKUP(IDNMaps[[#This Row],[Type]],RecordCount[],6,0)&amp;"-"&amp;IDNMaps[[#This Row],[Type Count]],"")</f>
        <v>Form Fields-14</v>
      </c>
      <c r="N170" s="6" t="str">
        <f ca="1">IFERROR(VLOOKUP(IDNMaps[[#This Row],[Primary]],INDIRECT(VLOOKUP(IDNMaps[[#This Row],[Type]],RecordCount[],2,0)),VLOOKUP(IDNMaps[[#This Row],[Type]],RecordCount[],7,0),0),"")</f>
        <v>Hub/NewHubCreateFrom/name</v>
      </c>
      <c r="O170" s="6" t="str">
        <f ca="1">IF(IDNMaps[[#This Row],[Name]]="","","("&amp;IDNMaps[[#This Row],[Type]]&amp;") "&amp;IDNMaps[[#This Row],[Name]])</f>
        <v>(Fields) Hub/NewHubCreateFrom/name</v>
      </c>
      <c r="P170" s="6">
        <f ca="1">IFERROR(VLOOKUP(IDNMaps[[#This Row],[Primary]],INDIRECT(VLOOKUP(IDNMaps[[#This Row],[Type]],RecordCount[],2,0)),VLOOKUP(IDNMaps[[#This Row],[Type]],RecordCount[],8,0),0),"")</f>
        <v>2111114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15</v>
      </c>
      <c r="M171" s="6" t="str">
        <f ca="1">IFERROR(VLOOKUP(IDNMaps[[#This Row],[Type]],RecordCount[],6,0)&amp;"-"&amp;IDNMaps[[#This Row],[Type Count]],"")</f>
        <v>Form Fields-15</v>
      </c>
      <c r="N171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71" s="6" t="str">
        <f ca="1">IF(IDNMaps[[#This Row],[Name]]="","","("&amp;IDNMaps[[#This Row],[Type]]&amp;") "&amp;IDNMaps[[#This Row],[Name]])</f>
        <v>(Fields) Hub/NewHubCreateFrom/phone</v>
      </c>
      <c r="P171" s="6">
        <f ca="1">IFERROR(VLOOKUP(IDNMaps[[#This Row],[Primary]],INDIRECT(VLOOKUP(IDNMaps[[#This Row],[Type]],RecordCount[],2,0)),VLOOKUP(IDNMaps[[#This Row],[Type]],RecordCount[],8,0),0),"")</f>
        <v>2111115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16</v>
      </c>
      <c r="M172" s="6" t="str">
        <f ca="1">IFERROR(VLOOKUP(IDNMaps[[#This Row],[Type]],RecordCount[],6,0)&amp;"-"&amp;IDNMaps[[#This Row],[Type Count]],"")</f>
        <v>Form Fields-16</v>
      </c>
      <c r="N172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72" s="6" t="str">
        <f ca="1">IF(IDNMaps[[#This Row],[Name]]="","","("&amp;IDNMaps[[#This Row],[Type]]&amp;") "&amp;IDNMaps[[#This Row],[Name]])</f>
        <v>(Fields) Hub/NewHubCreateFrom/status</v>
      </c>
      <c r="P172" s="6">
        <f ca="1">IFERROR(VLOOKUP(IDNMaps[[#This Row],[Primary]],INDIRECT(VLOOKUP(IDNMaps[[#This Row],[Type]],RecordCount[],2,0)),VLOOKUP(IDNMaps[[#This Row],[Type]],RecordCount[],8,0),0),"")</f>
        <v>2111116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17</v>
      </c>
      <c r="M173" s="6" t="str">
        <f ca="1">IFERROR(VLOOKUP(IDNMaps[[#This Row],[Type]],RecordCount[],6,0)&amp;"-"&amp;IDNMaps[[#This Row],[Type Count]],"")</f>
        <v>Form Fields-17</v>
      </c>
      <c r="N173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73" s="6" t="str">
        <f ca="1">IF(IDNMaps[[#This Row],[Name]]="","","("&amp;IDNMaps[[#This Row],[Type]]&amp;") "&amp;IDNMaps[[#This Row],[Name]])</f>
        <v>(Fields) Hub/NewHubCreateFrom/address</v>
      </c>
      <c r="P173" s="6">
        <f ca="1">IFERROR(VLOOKUP(IDNMaps[[#This Row],[Primary]],INDIRECT(VLOOKUP(IDNMaps[[#This Row],[Type]],RecordCount[],2,0)),VLOOKUP(IDNMaps[[#This Row],[Type]],RecordCount[],8,0),0),"")</f>
        <v>2111117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18</v>
      </c>
      <c r="M174" s="6" t="str">
        <f ca="1">IFERROR(VLOOKUP(IDNMaps[[#This Row],[Type]],RecordCount[],6,0)&amp;"-"&amp;IDNMaps[[#This Row],[Type Count]],"")</f>
        <v>Form Fields-18</v>
      </c>
      <c r="N174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74" s="6" t="str">
        <f ca="1">IF(IDNMaps[[#This Row],[Name]]="","","("&amp;IDNMaps[[#This Row],[Type]]&amp;") "&amp;IDNMaps[[#This Row],[Name]])</f>
        <v>(Fields) Hub/NewHubCreateFrom/image</v>
      </c>
      <c r="P174" s="6">
        <f ca="1">IFERROR(VLOOKUP(IDNMaps[[#This Row],[Primary]],INDIRECT(VLOOKUP(IDNMaps[[#This Row],[Type]],RecordCount[],2,0)),VLOOKUP(IDNMaps[[#This Row],[Type]],RecordCount[],8,0),0),"")</f>
        <v>2111118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19</v>
      </c>
      <c r="M175" s="6" t="str">
        <f ca="1">IFERROR(VLOOKUP(IDNMaps[[#This Row],[Type]],RecordCount[],6,0)&amp;"-"&amp;IDNMaps[[#This Row],[Type Count]],"")</f>
        <v>Form Fields-19</v>
      </c>
      <c r="N175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75" s="6" t="str">
        <f ca="1">IF(IDNMaps[[#This Row],[Name]]="","","("&amp;IDNMaps[[#This Row],[Type]]&amp;") "&amp;IDNMaps[[#This Row],[Name]])</f>
        <v>(Fields) Hub/NewHubCreateFrom/email</v>
      </c>
      <c r="P175" s="6">
        <f ca="1">IFERROR(VLOOKUP(IDNMaps[[#This Row],[Primary]],INDIRECT(VLOOKUP(IDNMaps[[#This Row],[Type]],RecordCount[],2,0)),VLOOKUP(IDNMaps[[#This Row],[Type]],RecordCount[],8,0),0),"")</f>
        <v>2111119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20</v>
      </c>
      <c r="M176" s="6" t="str">
        <f ca="1">IFERROR(VLOOKUP(IDNMaps[[#This Row],[Type]],RecordCount[],6,0)&amp;"-"&amp;IDNMaps[[#This Row],[Type Count]],"")</f>
        <v>Form Fields-20</v>
      </c>
      <c r="N176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76" s="6" t="str">
        <f ca="1">IF(IDNMaps[[#This Row],[Name]]="","","("&amp;IDNMaps[[#This Row],[Type]]&amp;") "&amp;IDNMaps[[#This Row],[Name]])</f>
        <v>(Fields) Hub/NewHubCreateFrom/website</v>
      </c>
      <c r="P176" s="6">
        <f ca="1">IFERROR(VLOOKUP(IDNMaps[[#This Row],[Primary]],INDIRECT(VLOOKUP(IDNMaps[[#This Row],[Type]],RecordCount[],2,0)),VLOOKUP(IDNMaps[[#This Row],[Type]],RecordCount[],8,0),0),"")</f>
        <v>2111120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21</v>
      </c>
      <c r="M177" s="6" t="str">
        <f ca="1">IFERROR(VLOOKUP(IDNMaps[[#This Row],[Type]],RecordCount[],6,0)&amp;"-"&amp;IDNMaps[[#This Row],[Type Count]],"")</f>
        <v>Form Fields-21</v>
      </c>
      <c r="N177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77" s="6" t="str">
        <f ca="1">IF(IDNMaps[[#This Row],[Name]]="","","("&amp;IDNMaps[[#This Row],[Type]]&amp;") "&amp;IDNMaps[[#This Row],[Name]])</f>
        <v>(Fields) Service/AddNewServiceForm/name</v>
      </c>
      <c r="P177" s="6">
        <f ca="1">IFERROR(VLOOKUP(IDNMaps[[#This Row],[Primary]],INDIRECT(VLOOKUP(IDNMaps[[#This Row],[Type]],RecordCount[],2,0)),VLOOKUP(IDNMaps[[#This Row],[Type]],RecordCount[],8,0),0),"")</f>
        <v>2111121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22</v>
      </c>
      <c r="M178" s="6" t="str">
        <f ca="1">IFERROR(VLOOKUP(IDNMaps[[#This Row],[Type]],RecordCount[],6,0)&amp;"-"&amp;IDNMaps[[#This Row],[Type Count]],"")</f>
        <v>Form Fields-22</v>
      </c>
      <c r="N178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78" s="6" t="str">
        <f ca="1">IF(IDNMaps[[#This Row],[Name]]="","","("&amp;IDNMaps[[#This Row],[Type]]&amp;") "&amp;IDNMaps[[#This Row],[Name]])</f>
        <v>(Fields) Service/AddNewServiceForm/description</v>
      </c>
      <c r="P178" s="6">
        <f ca="1">IFERROR(VLOOKUP(IDNMaps[[#This Row],[Primary]],INDIRECT(VLOOKUP(IDNMaps[[#This Row],[Type]],RecordCount[],2,0)),VLOOKUP(IDNMaps[[#This Row],[Type]],RecordCount[],8,0),0),"")</f>
        <v>2111122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23</v>
      </c>
      <c r="M179" s="6" t="str">
        <f ca="1">IFERROR(VLOOKUP(IDNMaps[[#This Row],[Type]],RecordCount[],6,0)&amp;"-"&amp;IDNMaps[[#This Row],[Type Count]],"")</f>
        <v>Form Fields-23</v>
      </c>
      <c r="N179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79" s="6" t="str">
        <f ca="1">IF(IDNMaps[[#This Row],[Name]]="","","("&amp;IDNMaps[[#This Row],[Type]]&amp;") "&amp;IDNMaps[[#This Row],[Name]])</f>
        <v>(Fields) Service/AddNewServiceForm/status</v>
      </c>
      <c r="P179" s="6">
        <f ca="1">IFERROR(VLOOKUP(IDNMaps[[#This Row],[Primary]],INDIRECT(VLOOKUP(IDNMaps[[#This Row],[Type]],RecordCount[],2,0)),VLOOKUP(IDNMaps[[#This Row],[Type]],RecordCount[],8,0),0),"")</f>
        <v>2111123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24</v>
      </c>
      <c r="M180" s="6" t="str">
        <f ca="1">IFERROR(VLOOKUP(IDNMaps[[#This Row],[Type]],RecordCount[],6,0)&amp;"-"&amp;IDNMaps[[#This Row],[Type Count]],"")</f>
        <v>Form Fields-24</v>
      </c>
      <c r="N180" s="6" t="str">
        <f ca="1">IFERROR(VLOOKUP(IDNMaps[[#This Row],[Primary]],INDIRECT(VLOOKUP(IDNMaps[[#This Row],[Type]],RecordCount[],2,0)),VLOOKUP(IDNMaps[[#This Row],[Type]],RecordCount[],7,0),0),"")</f>
        <v>Item/AddNewItemForm/name</v>
      </c>
      <c r="O180" s="6" t="str">
        <f ca="1">IF(IDNMaps[[#This Row],[Name]]="","","("&amp;IDNMaps[[#This Row],[Type]]&amp;") "&amp;IDNMaps[[#This Row],[Name]])</f>
        <v>(Fields) Item/AddNewItemForm/name</v>
      </c>
      <c r="P180" s="6">
        <f ca="1">IFERROR(VLOOKUP(IDNMaps[[#This Row],[Primary]],INDIRECT(VLOOKUP(IDNMaps[[#This Row],[Type]],RecordCount[],2,0)),VLOOKUP(IDNMaps[[#This Row],[Type]],RecordCount[],8,0),0),"")</f>
        <v>2111124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25</v>
      </c>
      <c r="M181" s="6" t="str">
        <f ca="1">IFERROR(VLOOKUP(IDNMaps[[#This Row],[Type]],RecordCount[],6,0)&amp;"-"&amp;IDNMaps[[#This Row],[Type Count]],"")</f>
        <v>Form Fields-25</v>
      </c>
      <c r="N181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81" s="6" t="str">
        <f ca="1">IF(IDNMaps[[#This Row],[Name]]="","","("&amp;IDNMaps[[#This Row],[Type]]&amp;") "&amp;IDNMaps[[#This Row],[Name]])</f>
        <v>(Fields) Item/AddNewItemForm/description</v>
      </c>
      <c r="P181" s="6">
        <f ca="1">IFERROR(VLOOKUP(IDNMaps[[#This Row],[Primary]],INDIRECT(VLOOKUP(IDNMaps[[#This Row],[Type]],RecordCount[],2,0)),VLOOKUP(IDNMaps[[#This Row],[Type]],RecordCount[],8,0),0),"")</f>
        <v>2111125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26</v>
      </c>
      <c r="M182" s="6" t="str">
        <f ca="1">IFERROR(VLOOKUP(IDNMaps[[#This Row],[Type]],RecordCount[],6,0)&amp;"-"&amp;IDNMaps[[#This Row],[Type Count]],"")</f>
        <v>Form Fields-26</v>
      </c>
      <c r="N182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82" s="6" t="str">
        <f ca="1">IF(IDNMaps[[#This Row],[Name]]="","","("&amp;IDNMaps[[#This Row],[Type]]&amp;") "&amp;IDNMaps[[#This Row],[Name]])</f>
        <v>(Fields) Item/AddNewItemForm/status</v>
      </c>
      <c r="P182" s="6">
        <f ca="1">IFERROR(VLOOKUP(IDNMaps[[#This Row],[Primary]],INDIRECT(VLOOKUP(IDNMaps[[#This Row],[Type]],RecordCount[],2,0)),VLOOKUP(IDNMaps[[#This Row],[Type]],RecordCount[],8,0),0),"")</f>
        <v>2111126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27</v>
      </c>
      <c r="M183" s="6" t="str">
        <f ca="1">IFERROR(VLOOKUP(IDNMaps[[#This Row],[Type]],RecordCount[],6,0)&amp;"-"&amp;IDNMaps[[#This Row],[Type Count]],"")</f>
        <v>Form Fields-27</v>
      </c>
      <c r="N183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83" s="6" t="str">
        <f ca="1">IF(IDNMaps[[#This Row],[Name]]="","","("&amp;IDNMaps[[#This Row],[Type]]&amp;") "&amp;IDNMaps[[#This Row],[Name]])</f>
        <v>(Fields) ItemService/AddServicesToItemForm/item</v>
      </c>
      <c r="P183" s="6">
        <f ca="1">IFERROR(VLOOKUP(IDNMaps[[#This Row],[Primary]],INDIRECT(VLOOKUP(IDNMaps[[#This Row],[Type]],RecordCount[],2,0)),VLOOKUP(IDNMaps[[#This Row],[Type]],RecordCount[],8,0),0),"")</f>
        <v>2111127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28</v>
      </c>
      <c r="M184" s="6" t="str">
        <f ca="1">IFERROR(VLOOKUP(IDNMaps[[#This Row],[Type]],RecordCount[],6,0)&amp;"-"&amp;IDNMaps[[#This Row],[Type Count]],"")</f>
        <v>Form Fields-28</v>
      </c>
      <c r="N184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84" s="6" t="str">
        <f ca="1">IF(IDNMaps[[#This Row],[Name]]="","","("&amp;IDNMaps[[#This Row],[Type]]&amp;") "&amp;IDNMaps[[#This Row],[Name]])</f>
        <v>(Fields) ItemService/AddServicesToItemForm/service</v>
      </c>
      <c r="P184" s="6">
        <f ca="1">IFERROR(VLOOKUP(IDNMaps[[#This Row],[Primary]],INDIRECT(VLOOKUP(IDNMaps[[#This Row],[Type]],RecordCount[],2,0)),VLOOKUP(IDNMaps[[#This Row],[Type]],RecordCount[],8,0),0),"")</f>
        <v>2111128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29</v>
      </c>
      <c r="M185" s="6" t="str">
        <f ca="1">IFERROR(VLOOKUP(IDNMaps[[#This Row],[Type]],RecordCount[],6,0)&amp;"-"&amp;IDNMaps[[#This Row],[Type Count]],"")</f>
        <v>Form Fields-29</v>
      </c>
      <c r="N185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85" s="6" t="str">
        <f ca="1">IF(IDNMaps[[#This Row],[Name]]="","","("&amp;IDNMaps[[#This Row],[Type]]&amp;") "&amp;IDNMaps[[#This Row],[Name]])</f>
        <v>(Fields) ItemService/AddServicesToItemForm/name</v>
      </c>
      <c r="P185" s="6">
        <f ca="1">IFERROR(VLOOKUP(IDNMaps[[#This Row],[Primary]],INDIRECT(VLOOKUP(IDNMaps[[#This Row],[Type]],RecordCount[],2,0)),VLOOKUP(IDNMaps[[#This Row],[Type]],RecordCount[],8,0),0),"")</f>
        <v>2111129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30</v>
      </c>
      <c r="M186" s="6" t="str">
        <f ca="1">IFERROR(VLOOKUP(IDNMaps[[#This Row],[Type]],RecordCount[],6,0)&amp;"-"&amp;IDNMaps[[#This Row],[Type Count]],"")</f>
        <v>Form Fields-30</v>
      </c>
      <c r="N186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86" s="6" t="str">
        <f ca="1">IF(IDNMaps[[#This Row],[Name]]="","","("&amp;IDNMaps[[#This Row],[Type]]&amp;") "&amp;IDNMaps[[#This Row],[Name]])</f>
        <v>(Fields) ItemService/UpdateItemsService/name</v>
      </c>
      <c r="P186" s="6">
        <f ca="1">IFERROR(VLOOKUP(IDNMaps[[#This Row],[Primary]],INDIRECT(VLOOKUP(IDNMaps[[#This Row],[Type]],RecordCount[],2,0)),VLOOKUP(IDNMaps[[#This Row],[Type]],RecordCount[],8,0),0),"")</f>
        <v>2111130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31</v>
      </c>
      <c r="M187" s="6" t="str">
        <f ca="1">IFERROR(VLOOKUP(IDNMaps[[#This Row],[Type]],RecordCount[],6,0)&amp;"-"&amp;IDNMaps[[#This Row],[Type Count]],"")</f>
        <v>Form Fields-31</v>
      </c>
      <c r="N187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87" s="6" t="str">
        <f ca="1">IF(IDNMaps[[#This Row],[Name]]="","","("&amp;IDNMaps[[#This Row],[Type]]&amp;") "&amp;IDNMaps[[#This Row],[Name]])</f>
        <v>(Fields) ItemService/UpdateItemsService/service</v>
      </c>
      <c r="P187" s="6">
        <f ca="1">IFERROR(VLOOKUP(IDNMaps[[#This Row],[Primary]],INDIRECT(VLOOKUP(IDNMaps[[#This Row],[Type]],RecordCount[],2,0)),VLOOKUP(IDNMaps[[#This Row],[Type]],RecordCount[],8,0),0),"")</f>
        <v>2111131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32</v>
      </c>
      <c r="M188" s="6" t="str">
        <f ca="1">IFERROR(VLOOKUP(IDNMaps[[#This Row],[Type]],RecordCount[],6,0)&amp;"-"&amp;IDNMaps[[#This Row],[Type Count]],"")</f>
        <v>Form Fields-32</v>
      </c>
      <c r="N188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88" s="6" t="str">
        <f ca="1">IF(IDNMaps[[#This Row],[Name]]="","","("&amp;IDNMaps[[#This Row],[Type]]&amp;") "&amp;IDNMaps[[#This Row],[Name]])</f>
        <v>(Fields) ItemService/UpdateItemsService/status</v>
      </c>
      <c r="P188" s="6">
        <f ca="1">IFERROR(VLOOKUP(IDNMaps[[#This Row],[Primary]],INDIRECT(VLOOKUP(IDNMaps[[#This Row],[Type]],RecordCount[],2,0)),VLOOKUP(IDNMaps[[#This Row],[Type]],RecordCount[],8,0),0),"")</f>
        <v>2111132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33</v>
      </c>
      <c r="M189" s="6" t="str">
        <f ca="1">IFERROR(VLOOKUP(IDNMaps[[#This Row],[Type]],RecordCount[],6,0)&amp;"-"&amp;IDNMaps[[#This Row],[Type Count]],"")</f>
        <v>Form Fields-33</v>
      </c>
      <c r="N189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89" s="6" t="str">
        <f ca="1">IF(IDNMaps[[#This Row],[Name]]="","","("&amp;IDNMaps[[#This Row],[Type]]&amp;") "&amp;IDNMaps[[#This Row],[Name]])</f>
        <v>(Fields) Shelf/CreateNewShelfForm/hub</v>
      </c>
      <c r="P189" s="6">
        <f ca="1">IFERROR(VLOOKUP(IDNMaps[[#This Row],[Primary]],INDIRECT(VLOOKUP(IDNMaps[[#This Row],[Type]],RecordCount[],2,0)),VLOOKUP(IDNMaps[[#This Row],[Type]],RecordCount[],8,0),0),"")</f>
        <v>2111133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34</v>
      </c>
      <c r="M190" s="6" t="str">
        <f ca="1">IFERROR(VLOOKUP(IDNMaps[[#This Row],[Type]],RecordCount[],6,0)&amp;"-"&amp;IDNMaps[[#This Row],[Type Count]],"")</f>
        <v>Form Fields-34</v>
      </c>
      <c r="N190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90" s="6" t="str">
        <f ca="1">IF(IDNMaps[[#This Row],[Name]]="","","("&amp;IDNMaps[[#This Row],[Type]]&amp;") "&amp;IDNMaps[[#This Row],[Name]])</f>
        <v>(Fields) Shelf/CreateNewShelfForm/name</v>
      </c>
      <c r="P190" s="6">
        <f ca="1">IFERROR(VLOOKUP(IDNMaps[[#This Row],[Primary]],INDIRECT(VLOOKUP(IDNMaps[[#This Row],[Type]],RecordCount[],2,0)),VLOOKUP(IDNMaps[[#This Row],[Type]],RecordCount[],8,0),0),"")</f>
        <v>2111134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35</v>
      </c>
      <c r="M191" s="6" t="str">
        <f ca="1">IFERROR(VLOOKUP(IDNMaps[[#This Row],[Type]],RecordCount[],6,0)&amp;"-"&amp;IDNMaps[[#This Row],[Type Count]],"")</f>
        <v>Form Fields-35</v>
      </c>
      <c r="N191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91" s="6" t="str">
        <f ca="1">IF(IDNMaps[[#This Row],[Name]]="","","("&amp;IDNMaps[[#This Row],[Type]]&amp;") "&amp;IDNMaps[[#This Row],[Name]])</f>
        <v>(Fields) Shelf/CreateNewShelfForm/status</v>
      </c>
      <c r="P191" s="6">
        <f ca="1">IFERROR(VLOOKUP(IDNMaps[[#This Row],[Primary]],INDIRECT(VLOOKUP(IDNMaps[[#This Row],[Type]],RecordCount[],2,0)),VLOOKUP(IDNMaps[[#This Row],[Type]],RecordCount[],8,0),0),"")</f>
        <v>2111135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36</v>
      </c>
      <c r="M192" s="6" t="str">
        <f ca="1">IFERROR(VLOOKUP(IDNMaps[[#This Row],[Type]],RecordCount[],6,0)&amp;"-"&amp;IDNMaps[[#This Row],[Type Count]],"")</f>
        <v>Form Fields-36</v>
      </c>
      <c r="N192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92" s="6" t="str">
        <f ca="1">IF(IDNMaps[[#This Row],[Name]]="","","("&amp;IDNMaps[[#This Row],[Type]]&amp;") "&amp;IDNMaps[[#This Row],[Name]])</f>
        <v>(Fields) HubDefaultShelf/AssignHubsDefaultShelf/hub</v>
      </c>
      <c r="P192" s="6">
        <f ca="1">IFERROR(VLOOKUP(IDNMaps[[#This Row],[Primary]],INDIRECT(VLOOKUP(IDNMaps[[#This Row],[Type]],RecordCount[],2,0)),VLOOKUP(IDNMaps[[#This Row],[Type]],RecordCount[],8,0),0),"")</f>
        <v>2111136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37</v>
      </c>
      <c r="M193" s="6" t="str">
        <f ca="1">IFERROR(VLOOKUP(IDNMaps[[#This Row],[Type]],RecordCount[],6,0)&amp;"-"&amp;IDNMaps[[#This Row],[Type Count]],"")</f>
        <v>Form Fields-37</v>
      </c>
      <c r="N193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93" s="6" t="str">
        <f ca="1">IF(IDNMaps[[#This Row],[Name]]="","","("&amp;IDNMaps[[#This Row],[Type]]&amp;") "&amp;IDNMaps[[#This Row],[Name]])</f>
        <v>(Fields) HubDefaultShelf/AssignHubsDefaultShelf/shelf</v>
      </c>
      <c r="P193" s="6">
        <f ca="1">IFERROR(VLOOKUP(IDNMaps[[#This Row],[Primary]],INDIRECT(VLOOKUP(IDNMaps[[#This Row],[Type]],RecordCount[],2,0)),VLOOKUP(IDNMaps[[#This Row],[Type]],RecordCount[],8,0),0),"")</f>
        <v>2111137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38</v>
      </c>
      <c r="M194" s="6" t="str">
        <f ca="1">IFERROR(VLOOKUP(IDNMaps[[#This Row],[Type]],RecordCount[],6,0)&amp;"-"&amp;IDNMaps[[#This Row],[Type Count]],"")</f>
        <v>Form Fields-38</v>
      </c>
      <c r="N194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94" s="6" t="str">
        <f ca="1">IF(IDNMaps[[#This Row],[Name]]="","","("&amp;IDNMaps[[#This Row],[Type]]&amp;") "&amp;IDNMaps[[#This Row],[Name]])</f>
        <v>(Fields) Pricelist/CreateNewPLForm/name</v>
      </c>
      <c r="P194" s="6">
        <f ca="1">IFERROR(VLOOKUP(IDNMaps[[#This Row],[Primary]],INDIRECT(VLOOKUP(IDNMaps[[#This Row],[Type]],RecordCount[],2,0)),VLOOKUP(IDNMaps[[#This Row],[Type]],RecordCount[],8,0),0),"")</f>
        <v>2111138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39</v>
      </c>
      <c r="M195" s="6" t="str">
        <f ca="1">IFERROR(VLOOKUP(IDNMaps[[#This Row],[Type]],RecordCount[],6,0)&amp;"-"&amp;IDNMaps[[#This Row],[Type Count]],"")</f>
        <v>Form Fields-39</v>
      </c>
      <c r="N195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95" s="6" t="str">
        <f ca="1">IF(IDNMaps[[#This Row],[Name]]="","","("&amp;IDNMaps[[#This Row],[Type]]&amp;") "&amp;IDNMaps[[#This Row],[Name]])</f>
        <v>(Fields) Pricelist/CreateNewPLForm/description</v>
      </c>
      <c r="P195" s="6">
        <f ca="1">IFERROR(VLOOKUP(IDNMaps[[#This Row],[Primary]],INDIRECT(VLOOKUP(IDNMaps[[#This Row],[Type]],RecordCount[],2,0)),VLOOKUP(IDNMaps[[#This Row],[Type]],RecordCount[],8,0),0),"")</f>
        <v>2111139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40</v>
      </c>
      <c r="M196" s="6" t="str">
        <f ca="1">IFERROR(VLOOKUP(IDNMaps[[#This Row],[Type]],RecordCount[],6,0)&amp;"-"&amp;IDNMaps[[#This Row],[Type Count]],"")</f>
        <v>Form Fields-40</v>
      </c>
      <c r="N196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96" s="6" t="str">
        <f ca="1">IF(IDNMaps[[#This Row],[Name]]="","","("&amp;IDNMaps[[#This Row],[Type]]&amp;") "&amp;IDNMaps[[#This Row],[Name]])</f>
        <v>(Fields) Pricelist/CreateNewPLForm/status</v>
      </c>
      <c r="P196" s="6">
        <f ca="1">IFERROR(VLOOKUP(IDNMaps[[#This Row],[Primary]],INDIRECT(VLOOKUP(IDNMaps[[#This Row],[Type]],RecordCount[],2,0)),VLOOKUP(IDNMaps[[#This Row],[Type]],RecordCount[],8,0),0),"")</f>
        <v>2111140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41</v>
      </c>
      <c r="M197" s="6" t="str">
        <f ca="1">IFERROR(VLOOKUP(IDNMaps[[#This Row],[Type]],RecordCount[],6,0)&amp;"-"&amp;IDNMaps[[#This Row],[Type Count]],"")</f>
        <v>Form Fields-41</v>
      </c>
      <c r="N197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197" s="6" t="str">
        <f ca="1">IF(IDNMaps[[#This Row],[Name]]="","","("&amp;IDNMaps[[#This Row],[Type]]&amp;") "&amp;IDNMaps[[#This Row],[Name]])</f>
        <v>(Fields) PricelistContent/AddContentsToPL/pl</v>
      </c>
      <c r="P197" s="6">
        <f ca="1">IFERROR(VLOOKUP(IDNMaps[[#This Row],[Primary]],INDIRECT(VLOOKUP(IDNMaps[[#This Row],[Type]],RecordCount[],2,0)),VLOOKUP(IDNMaps[[#This Row],[Type]],RecordCount[],8,0),0),"")</f>
        <v>2111141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42</v>
      </c>
      <c r="M198" s="6" t="str">
        <f ca="1">IFERROR(VLOOKUP(IDNMaps[[#This Row],[Type]],RecordCount[],6,0)&amp;"-"&amp;IDNMaps[[#This Row],[Type Count]],"")</f>
        <v>Form Fields-42</v>
      </c>
      <c r="N198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198" s="6" t="str">
        <f ca="1">IF(IDNMaps[[#This Row],[Name]]="","","("&amp;IDNMaps[[#This Row],[Type]]&amp;") "&amp;IDNMaps[[#This Row],[Name]])</f>
        <v>(Fields) PricelistContent/AddContentsToPL/is</v>
      </c>
      <c r="P198" s="6">
        <f ca="1">IFERROR(VLOOKUP(IDNMaps[[#This Row],[Primary]],INDIRECT(VLOOKUP(IDNMaps[[#This Row],[Type]],RecordCount[],2,0)),VLOOKUP(IDNMaps[[#This Row],[Type]],RecordCount[],8,0),0),"")</f>
        <v>2111142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43</v>
      </c>
      <c r="M199" s="6" t="str">
        <f ca="1">IFERROR(VLOOKUP(IDNMaps[[#This Row],[Type]],RecordCount[],6,0)&amp;"-"&amp;IDNMaps[[#This Row],[Type Count]],"")</f>
        <v>Form Fields-43</v>
      </c>
      <c r="N199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199" s="6" t="str">
        <f ca="1">IF(IDNMaps[[#This Row],[Name]]="","","("&amp;IDNMaps[[#This Row],[Type]]&amp;") "&amp;IDNMaps[[#This Row],[Name]])</f>
        <v>(Fields) PricelistContent/AddContentsToPL/price</v>
      </c>
      <c r="P199" s="6">
        <f ca="1">IFERROR(VLOOKUP(IDNMaps[[#This Row],[Primary]],INDIRECT(VLOOKUP(IDNMaps[[#This Row],[Type]],RecordCount[],2,0)),VLOOKUP(IDNMaps[[#This Row],[Type]],RecordCount[],8,0),0),"")</f>
        <v>2111143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44</v>
      </c>
      <c r="M200" s="6" t="str">
        <f ca="1">IFERROR(VLOOKUP(IDNMaps[[#This Row],[Type]],RecordCount[],6,0)&amp;"-"&amp;IDNMaps[[#This Row],[Type Count]],"")</f>
        <v>Form Fields-44</v>
      </c>
      <c r="N200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00" s="6" t="str">
        <f ca="1">IF(IDNMaps[[#This Row],[Name]]="","","("&amp;IDNMaps[[#This Row],[Type]]&amp;") "&amp;IDNMaps[[#This Row],[Name]])</f>
        <v>(Fields) PricelistContent/UpdatePLContent/price</v>
      </c>
      <c r="P200" s="6">
        <f ca="1">IFERROR(VLOOKUP(IDNMaps[[#This Row],[Primary]],INDIRECT(VLOOKUP(IDNMaps[[#This Row],[Type]],RecordCount[],2,0)),VLOOKUP(IDNMaps[[#This Row],[Type]],RecordCount[],8,0),0),"")</f>
        <v>2111144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45</v>
      </c>
      <c r="M201" s="6" t="str">
        <f ca="1">IFERROR(VLOOKUP(IDNMaps[[#This Row],[Type]],RecordCount[],6,0)&amp;"-"&amp;IDNMaps[[#This Row],[Type Count]],"")</f>
        <v>Form Fields-45</v>
      </c>
      <c r="N201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01" s="6" t="str">
        <f ca="1">IF(IDNMaps[[#This Row],[Name]]="","","("&amp;IDNMaps[[#This Row],[Type]]&amp;") "&amp;IDNMaps[[#This Row],[Name]])</f>
        <v>(Fields) PricelistContent/UpdatePLContent/status</v>
      </c>
      <c r="P201" s="6">
        <f ca="1">IFERROR(VLOOKUP(IDNMaps[[#This Row],[Primary]],INDIRECT(VLOOKUP(IDNMaps[[#This Row],[Type]],RecordCount[],2,0)),VLOOKUP(IDNMaps[[#This Row],[Type]],RecordCount[],8,0),0),"")</f>
        <v>2111145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46</v>
      </c>
      <c r="M202" s="6" t="str">
        <f ca="1">IFERROR(VLOOKUP(IDNMaps[[#This Row],[Type]],RecordCount[],6,0)&amp;"-"&amp;IDNMaps[[#This Row],[Type Count]],"")</f>
        <v>Form Fields-46</v>
      </c>
      <c r="N202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02" s="6" t="str">
        <f ca="1">IF(IDNMaps[[#This Row],[Name]]="","","("&amp;IDNMaps[[#This Row],[Type]]&amp;") "&amp;IDNMaps[[#This Row],[Name]])</f>
        <v>(Fields) IdentityLabel/NewIdentityLabelForm/hub</v>
      </c>
      <c r="P202" s="6">
        <f ca="1">IFERROR(VLOOKUP(IDNMaps[[#This Row],[Primary]],INDIRECT(VLOOKUP(IDNMaps[[#This Row],[Type]],RecordCount[],2,0)),VLOOKUP(IDNMaps[[#This Row],[Type]],RecordCount[],8,0),0),"")</f>
        <v>2111146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47</v>
      </c>
      <c r="M203" s="6" t="str">
        <f ca="1">IFERROR(VLOOKUP(IDNMaps[[#This Row],[Type]],RecordCount[],6,0)&amp;"-"&amp;IDNMaps[[#This Row],[Type Count]],"")</f>
        <v>Form Fields-47</v>
      </c>
      <c r="N203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03" s="6" t="str">
        <f ca="1">IF(IDNMaps[[#This Row],[Name]]="","","("&amp;IDNMaps[[#This Row],[Type]]&amp;") "&amp;IDNMaps[[#This Row],[Name]])</f>
        <v>(Fields) IdentityLabel/NewIdentityLabelForm/code</v>
      </c>
      <c r="P203" s="6">
        <f ca="1">IFERROR(VLOOKUP(IDNMaps[[#This Row],[Primary]],INDIRECT(VLOOKUP(IDNMaps[[#This Row],[Type]],RecordCount[],2,0)),VLOOKUP(IDNMaps[[#This Row],[Type]],RecordCount[],8,0),0),"")</f>
        <v>2111147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48</v>
      </c>
      <c r="M204" s="6" t="str">
        <f ca="1">IFERROR(VLOOKUP(IDNMaps[[#This Row],[Type]],RecordCount[],6,0)&amp;"-"&amp;IDNMaps[[#This Row],[Type Count]],"")</f>
        <v>Form Fields-48</v>
      </c>
      <c r="N204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04" s="6" t="str">
        <f ca="1">IF(IDNMaps[[#This Row],[Name]]="","","("&amp;IDNMaps[[#This Row],[Type]]&amp;") "&amp;IDNMaps[[#This Row],[Name]])</f>
        <v>(Fields) IdentityLabel/NewIdentityLabelForm/status</v>
      </c>
      <c r="P204" s="6">
        <f ca="1">IFERROR(VLOOKUP(IDNMaps[[#This Row],[Primary]],INDIRECT(VLOOKUP(IDNMaps[[#This Row],[Type]],RecordCount[],2,0)),VLOOKUP(IDNMaps[[#This Row],[Type]],RecordCount[],8,0),0),"")</f>
        <v>2111148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49</v>
      </c>
      <c r="M205" s="6" t="str">
        <f ca="1">IFERROR(VLOOKUP(IDNMaps[[#This Row],[Type]],RecordCount[],6,0)&amp;"-"&amp;IDNMaps[[#This Row],[Type Count]],"")</f>
        <v>Form Fields-49</v>
      </c>
      <c r="N205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05" s="6" t="str">
        <f ca="1">IF(IDNMaps[[#This Row],[Name]]="","","("&amp;IDNMaps[[#This Row],[Type]]&amp;") "&amp;IDNMaps[[#This Row],[Name]])</f>
        <v>(Fields) Order/NewOrderForm/customer</v>
      </c>
      <c r="P205" s="6">
        <f ca="1">IFERROR(VLOOKUP(IDNMaps[[#This Row],[Primary]],INDIRECT(VLOOKUP(IDNMaps[[#This Row],[Type]],RecordCount[],2,0)),VLOOKUP(IDNMaps[[#This Row],[Type]],RecordCount[],8,0),0),"")</f>
        <v>2111149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50</v>
      </c>
      <c r="M206" s="6" t="str">
        <f ca="1">IFERROR(VLOOKUP(IDNMaps[[#This Row],[Type]],RecordCount[],6,0)&amp;"-"&amp;IDNMaps[[#This Row],[Type Count]],"")</f>
        <v>Form Fields-50</v>
      </c>
      <c r="N206" s="6" t="str">
        <f ca="1">IFERROR(VLOOKUP(IDNMaps[[#This Row],[Primary]],INDIRECT(VLOOKUP(IDNMaps[[#This Row],[Type]],RecordCount[],2,0)),VLOOKUP(IDNMaps[[#This Row],[Type]],RecordCount[],7,0),0),"")</f>
        <v>Order/NewOrderForm/date</v>
      </c>
      <c r="O206" s="6" t="str">
        <f ca="1">IF(IDNMaps[[#This Row],[Name]]="","","("&amp;IDNMaps[[#This Row],[Type]]&amp;") "&amp;IDNMaps[[#This Row],[Name]])</f>
        <v>(Fields) Order/NewOrderForm/date</v>
      </c>
      <c r="P206" s="6">
        <f ca="1">IFERROR(VLOOKUP(IDNMaps[[#This Row],[Primary]],INDIRECT(VLOOKUP(IDNMaps[[#This Row],[Type]],RecordCount[],2,0)),VLOOKUP(IDNMaps[[#This Row],[Type]],RecordCount[],8,0),0),"")</f>
        <v>2111150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51</v>
      </c>
      <c r="M207" s="6" t="str">
        <f ca="1">IFERROR(VLOOKUP(IDNMaps[[#This Row],[Type]],RecordCount[],6,0)&amp;"-"&amp;IDNMaps[[#This Row],[Type Count]],"")</f>
        <v>Form Fields-51</v>
      </c>
      <c r="N207" s="6" t="str">
        <f ca="1">IFERROR(VLOOKUP(IDNMaps[[#This Row],[Primary]],INDIRECT(VLOOKUP(IDNMaps[[#This Row],[Type]],RecordCount[],2,0)),VLOOKUP(IDNMaps[[#This Row],[Type]],RecordCount[],7,0),0),"")</f>
        <v>Order/NewOrderForm/pl</v>
      </c>
      <c r="O207" s="6" t="str">
        <f ca="1">IF(IDNMaps[[#This Row],[Name]]="","","("&amp;IDNMaps[[#This Row],[Type]]&amp;") "&amp;IDNMaps[[#This Row],[Name]])</f>
        <v>(Fields) Order/NewOrderForm/pl</v>
      </c>
      <c r="P207" s="6">
        <f ca="1">IFERROR(VLOOKUP(IDNMaps[[#This Row],[Primary]],INDIRECT(VLOOKUP(IDNMaps[[#This Row],[Type]],RecordCount[],2,0)),VLOOKUP(IDNMaps[[#This Row],[Type]],RecordCount[],8,0),0),"")</f>
        <v>2111151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52</v>
      </c>
      <c r="M208" s="6" t="str">
        <f ca="1">IFERROR(VLOOKUP(IDNMaps[[#This Row],[Type]],RecordCount[],6,0)&amp;"-"&amp;IDNMaps[[#This Row],[Type Count]],"")</f>
        <v>Form Fields-52</v>
      </c>
      <c r="N208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08" s="6" t="str">
        <f ca="1">IF(IDNMaps[[#This Row],[Name]]="","","("&amp;IDNMaps[[#This Row],[Type]]&amp;") "&amp;IDNMaps[[#This Row],[Name]])</f>
        <v>(Fields) OrderItem/AddOrderItemForm/order</v>
      </c>
      <c r="P208" s="6">
        <f ca="1">IFERROR(VLOOKUP(IDNMaps[[#This Row],[Primary]],INDIRECT(VLOOKUP(IDNMaps[[#This Row],[Type]],RecordCount[],2,0)),VLOOKUP(IDNMaps[[#This Row],[Type]],RecordCount[],8,0),0),"")</f>
        <v>2111152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53</v>
      </c>
      <c r="M209" s="6" t="str">
        <f ca="1">IFERROR(VLOOKUP(IDNMaps[[#This Row],[Type]],RecordCount[],6,0)&amp;"-"&amp;IDNMaps[[#This Row],[Type Count]],"")</f>
        <v>Form Fields-53</v>
      </c>
      <c r="N209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09" s="6" t="str">
        <f ca="1">IF(IDNMaps[[#This Row],[Name]]="","","("&amp;IDNMaps[[#This Row],[Type]]&amp;") "&amp;IDNMaps[[#This Row],[Name]])</f>
        <v>(Fields) OrderItem/AddOrderItemForm/item</v>
      </c>
      <c r="P209" s="6">
        <f ca="1">IFERROR(VLOOKUP(IDNMaps[[#This Row],[Primary]],INDIRECT(VLOOKUP(IDNMaps[[#This Row],[Type]],RecordCount[],2,0)),VLOOKUP(IDNMaps[[#This Row],[Type]],RecordCount[],8,0),0),"")</f>
        <v>2111153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54</v>
      </c>
      <c r="M210" s="6" t="str">
        <f ca="1">IFERROR(VLOOKUP(IDNMaps[[#This Row],[Type]],RecordCount[],6,0)&amp;"-"&amp;IDNMaps[[#This Row],[Type Count]],"")</f>
        <v>Form Fields-54</v>
      </c>
      <c r="N210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10" s="6" t="str">
        <f ca="1">IF(IDNMaps[[#This Row],[Name]]="","","("&amp;IDNMaps[[#This Row],[Type]]&amp;") "&amp;IDNMaps[[#This Row],[Name]])</f>
        <v>(Fields) OrderItem/AddOrderItemForm/service</v>
      </c>
      <c r="P210" s="6">
        <f ca="1">IFERROR(VLOOKUP(IDNMaps[[#This Row],[Primary]],INDIRECT(VLOOKUP(IDNMaps[[#This Row],[Type]],RecordCount[],2,0)),VLOOKUP(IDNMaps[[#This Row],[Type]],RecordCount[],8,0),0),"")</f>
        <v>2111154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55</v>
      </c>
      <c r="M211" s="6" t="str">
        <f ca="1">IFERROR(VLOOKUP(IDNMaps[[#This Row],[Type]],RecordCount[],6,0)&amp;"-"&amp;IDNMaps[[#This Row],[Type Count]],"")</f>
        <v>Form Fields-55</v>
      </c>
      <c r="N211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11" s="6" t="str">
        <f ca="1">IF(IDNMaps[[#This Row],[Name]]="","","("&amp;IDNMaps[[#This Row],[Type]]&amp;") "&amp;IDNMaps[[#This Row],[Name]])</f>
        <v>(Fields) OrderItem/AddOrderItemForm/label</v>
      </c>
      <c r="P211" s="6">
        <f ca="1">IFERROR(VLOOKUP(IDNMaps[[#This Row],[Primary]],INDIRECT(VLOOKUP(IDNMaps[[#This Row],[Type]],RecordCount[],2,0)),VLOOKUP(IDNMaps[[#This Row],[Type]],RecordCount[],8,0),0),"")</f>
        <v>2111155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56</v>
      </c>
      <c r="M212" s="6" t="str">
        <f ca="1">IFERROR(VLOOKUP(IDNMaps[[#This Row],[Type]],RecordCount[],6,0)&amp;"-"&amp;IDNMaps[[#This Row],[Type Count]],"")</f>
        <v>Form Fields-56</v>
      </c>
      <c r="N212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212" s="6" t="str">
        <f ca="1">IF(IDNMaps[[#This Row],[Name]]="","","("&amp;IDNMaps[[#This Row],[Type]]&amp;") "&amp;IDNMaps[[#This Row],[Name]])</f>
        <v>(Fields) OrderItem/UpdateOrderItem/item</v>
      </c>
      <c r="P212" s="6">
        <f ca="1">IFERROR(VLOOKUP(IDNMaps[[#This Row],[Primary]],INDIRECT(VLOOKUP(IDNMaps[[#This Row],[Type]],RecordCount[],2,0)),VLOOKUP(IDNMaps[[#This Row],[Type]],RecordCount[],8,0),0),"")</f>
        <v>2111156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57</v>
      </c>
      <c r="M213" s="6" t="str">
        <f ca="1">IFERROR(VLOOKUP(IDNMaps[[#This Row],[Type]],RecordCount[],6,0)&amp;"-"&amp;IDNMaps[[#This Row],[Type Count]],"")</f>
        <v>Form Fields-57</v>
      </c>
      <c r="N213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213" s="6" t="str">
        <f ca="1">IF(IDNMaps[[#This Row],[Name]]="","","("&amp;IDNMaps[[#This Row],[Type]]&amp;") "&amp;IDNMaps[[#This Row],[Name]])</f>
        <v>(Fields) OrderItem/UpdateOrderItem/service</v>
      </c>
      <c r="P213" s="6">
        <f ca="1">IFERROR(VLOOKUP(IDNMaps[[#This Row],[Primary]],INDIRECT(VLOOKUP(IDNMaps[[#This Row],[Type]],RecordCount[],2,0)),VLOOKUP(IDNMaps[[#This Row],[Type]],RecordCount[],8,0),0),"")</f>
        <v>2111157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58</v>
      </c>
      <c r="M214" s="6" t="str">
        <f ca="1">IFERROR(VLOOKUP(IDNMaps[[#This Row],[Type]],RecordCount[],6,0)&amp;"-"&amp;IDNMaps[[#This Row],[Type Count]],"")</f>
        <v>Form Fields-58</v>
      </c>
      <c r="N214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14" s="6" t="str">
        <f ca="1">IF(IDNMaps[[#This Row],[Name]]="","","("&amp;IDNMaps[[#This Row],[Type]]&amp;") "&amp;IDNMaps[[#This Row],[Name]])</f>
        <v>(Fields) OrderItem/UpdateOrderItem/label</v>
      </c>
      <c r="P214" s="6">
        <f ca="1">IFERROR(VLOOKUP(IDNMaps[[#This Row],[Primary]],INDIRECT(VLOOKUP(IDNMaps[[#This Row],[Type]],RecordCount[],2,0)),VLOOKUP(IDNMaps[[#This Row],[Type]],RecordCount[],8,0),0),"")</f>
        <v>2111158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59</v>
      </c>
      <c r="M215" s="6" t="str">
        <f ca="1">IFERROR(VLOOKUP(IDNMaps[[#This Row],[Type]],RecordCount[],6,0)&amp;"-"&amp;IDNMaps[[#This Row],[Type Count]],"")</f>
        <v>Form Fields-59</v>
      </c>
      <c r="N215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15" s="6" t="str">
        <f ca="1">IF(IDNMaps[[#This Row],[Name]]="","","("&amp;IDNMaps[[#This Row],[Type]]&amp;") "&amp;IDNMaps[[#This Row],[Name]])</f>
        <v>(Fields) OrderItem/UpdateOrderItem/shelf</v>
      </c>
      <c r="P215" s="6">
        <f ca="1">IFERROR(VLOOKUP(IDNMaps[[#This Row],[Primary]],INDIRECT(VLOOKUP(IDNMaps[[#This Row],[Type]],RecordCount[],2,0)),VLOOKUP(IDNMaps[[#This Row],[Type]],RecordCount[],8,0),0),"")</f>
        <v>2111159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60</v>
      </c>
      <c r="M216" s="6" t="str">
        <f ca="1">IFERROR(VLOOKUP(IDNMaps[[#This Row],[Type]],RecordCount[],6,0)&amp;"-"&amp;IDNMaps[[#This Row],[Type Count]],"")</f>
        <v>Form Fields-60</v>
      </c>
      <c r="N216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16" s="6" t="str">
        <f ca="1">IF(IDNMaps[[#This Row],[Name]]="","","("&amp;IDNMaps[[#This Row],[Type]]&amp;") "&amp;IDNMaps[[#This Row],[Name]])</f>
        <v>(Fields) OrderItem/UpdateOrderItem/delivery</v>
      </c>
      <c r="P216" s="6">
        <f ca="1">IFERROR(VLOOKUP(IDNMaps[[#This Row],[Primary]],INDIRECT(VLOOKUP(IDNMaps[[#This Row],[Type]],RecordCount[],2,0)),VLOOKUP(IDNMaps[[#This Row],[Type]],RecordCount[],8,0),0),"")</f>
        <v>2111160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61</v>
      </c>
      <c r="M217" s="6" t="str">
        <f ca="1">IFERROR(VLOOKUP(IDNMaps[[#This Row],[Type]],RecordCount[],6,0)&amp;"-"&amp;IDNMaps[[#This Row],[Type Count]],"")</f>
        <v>Form Fields-61</v>
      </c>
      <c r="N217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17" s="6" t="str">
        <f ca="1">IF(IDNMaps[[#This Row],[Name]]="","","("&amp;IDNMaps[[#This Row],[Type]]&amp;") "&amp;IDNMaps[[#This Row],[Name]])</f>
        <v>(Fields) OrderItem/UpdateOrderItem/status</v>
      </c>
      <c r="P217" s="6">
        <f ca="1">IFERROR(VLOOKUP(IDNMaps[[#This Row],[Primary]],INDIRECT(VLOOKUP(IDNMaps[[#This Row],[Type]],RecordCount[],2,0)),VLOOKUP(IDNMaps[[#This Row],[Type]],RecordCount[],8,0),0),"")</f>
        <v>2111161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62</v>
      </c>
      <c r="M218" s="6" t="str">
        <f ca="1">IFERROR(VLOOKUP(IDNMaps[[#This Row],[Type]],RecordCount[],6,0)&amp;"-"&amp;IDNMaps[[#This Row],[Type Count]],"")</f>
        <v>Form Fields-62</v>
      </c>
      <c r="N218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18" s="6" t="str">
        <f ca="1">IF(IDNMaps[[#This Row],[Name]]="","","("&amp;IDNMaps[[#This Row],[Type]]&amp;") "&amp;IDNMaps[[#This Row],[Name]])</f>
        <v>(Fields) OrderItemServiceUser/AssignProviderToOIS/ois</v>
      </c>
      <c r="P218" s="6">
        <f ca="1">IFERROR(VLOOKUP(IDNMaps[[#This Row],[Primary]],INDIRECT(VLOOKUP(IDNMaps[[#This Row],[Type]],RecordCount[],2,0)),VLOOKUP(IDNMaps[[#This Row],[Type]],RecordCount[],8,0),0),"")</f>
        <v>2111162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63</v>
      </c>
      <c r="M219" s="6" t="str">
        <f ca="1">IFERROR(VLOOKUP(IDNMaps[[#This Row],[Type]],RecordCount[],6,0)&amp;"-"&amp;IDNMaps[[#This Row],[Type Count]],"")</f>
        <v>Form Fields-63</v>
      </c>
      <c r="N219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19" s="6" t="str">
        <f ca="1">IF(IDNMaps[[#This Row],[Name]]="","","("&amp;IDNMaps[[#This Row],[Type]]&amp;") "&amp;IDNMaps[[#This Row],[Name]])</f>
        <v>(Fields) OrderItemServiceUser/AssignProviderToOIS/user</v>
      </c>
      <c r="P219" s="6">
        <f ca="1">IFERROR(VLOOKUP(IDNMaps[[#This Row],[Primary]],INDIRECT(VLOOKUP(IDNMaps[[#This Row],[Type]],RecordCount[],2,0)),VLOOKUP(IDNMaps[[#This Row],[Type]],RecordCount[],8,0),0),"")</f>
        <v>2111163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64</v>
      </c>
      <c r="M220" s="6" t="str">
        <f ca="1">IFERROR(VLOOKUP(IDNMaps[[#This Row],[Type]],RecordCount[],6,0)&amp;"-"&amp;IDNMaps[[#This Row],[Type Count]],"")</f>
        <v>Form Fields-64</v>
      </c>
      <c r="N220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20" s="6" t="str">
        <f ca="1">IF(IDNMaps[[#This Row],[Name]]="","","("&amp;IDNMaps[[#This Row],[Type]]&amp;") "&amp;IDNMaps[[#This Row],[Name]])</f>
        <v>(Fields) Receipt/NewReceiptForm/date</v>
      </c>
      <c r="P220" s="6">
        <f ca="1">IFERROR(VLOOKUP(IDNMaps[[#This Row],[Primary]],INDIRECT(VLOOKUP(IDNMaps[[#This Row],[Type]],RecordCount[],2,0)),VLOOKUP(IDNMaps[[#This Row],[Type]],RecordCount[],8,0),0),"")</f>
        <v>2111164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65</v>
      </c>
      <c r="M221" s="6" t="str">
        <f ca="1">IFERROR(VLOOKUP(IDNMaps[[#This Row],[Type]],RecordCount[],6,0)&amp;"-"&amp;IDNMaps[[#This Row],[Type Count]],"")</f>
        <v>Form Fields-65</v>
      </c>
      <c r="N221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21" s="6" t="str">
        <f ca="1">IF(IDNMaps[[#This Row],[Name]]="","","("&amp;IDNMaps[[#This Row],[Type]]&amp;") "&amp;IDNMaps[[#This Row],[Name]])</f>
        <v>(Fields) Receipt/NewReceiptForm/invoice</v>
      </c>
      <c r="P221" s="6">
        <f ca="1">IFERROR(VLOOKUP(IDNMaps[[#This Row],[Primary]],INDIRECT(VLOOKUP(IDNMaps[[#This Row],[Type]],RecordCount[],2,0)),VLOOKUP(IDNMaps[[#This Row],[Type]],RecordCount[],8,0),0),"")</f>
        <v>2111165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66</v>
      </c>
      <c r="M222" s="6" t="str">
        <f ca="1">IFERROR(VLOOKUP(IDNMaps[[#This Row],[Type]],RecordCount[],6,0)&amp;"-"&amp;IDNMaps[[#This Row],[Type Count]],"")</f>
        <v>Form Fields-66</v>
      </c>
      <c r="N222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22" s="6" t="str">
        <f ca="1">IF(IDNMaps[[#This Row],[Name]]="","","("&amp;IDNMaps[[#This Row],[Type]]&amp;") "&amp;IDNMaps[[#This Row],[Name]])</f>
        <v>(Fields) Receipt/NewReceiptForm/amount</v>
      </c>
      <c r="P222" s="6">
        <f ca="1">IFERROR(VLOOKUP(IDNMaps[[#This Row],[Primary]],INDIRECT(VLOOKUP(IDNMaps[[#This Row],[Type]],RecordCount[],2,0)),VLOOKUP(IDNMaps[[#This Row],[Type]],RecordCount[],8,0),0),"")</f>
        <v>2111166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67</v>
      </c>
      <c r="M223" s="6" t="str">
        <f ca="1">IFERROR(VLOOKUP(IDNMaps[[#This Row],[Type]],RecordCount[],6,0)&amp;"-"&amp;IDNMaps[[#This Row],[Type Count]],"")</f>
        <v>Form Fields-67</v>
      </c>
      <c r="N223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23" s="6" t="str">
        <f ca="1">IF(IDNMaps[[#This Row],[Name]]="","","("&amp;IDNMaps[[#This Row],[Type]]&amp;") "&amp;IDNMaps[[#This Row],[Name]])</f>
        <v>(Fields) Delivery/NewOrderDeliveryForm/date</v>
      </c>
      <c r="P223" s="6">
        <f ca="1">IFERROR(VLOOKUP(IDNMaps[[#This Row],[Primary]],INDIRECT(VLOOKUP(IDNMaps[[#This Row],[Type]],RecordCount[],2,0)),VLOOKUP(IDNMaps[[#This Row],[Type]],RecordCount[],8,0),0),"")</f>
        <v>2111167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68</v>
      </c>
      <c r="M224" s="6" t="str">
        <f ca="1">IFERROR(VLOOKUP(IDNMaps[[#This Row],[Type]],RecordCount[],6,0)&amp;"-"&amp;IDNMaps[[#This Row],[Type Count]],"")</f>
        <v>Form Fields-68</v>
      </c>
      <c r="N224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24" s="6" t="str">
        <f ca="1">IF(IDNMaps[[#This Row],[Name]]="","","("&amp;IDNMaps[[#This Row],[Type]]&amp;") "&amp;IDNMaps[[#This Row],[Name]])</f>
        <v>(Fields) Delivery/NewOrderDeliveryForm/order</v>
      </c>
      <c r="P224" s="6">
        <f ca="1">IFERROR(VLOOKUP(IDNMaps[[#This Row],[Primary]],INDIRECT(VLOOKUP(IDNMaps[[#This Row],[Type]],RecordCount[],2,0)),VLOOKUP(IDNMaps[[#This Row],[Type]],RecordCount[],8,0),0),"")</f>
        <v>2111168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69</v>
      </c>
      <c r="M225" s="6" t="str">
        <f ca="1">IFERROR(VLOOKUP(IDNMaps[[#This Row],[Type]],RecordCount[],6,0)&amp;"-"&amp;IDNMaps[[#This Row],[Type Count]],"")</f>
        <v>Form Fields-69</v>
      </c>
      <c r="N225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25" s="6" t="str">
        <f ca="1">IF(IDNMaps[[#This Row],[Name]]="","","("&amp;IDNMaps[[#This Row],[Type]]&amp;") "&amp;IDNMaps[[#This Row],[Name]])</f>
        <v>(Fields) Delivery/NewOrderDeliveryForm/oi</v>
      </c>
      <c r="P225" s="6">
        <f ca="1">IFERROR(VLOOKUP(IDNMaps[[#This Row],[Primary]],INDIRECT(VLOOKUP(IDNMaps[[#This Row],[Type]],RecordCount[],2,0)),VLOOKUP(IDNMaps[[#This Row],[Type]],RecordCount[],8,0),0),"")</f>
        <v>2111169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70</v>
      </c>
      <c r="M226" s="6" t="str">
        <f ca="1">IFERROR(VLOOKUP(IDNMaps[[#This Row],[Type]],RecordCount[],6,0)&amp;"-"&amp;IDNMaps[[#This Row],[Type Count]],"")</f>
        <v>Form Fields-70</v>
      </c>
      <c r="N226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26" s="6" t="str">
        <f ca="1">IF(IDNMaps[[#This Row],[Name]]="","","("&amp;IDNMaps[[#This Row],[Type]]&amp;") "&amp;IDNMaps[[#This Row],[Name]])</f>
        <v>(Fields) HubShift/NewHubShiftProcessForm/source_hub</v>
      </c>
      <c r="P226" s="6">
        <f ca="1">IFERROR(VLOOKUP(IDNMaps[[#This Row],[Primary]],INDIRECT(VLOOKUP(IDNMaps[[#This Row],[Type]],RecordCount[],2,0)),VLOOKUP(IDNMaps[[#This Row],[Type]],RecordCount[],8,0),0),"")</f>
        <v>2111170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71</v>
      </c>
      <c r="M227" s="6" t="str">
        <f ca="1">IFERROR(VLOOKUP(IDNMaps[[#This Row],[Type]],RecordCount[],6,0)&amp;"-"&amp;IDNMaps[[#This Row],[Type Count]],"")</f>
        <v>Form Fields-71</v>
      </c>
      <c r="N227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27" s="6" t="str">
        <f ca="1">IF(IDNMaps[[#This Row],[Name]]="","","("&amp;IDNMaps[[#This Row],[Type]]&amp;") "&amp;IDNMaps[[#This Row],[Name]])</f>
        <v>(Fields) HubShift/NewHubShiftProcessForm/destination_hub</v>
      </c>
      <c r="P227" s="6">
        <f ca="1">IFERROR(VLOOKUP(IDNMaps[[#This Row],[Primary]],INDIRECT(VLOOKUP(IDNMaps[[#This Row],[Type]],RecordCount[],2,0)),VLOOKUP(IDNMaps[[#This Row],[Type]],RecordCount[],8,0),0),"")</f>
        <v>2111171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72</v>
      </c>
      <c r="M228" s="6" t="str">
        <f ca="1">IFERROR(VLOOKUP(IDNMaps[[#This Row],[Type]],RecordCount[],6,0)&amp;"-"&amp;IDNMaps[[#This Row],[Type Count]],"")</f>
        <v>Form Fields-72</v>
      </c>
      <c r="N228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28" s="6" t="str">
        <f ca="1">IF(IDNMaps[[#This Row],[Name]]="","","("&amp;IDNMaps[[#This Row],[Type]]&amp;") "&amp;IDNMaps[[#This Row],[Name]])</f>
        <v>(Fields) HubShift/NewHubShiftProcessForm/date</v>
      </c>
      <c r="P228" s="6">
        <f ca="1">IFERROR(VLOOKUP(IDNMaps[[#This Row],[Primary]],INDIRECT(VLOOKUP(IDNMaps[[#This Row],[Type]],RecordCount[],2,0)),VLOOKUP(IDNMaps[[#This Row],[Type]],RecordCount[],8,0),0),"")</f>
        <v>2111172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73</v>
      </c>
      <c r="M229" s="6" t="str">
        <f ca="1">IFERROR(VLOOKUP(IDNMaps[[#This Row],[Type]],RecordCount[],6,0)&amp;"-"&amp;IDNMaps[[#This Row],[Type Count]],"")</f>
        <v>Form Fields-73</v>
      </c>
      <c r="N229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29" s="6" t="str">
        <f ca="1">IF(IDNMaps[[#This Row],[Name]]="","","("&amp;IDNMaps[[#This Row],[Type]]&amp;") "&amp;IDNMaps[[#This Row],[Name]])</f>
        <v>(Fields) HubShift/NewHubShiftProcessForm/status</v>
      </c>
      <c r="P229" s="6">
        <f ca="1">IFERROR(VLOOKUP(IDNMaps[[#This Row],[Primary]],INDIRECT(VLOOKUP(IDNMaps[[#This Row],[Type]],RecordCount[],2,0)),VLOOKUP(IDNMaps[[#This Row],[Type]],RecordCount[],8,0),0),"")</f>
        <v>2111173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74</v>
      </c>
      <c r="M230" s="6" t="str">
        <f ca="1">IFERROR(VLOOKUP(IDNMaps[[#This Row],[Type]],RecordCount[],6,0)&amp;"-"&amp;IDNMaps[[#This Row],[Type Count]],"")</f>
        <v>Form Fields-74</v>
      </c>
      <c r="N230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30" s="6" t="str">
        <f ca="1">IF(IDNMaps[[#This Row],[Name]]="","","("&amp;IDNMaps[[#This Row],[Type]]&amp;") "&amp;IDNMaps[[#This Row],[Name]])</f>
        <v>(Fields) Employee/UpdateEmployeeDetails/name</v>
      </c>
      <c r="P230" s="6">
        <f ca="1">IFERROR(VLOOKUP(IDNMaps[[#This Row],[Primary]],INDIRECT(VLOOKUP(IDNMaps[[#This Row],[Type]],RecordCount[],2,0)),VLOOKUP(IDNMaps[[#This Row],[Type]],RecordCount[],8,0),0),"")</f>
        <v>2111174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75</v>
      </c>
      <c r="M231" s="6" t="str">
        <f ca="1">IFERROR(VLOOKUP(IDNMaps[[#This Row],[Type]],RecordCount[],6,0)&amp;"-"&amp;IDNMaps[[#This Row],[Type Count]],"")</f>
        <v>Form Fields-75</v>
      </c>
      <c r="N231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31" s="6" t="str">
        <f ca="1">IF(IDNMaps[[#This Row],[Name]]="","","("&amp;IDNMaps[[#This Row],[Type]]&amp;") "&amp;IDNMaps[[#This Row],[Name]])</f>
        <v>(Fields) Employee/UpdateEmployeeDetails/email</v>
      </c>
      <c r="P231" s="6">
        <f ca="1">IFERROR(VLOOKUP(IDNMaps[[#This Row],[Primary]],INDIRECT(VLOOKUP(IDNMaps[[#This Row],[Type]],RecordCount[],2,0)),VLOOKUP(IDNMaps[[#This Row],[Type]],RecordCount[],8,0),0),"")</f>
        <v>2111175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76</v>
      </c>
      <c r="M232" s="6" t="str">
        <f ca="1">IFERROR(VLOOKUP(IDNMaps[[#This Row],[Type]],RecordCount[],6,0)&amp;"-"&amp;IDNMaps[[#This Row],[Type Count]],"")</f>
        <v>Form Fields-76</v>
      </c>
      <c r="N232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32" s="6" t="str">
        <f ca="1">IF(IDNMaps[[#This Row],[Name]]="","","("&amp;IDNMaps[[#This Row],[Type]]&amp;") "&amp;IDNMaps[[#This Row],[Name]])</f>
        <v>(Fields) Employee/UpdateEmployeeDetails/password</v>
      </c>
      <c r="P232" s="6">
        <f ca="1">IFERROR(VLOOKUP(IDNMaps[[#This Row],[Primary]],INDIRECT(VLOOKUP(IDNMaps[[#This Row],[Type]],RecordCount[],2,0)),VLOOKUP(IDNMaps[[#This Row],[Type]],RecordCount[],8,0),0),"")</f>
        <v>2111176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77</v>
      </c>
      <c r="M233" s="6" t="str">
        <f ca="1">IFERROR(VLOOKUP(IDNMaps[[#This Row],[Type]],RecordCount[],6,0)&amp;"-"&amp;IDNMaps[[#This Row],[Type Count]],"")</f>
        <v>Form Fields-77</v>
      </c>
      <c r="N233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33" s="6" t="str">
        <f ca="1">IF(IDNMaps[[#This Row],[Name]]="","","("&amp;IDNMaps[[#This Row],[Type]]&amp;") "&amp;IDNMaps[[#This Row],[Name]])</f>
        <v>(Fields) Pricelist/EditPricelistForm/name</v>
      </c>
      <c r="P233" s="6">
        <f ca="1">IFERROR(VLOOKUP(IDNMaps[[#This Row],[Primary]],INDIRECT(VLOOKUP(IDNMaps[[#This Row],[Type]],RecordCount[],2,0)),VLOOKUP(IDNMaps[[#This Row],[Type]],RecordCount[],8,0),0),"")</f>
        <v>2111177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78</v>
      </c>
      <c r="M234" s="6" t="str">
        <f ca="1">IFERROR(VLOOKUP(IDNMaps[[#This Row],[Type]],RecordCount[],6,0)&amp;"-"&amp;IDNMaps[[#This Row],[Type Count]],"")</f>
        <v>Form Fields-78</v>
      </c>
      <c r="N234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34" s="6" t="str">
        <f ca="1">IF(IDNMaps[[#This Row],[Name]]="","","("&amp;IDNMaps[[#This Row],[Type]]&amp;") "&amp;IDNMaps[[#This Row],[Name]])</f>
        <v>(Fields) Pricelist/EditPricelistForm/description</v>
      </c>
      <c r="P234" s="6">
        <f ca="1">IFERROR(VLOOKUP(IDNMaps[[#This Row],[Primary]],INDIRECT(VLOOKUP(IDNMaps[[#This Row],[Type]],RecordCount[],2,0)),VLOOKUP(IDNMaps[[#This Row],[Type]],RecordCount[],8,0),0),"")</f>
        <v>2111178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79</v>
      </c>
      <c r="M235" s="6" t="str">
        <f ca="1">IFERROR(VLOOKUP(IDNMaps[[#This Row],[Type]],RecordCount[],6,0)&amp;"-"&amp;IDNMaps[[#This Row],[Type Count]],"")</f>
        <v>Form Fields-79</v>
      </c>
      <c r="N235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35" s="6" t="str">
        <f ca="1">IF(IDNMaps[[#This Row],[Name]]="","","("&amp;IDNMaps[[#This Row],[Type]]&amp;") "&amp;IDNMaps[[#This Row],[Name]])</f>
        <v>(Fields) Pricelist/EditPricelistForm/status</v>
      </c>
      <c r="P235" s="6">
        <f ca="1">IFERROR(VLOOKUP(IDNMaps[[#This Row],[Primary]],INDIRECT(VLOOKUP(IDNMaps[[#This Row],[Type]],RecordCount[],2,0)),VLOOKUP(IDNMaps[[#This Row],[Type]],RecordCount[],8,0),0),"")</f>
        <v>2111179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80</v>
      </c>
      <c r="M236" s="6" t="str">
        <f ca="1">IFERROR(VLOOKUP(IDNMaps[[#This Row],[Type]],RecordCount[],6,0)&amp;"-"&amp;IDNMaps[[#This Row],[Type Count]],"")</f>
        <v>Form Fields-80</v>
      </c>
      <c r="N236" s="6" t="str">
        <f ca="1">IFERROR(VLOOKUP(IDNMaps[[#This Row],[Primary]],INDIRECT(VLOOKUP(IDNMaps[[#This Row],[Type]],RecordCount[],2,0)),VLOOKUP(IDNMaps[[#This Row],[Type]],RecordCount[],7,0),0),"")</f>
        <v>Item/EditItemForm/name</v>
      </c>
      <c r="O236" s="6" t="str">
        <f ca="1">IF(IDNMaps[[#This Row],[Name]]="","","("&amp;IDNMaps[[#This Row],[Type]]&amp;") "&amp;IDNMaps[[#This Row],[Name]])</f>
        <v>(Fields) Item/EditItemForm/name</v>
      </c>
      <c r="P236" s="6">
        <f ca="1">IFERROR(VLOOKUP(IDNMaps[[#This Row],[Primary]],INDIRECT(VLOOKUP(IDNMaps[[#This Row],[Type]],RecordCount[],2,0)),VLOOKUP(IDNMaps[[#This Row],[Type]],RecordCount[],8,0),0),"")</f>
        <v>2111180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81</v>
      </c>
      <c r="M237" s="6" t="str">
        <f ca="1">IFERROR(VLOOKUP(IDNMaps[[#This Row],[Type]],RecordCount[],6,0)&amp;"-"&amp;IDNMaps[[#This Row],[Type Count]],"")</f>
        <v>Form Fields-81</v>
      </c>
      <c r="N237" s="6" t="str">
        <f ca="1">IFERROR(VLOOKUP(IDNMaps[[#This Row],[Primary]],INDIRECT(VLOOKUP(IDNMaps[[#This Row],[Type]],RecordCount[],2,0)),VLOOKUP(IDNMaps[[#This Row],[Type]],RecordCount[],7,0),0),"")</f>
        <v>Item/EditItemForm/status</v>
      </c>
      <c r="O237" s="6" t="str">
        <f ca="1">IF(IDNMaps[[#This Row],[Name]]="","","("&amp;IDNMaps[[#This Row],[Type]]&amp;") "&amp;IDNMaps[[#This Row],[Name]])</f>
        <v>(Fields) Item/EditItemForm/status</v>
      </c>
      <c r="P237" s="6">
        <f ca="1">IFERROR(VLOOKUP(IDNMaps[[#This Row],[Primary]],INDIRECT(VLOOKUP(IDNMaps[[#This Row],[Type]],RecordCount[],2,0)),VLOOKUP(IDNMaps[[#This Row],[Type]],RecordCount[],8,0),0),"")</f>
        <v>2111181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82</v>
      </c>
      <c r="M238" s="6" t="str">
        <f ca="1">IFERROR(VLOOKUP(IDNMaps[[#This Row],[Type]],RecordCount[],6,0)&amp;"-"&amp;IDNMaps[[#This Row],[Type Count]],"")</f>
        <v>Form Fields-82</v>
      </c>
      <c r="N238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38" s="6" t="str">
        <f ca="1">IF(IDNMaps[[#This Row],[Name]]="","","("&amp;IDNMaps[[#This Row],[Type]]&amp;") "&amp;IDNMaps[[#This Row],[Name]])</f>
        <v>(Fields) Item/EditItemForm/description</v>
      </c>
      <c r="P238" s="6">
        <f ca="1">IFERROR(VLOOKUP(IDNMaps[[#This Row],[Primary]],INDIRECT(VLOOKUP(IDNMaps[[#This Row],[Type]],RecordCount[],2,0)),VLOOKUP(IDNMaps[[#This Row],[Type]],RecordCount[],8,0),0),"")</f>
        <v>2111182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83</v>
      </c>
      <c r="M239" s="6" t="str">
        <f ca="1">IFERROR(VLOOKUP(IDNMaps[[#This Row],[Type]],RecordCount[],6,0)&amp;"-"&amp;IDNMaps[[#This Row],[Type Count]],"")</f>
        <v>Form Fields-83</v>
      </c>
      <c r="N239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39" s="6" t="str">
        <f ca="1">IF(IDNMaps[[#This Row],[Name]]="","","("&amp;IDNMaps[[#This Row],[Type]]&amp;") "&amp;IDNMaps[[#This Row],[Name]])</f>
        <v>(Fields) Order/EditOrderForm/customer</v>
      </c>
      <c r="P239" s="6">
        <f ca="1">IFERROR(VLOOKUP(IDNMaps[[#This Row],[Primary]],INDIRECT(VLOOKUP(IDNMaps[[#This Row],[Type]],RecordCount[],2,0)),VLOOKUP(IDNMaps[[#This Row],[Type]],RecordCount[],8,0),0),"")</f>
        <v>2111183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84</v>
      </c>
      <c r="M240" s="6" t="str">
        <f ca="1">IFERROR(VLOOKUP(IDNMaps[[#This Row],[Type]],RecordCount[],6,0)&amp;"-"&amp;IDNMaps[[#This Row],[Type Count]],"")</f>
        <v>Form Fields-84</v>
      </c>
      <c r="N240" s="6" t="str">
        <f ca="1">IFERROR(VLOOKUP(IDNMaps[[#This Row],[Primary]],INDIRECT(VLOOKUP(IDNMaps[[#This Row],[Type]],RecordCount[],2,0)),VLOOKUP(IDNMaps[[#This Row],[Type]],RecordCount[],7,0),0),"")</f>
        <v>Order/EditOrderForm/date</v>
      </c>
      <c r="O240" s="6" t="str">
        <f ca="1">IF(IDNMaps[[#This Row],[Name]]="","","("&amp;IDNMaps[[#This Row],[Type]]&amp;") "&amp;IDNMaps[[#This Row],[Name]])</f>
        <v>(Fields) Order/EditOrderForm/date</v>
      </c>
      <c r="P240" s="6">
        <f ca="1">IFERROR(VLOOKUP(IDNMaps[[#This Row],[Primary]],INDIRECT(VLOOKUP(IDNMaps[[#This Row],[Type]],RecordCount[],2,0)),VLOOKUP(IDNMaps[[#This Row],[Type]],RecordCount[],8,0),0),"")</f>
        <v>2111184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85</v>
      </c>
      <c r="M241" s="6" t="str">
        <f ca="1">IFERROR(VLOOKUP(IDNMaps[[#This Row],[Type]],RecordCount[],6,0)&amp;"-"&amp;IDNMaps[[#This Row],[Type Count]],"")</f>
        <v>Form Fields-85</v>
      </c>
      <c r="N241" s="6" t="str">
        <f ca="1">IFERROR(VLOOKUP(IDNMaps[[#This Row],[Primary]],INDIRECT(VLOOKUP(IDNMaps[[#This Row],[Type]],RecordCount[],2,0)),VLOOKUP(IDNMaps[[#This Row],[Type]],RecordCount[],7,0),0),"")</f>
        <v>Order/EditOrderForm/pl</v>
      </c>
      <c r="O241" s="6" t="str">
        <f ca="1">IF(IDNMaps[[#This Row],[Name]]="","","("&amp;IDNMaps[[#This Row],[Type]]&amp;") "&amp;IDNMaps[[#This Row],[Name]])</f>
        <v>(Fields) Order/EditOrderForm/pl</v>
      </c>
      <c r="P241" s="6">
        <f ca="1">IFERROR(VLOOKUP(IDNMaps[[#This Row],[Primary]],INDIRECT(VLOOKUP(IDNMaps[[#This Row],[Type]],RecordCount[],2,0)),VLOOKUP(IDNMaps[[#This Row],[Type]],RecordCount[],8,0),0),"")</f>
        <v>2111185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86</v>
      </c>
      <c r="M242" s="6" t="str">
        <f ca="1">IFERROR(VLOOKUP(IDNMaps[[#This Row],[Type]],RecordCount[],6,0)&amp;"-"&amp;IDNMaps[[#This Row],[Type Count]],"")</f>
        <v>Form Fields-86</v>
      </c>
      <c r="N242" s="6" t="str">
        <f ca="1">IFERROR(VLOOKUP(IDNMaps[[#This Row],[Primary]],INDIRECT(VLOOKUP(IDNMaps[[#This Row],[Type]],RecordCount[],2,0)),VLOOKUP(IDNMaps[[#This Row],[Type]],RecordCount[],7,0),0),"")</f>
        <v>Order/EditOrderForm/hub</v>
      </c>
      <c r="O242" s="6" t="str">
        <f ca="1">IF(IDNMaps[[#This Row],[Name]]="","","("&amp;IDNMaps[[#This Row],[Type]]&amp;") "&amp;IDNMaps[[#This Row],[Name]])</f>
        <v>(Fields) Order/EditOrderForm/hub</v>
      </c>
      <c r="P242" s="6">
        <f ca="1">IFERROR(VLOOKUP(IDNMaps[[#This Row],[Primary]],INDIRECT(VLOOKUP(IDNMaps[[#This Row],[Type]],RecordCount[],2,0)),VLOOKUP(IDNMaps[[#This Row],[Type]],RecordCount[],8,0),0),"")</f>
        <v>2111186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3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1703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82" workbookViewId="0">
      <selection activeCell="K96" sqref="K9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1155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1155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1155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1155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1155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838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'label'</v>
      </c>
      <c r="E78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$table-&gt;foreignNullable('label', 'identity_labels');</v>
      </c>
    </row>
    <row r="79" spans="1:11">
      <c r="A79" s="2" t="s">
        <v>769</v>
      </c>
      <c r="B79" s="62" t="s">
        <v>1020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'shelf'</v>
      </c>
      <c r="E79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$table-&gt;foreignNullable('shelf', 'shelf');</v>
      </c>
    </row>
    <row r="80" spans="1:11">
      <c r="A80" s="2" t="s">
        <v>769</v>
      </c>
      <c r="B80" s="62" t="s">
        <v>855</v>
      </c>
      <c r="C80" s="62" t="str">
        <f>VLOOKUP([Field],Columns[],2,0)&amp;"("</f>
        <v>date(</v>
      </c>
      <c r="D80" s="62" t="str">
        <f>IF(VLOOKUP([Field],Columns[],3,0)&lt;&gt;"","'"&amp;VLOOKUP([Field],Columns[],3,0)&amp;"'","")</f>
        <v>'delivery'</v>
      </c>
      <c r="E80" s="63" t="str">
        <f>IF(VLOOKUP([Field],Columns[],4,0)&lt;&gt;0,", "&amp;IF(ISERR(SEARCH(",",VLOOKUP([Field],Columns[],4,0))),"'"&amp;VLOOKUP([Field],Columns[],4,0)&amp;"'",VLOOKUP([Field],Columns[],4,0))&amp;")",")")</f>
        <v>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$table-&gt;date('delivery')-&gt;nullable();</v>
      </c>
    </row>
    <row r="81" spans="1:11">
      <c r="A81" s="2" t="s">
        <v>769</v>
      </c>
      <c r="B81" s="62" t="s">
        <v>890</v>
      </c>
      <c r="C81" s="62" t="str">
        <f>VLOOKUP([Field],Columns[],2,0)&amp;"("</f>
        <v>enum(</v>
      </c>
      <c r="D81" s="62" t="str">
        <f>IF(VLOOKUP([Field],Columns[],3,0)&lt;&gt;"","'"&amp;VLOOKUP([Field],Columns[],3,0)&amp;"'","")</f>
        <v>'progress'</v>
      </c>
      <c r="E81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>-&gt;default('New')</v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2" spans="1:11">
      <c r="A82" s="2" t="s">
        <v>769</v>
      </c>
      <c r="B82" s="62" t="s">
        <v>802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'status'</v>
      </c>
      <c r="E8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-&gt;default('Active')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3" spans="1:11">
      <c r="A83" s="2" t="s">
        <v>769</v>
      </c>
      <c r="B83" s="62" t="s">
        <v>288</v>
      </c>
      <c r="C83" s="62" t="str">
        <f>VLOOKUP([Field],Columns[],2,0)&amp;"("</f>
        <v>audit(</v>
      </c>
      <c r="D83" s="62" t="str">
        <f>IF(VLOOKUP([Field],Columns[],3,0)&lt;&gt;"","'"&amp;VLOOKUP([Field],Columns[],3,0)&amp;"'","")</f>
        <v/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$table-&gt;audit();</v>
      </c>
    </row>
    <row r="84" spans="1:11">
      <c r="A84" s="2" t="s">
        <v>771</v>
      </c>
      <c r="B84" s="62" t="s">
        <v>21</v>
      </c>
      <c r="C84" s="62" t="str">
        <f>VLOOKUP([Field],Columns[],2,0)&amp;"("</f>
        <v>bigIncrements(</v>
      </c>
      <c r="D84" s="62" t="str">
        <f>IF(VLOOKUP([Field],Columns[],3,0)&lt;&gt;"","'"&amp;VLOOKUP([Field],Columns[],3,0)&amp;"'","")</f>
        <v>'id'</v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$table-&gt;bigIncrements('id');</v>
      </c>
    </row>
    <row r="85" spans="1:11">
      <c r="A85" s="2" t="s">
        <v>771</v>
      </c>
      <c r="B85" s="62" t="s">
        <v>841</v>
      </c>
      <c r="C85" s="62" t="str">
        <f>VLOOKUP([Field],Columns[],2,0)&amp;"("</f>
        <v>foreignCascade(</v>
      </c>
      <c r="D85" s="62" t="str">
        <f>IF(VLOOKUP([Field],Columns[],3,0)&lt;&gt;"","'"&amp;VLOOKUP([Field],Columns[],3,0)&amp;"'","")</f>
        <v>'oi'</v>
      </c>
      <c r="E85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$table-&gt;foreignCascade('oi', 'order_items');</v>
      </c>
    </row>
    <row r="86" spans="1:11">
      <c r="A86" s="2" t="s">
        <v>771</v>
      </c>
      <c r="B86" s="62" t="s">
        <v>813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'service'</v>
      </c>
      <c r="E86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$table-&gt;foreignCascade('service', 'services');</v>
      </c>
    </row>
    <row r="87" spans="1:11">
      <c r="A87" s="2" t="s">
        <v>771</v>
      </c>
      <c r="B87" s="62" t="s">
        <v>891</v>
      </c>
      <c r="C87" s="62" t="str">
        <f>VLOOKUP([Field],Columns[],2,0)&amp;"("</f>
        <v>enum(</v>
      </c>
      <c r="D87" s="62" t="str">
        <f>IF(VLOOKUP([Field],Columns[],3,0)&lt;&gt;"","'"&amp;VLOOKUP([Field],Columns[],3,0)&amp;"'","")</f>
        <v>'progress'</v>
      </c>
      <c r="E87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7" s="62" t="str">
        <f>IF(VLOOKUP([Field],Columns[],5,0)=0,"","-&gt;"&amp;VLOOKUP([Field],Columns[],5,0))</f>
        <v>-&gt;nullable()</v>
      </c>
      <c r="G87" s="62" t="str">
        <f>IF(VLOOKUP([Field],Columns[],6,0)=0,"","-&gt;"&amp;VLOOKUP([Field],Columns[],6,0))</f>
        <v>-&gt;default('New')</v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8" spans="1:11">
      <c r="A88" s="2" t="s">
        <v>771</v>
      </c>
      <c r="B88" s="62" t="s">
        <v>802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'status'</v>
      </c>
      <c r="E8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-&gt;default('Active')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9" spans="1:11">
      <c r="A89" s="2" t="s">
        <v>771</v>
      </c>
      <c r="B89" s="62" t="s">
        <v>288</v>
      </c>
      <c r="C89" s="62" t="str">
        <f>VLOOKUP([Field],Columns[],2,0)&amp;"("</f>
        <v>audit(</v>
      </c>
      <c r="D89" s="62" t="str">
        <f>IF(VLOOKUP([Field],Columns[],3,0)&lt;&gt;"","'"&amp;VLOOKUP([Field],Columns[],3,0)&amp;"'","")</f>
        <v/>
      </c>
      <c r="E89" s="63" t="str">
        <f>IF(VLOOKUP([Field],Columns[],4,0)&lt;&gt;0,", "&amp;IF(ISERR(SEARCH(",",VLOOKUP([Field],Columns[],4,0))),"'"&amp;VLOOKUP([Field],Columns[],4,0)&amp;"'",VLOOKUP([Field],Columns[],4,0))&amp;")",")")</f>
        <v>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$table-&gt;audit();</v>
      </c>
    </row>
    <row r="90" spans="1:11">
      <c r="A90" s="2" t="s">
        <v>846</v>
      </c>
      <c r="B90" s="62" t="s">
        <v>21</v>
      </c>
      <c r="C90" s="62" t="str">
        <f>VLOOKUP([Field],Columns[],2,0)&amp;"("</f>
        <v>bigIncrements(</v>
      </c>
      <c r="D90" s="62" t="str">
        <f>IF(VLOOKUP([Field],Columns[],3,0)&lt;&gt;"","'"&amp;VLOOKUP([Field],Columns[],3,0)&amp;"'","")</f>
        <v>'id'</v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$table-&gt;bigIncrements('id');</v>
      </c>
    </row>
    <row r="91" spans="1:11">
      <c r="A91" s="2" t="s">
        <v>846</v>
      </c>
      <c r="B91" s="62" t="s">
        <v>835</v>
      </c>
      <c r="C91" s="62" t="str">
        <f>VLOOKUP([Field],Columns[],2,0)&amp;"("</f>
        <v>foreignCascade(</v>
      </c>
      <c r="D91" s="62" t="str">
        <f>IF(VLOOKUP([Field],Columns[],3,0)&lt;&gt;"","'"&amp;VLOOKUP([Field],Columns[],3,0)&amp;"'","")</f>
        <v>'order'</v>
      </c>
      <c r="E91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$table-&gt;foreignCascade('order', 'orders');</v>
      </c>
    </row>
    <row r="92" spans="1:11">
      <c r="A92" s="2" t="s">
        <v>846</v>
      </c>
      <c r="B92" s="62" t="s">
        <v>828</v>
      </c>
      <c r="C92" s="62" t="str">
        <f>VLOOKUP([Field],Columns[],2,0)&amp;"("</f>
        <v>foreignNullable(</v>
      </c>
      <c r="D92" s="62" t="str">
        <f>IF(VLOOKUP([Field],Columns[],3,0)&lt;&gt;"","'"&amp;VLOOKUP([Field],Columns[],3,0)&amp;"'","")</f>
        <v>'customer'</v>
      </c>
      <c r="E9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$table-&gt;foreignNullable('customer', 'users');</v>
      </c>
    </row>
    <row r="93" spans="1:11">
      <c r="A93" s="2" t="s">
        <v>846</v>
      </c>
      <c r="B93" s="62" t="s">
        <v>827</v>
      </c>
      <c r="C93" s="62" t="str">
        <f>VLOOKUP([Field],Columns[],2,0)&amp;"("</f>
        <v>date(</v>
      </c>
      <c r="D93" s="62" t="str">
        <f>IF(VLOOKUP([Field],Columns[],3,0)&lt;&gt;"","'"&amp;VLOOKUP([Field],Columns[],3,0)&amp;"'","")</f>
        <v>'date'</v>
      </c>
      <c r="E93" s="63" t="str">
        <f>IF(VLOOKUP([Field],Columns[],4,0)&lt;&gt;0,", "&amp;IF(ISERR(SEARCH(",",VLOOKUP([Field],Columns[],4,0))),"'"&amp;VLOOKUP([Field],Columns[],4,0)&amp;"'",VLOOKUP([Field],Columns[],4,0))&amp;")",")")</f>
        <v>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$table-&gt;date('date')-&gt;nullable();</v>
      </c>
    </row>
    <row r="94" spans="1:11">
      <c r="A94" s="2" t="s">
        <v>846</v>
      </c>
      <c r="B94" s="62" t="s">
        <v>892</v>
      </c>
      <c r="C94" s="62" t="str">
        <f>VLOOKUP([Field],Columns[],2,0)&amp;"("</f>
        <v>enum(</v>
      </c>
      <c r="D94" s="62" t="str">
        <f>IF(VLOOKUP([Field],Columns[],3,0)&lt;&gt;"","'"&amp;VLOOKUP([Field],Columns[],3,0)&amp;"'","")</f>
        <v>'progress'</v>
      </c>
      <c r="E94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>-&gt;default('Unpaid')</v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5" spans="1:11">
      <c r="A95" s="2" t="s">
        <v>846</v>
      </c>
      <c r="B95" s="62" t="s">
        <v>802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'status'</v>
      </c>
      <c r="E9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-&gt;default('Active')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846</v>
      </c>
      <c r="B96" s="62" t="s">
        <v>288</v>
      </c>
      <c r="C96" s="62" t="str">
        <f>VLOOKUP([Field],Columns[],2,0)&amp;"("</f>
        <v>audit(</v>
      </c>
      <c r="D96" s="62" t="str">
        <f>IF(VLOOKUP([Field],Columns[],3,0)&lt;&gt;"","'"&amp;VLOOKUP([Field],Columns[],3,0)&amp;"'","")</f>
        <v/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$table-&gt;audit();</v>
      </c>
    </row>
    <row r="97" spans="1:11">
      <c r="A97" s="2" t="s">
        <v>847</v>
      </c>
      <c r="B97" s="62" t="s">
        <v>21</v>
      </c>
      <c r="C97" s="62" t="str">
        <f>VLOOKUP([Field],Columns[],2,0)&amp;"("</f>
        <v>bigIncrements(</v>
      </c>
      <c r="D97" s="62" t="str">
        <f>IF(VLOOKUP([Field],Columns[],3,0)&lt;&gt;"","'"&amp;VLOOKUP([Field],Columns[],3,0)&amp;"'","")</f>
        <v>'id'</v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$table-&gt;bigIncrements('id');</v>
      </c>
    </row>
    <row r="98" spans="1:11">
      <c r="A98" s="2" t="s">
        <v>847</v>
      </c>
      <c r="B98" s="62" t="s">
        <v>849</v>
      </c>
      <c r="C98" s="62" t="str">
        <f>VLOOKUP([Field],Columns[],2,0)&amp;"("</f>
        <v>foreignCascade(</v>
      </c>
      <c r="D98" s="62" t="str">
        <f>IF(VLOOKUP([Field],Columns[],3,0)&lt;&gt;"","'"&amp;VLOOKUP([Field],Columns[],3,0)&amp;"'","")</f>
        <v>'invoice'</v>
      </c>
      <c r="E98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$table-&gt;foreignCascade('invoice', 'invoices');</v>
      </c>
    </row>
    <row r="99" spans="1:11">
      <c r="A99" s="2" t="s">
        <v>847</v>
      </c>
      <c r="B99" s="62" t="s">
        <v>815</v>
      </c>
      <c r="C99" s="62" t="str">
        <f>VLOOKUP([Field],Columns[],2,0)&amp;"("</f>
        <v>foreignNullable(</v>
      </c>
      <c r="D99" s="62" t="str">
        <f>IF(VLOOKUP([Field],Columns[],3,0)&lt;&gt;"","'"&amp;VLOOKUP([Field],Columns[],3,0)&amp;"'","")</f>
        <v>'item'</v>
      </c>
      <c r="E99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$table-&gt;foreignNullable('item', 'items');</v>
      </c>
    </row>
    <row r="100" spans="1:11">
      <c r="A100" s="2" t="s">
        <v>847</v>
      </c>
      <c r="B100" s="62" t="s">
        <v>812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'service'</v>
      </c>
      <c r="E100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$table-&gt;foreignNullable('service', 'services');</v>
      </c>
    </row>
    <row r="101" spans="1:11">
      <c r="A101" s="2" t="s">
        <v>847</v>
      </c>
      <c r="B101" s="62" t="s">
        <v>843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'ois'</v>
      </c>
      <c r="E101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$table-&gt;foreignNullable('ois', 'order_item_services');</v>
      </c>
    </row>
    <row r="102" spans="1:11">
      <c r="A102" s="2" t="s">
        <v>847</v>
      </c>
      <c r="B102" s="62" t="s">
        <v>851</v>
      </c>
      <c r="C102" s="62" t="str">
        <f>VLOOKUP([Field],Columns[],2,0)&amp;"("</f>
        <v>float(</v>
      </c>
      <c r="D102" s="62" t="str">
        <f>IF(VLOOKUP([Field],Columns[],3,0)&lt;&gt;"","'"&amp;VLOOKUP([Field],Columns[],3,0)&amp;"'","")</f>
        <v>'price'</v>
      </c>
      <c r="E102" s="63" t="str">
        <f>IF(VLOOKUP([Field],Columns[],4,0)&lt;&gt;0,", "&amp;IF(ISERR(SEARCH(",",VLOOKUP([Field],Columns[],4,0))),"'"&amp;VLOOKUP([Field],Columns[],4,0)&amp;"'",VLOOKUP([Field],Columns[],4,0))&amp;")",")")</f>
        <v>, 9,2)</v>
      </c>
      <c r="F102" s="62" t="str">
        <f>IF(VLOOKUP([Field],Columns[],5,0)=0,"","-&gt;"&amp;VLOOKUP([Field],Columns[],5,0))</f>
        <v>-&gt;nullable()</v>
      </c>
      <c r="G102" s="62" t="str">
        <f>IF(VLOOKUP([Field],Columns[],6,0)=0,"","-&gt;"&amp;VLOOKUP([Field],Columns[],6,0))</f>
        <v>-&gt;default(0)</v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$table-&gt;float('price', 9,2)-&gt;nullable()-&gt;default(0);</v>
      </c>
    </row>
    <row r="103" spans="1:11">
      <c r="A103" s="2" t="s">
        <v>847</v>
      </c>
      <c r="B103" s="62" t="s">
        <v>288</v>
      </c>
      <c r="C103" s="62" t="str">
        <f>VLOOKUP([Field],Columns[],2,0)&amp;"("</f>
        <v>audit(</v>
      </c>
      <c r="D103" s="62" t="str">
        <f>IF(VLOOKUP([Field],Columns[],3,0)&lt;&gt;"","'"&amp;VLOOKUP([Field],Columns[],3,0)&amp;"'","")</f>
        <v/>
      </c>
      <c r="E103" s="63" t="str">
        <f>IF(VLOOKUP([Field],Columns[],4,0)&lt;&gt;0,", "&amp;IF(ISERR(SEARCH(",",VLOOKUP([Field],Columns[],4,0))),"'"&amp;VLOOKUP([Field],Columns[],4,0)&amp;"'",VLOOKUP([Field],Columns[],4,0))&amp;")",")")</f>
        <v>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$table-&gt;audit();</v>
      </c>
    </row>
    <row r="104" spans="1:11">
      <c r="A104" s="2" t="s">
        <v>772</v>
      </c>
      <c r="B104" s="62" t="s">
        <v>21</v>
      </c>
      <c r="C104" s="62" t="str">
        <f>VLOOKUP([Field],Columns[],2,0)&amp;"("</f>
        <v>bigIncrements(</v>
      </c>
      <c r="D104" s="62" t="str">
        <f>IF(VLOOKUP([Field],Columns[],3,0)&lt;&gt;"","'"&amp;VLOOKUP([Field],Columns[],3,0)&amp;"'","")</f>
        <v>'id'</v>
      </c>
      <c r="E104" s="63" t="str">
        <f>IF(VLOOKUP([Field],Columns[],4,0)&lt;&gt;0,", "&amp;IF(ISERR(SEARCH(",",VLOOKUP([Field],Columns[],4,0))),"'"&amp;VLOOKUP([Field],Columns[],4,0)&amp;"'",VLOOKUP([Field],Columns[],4,0))&amp;")",")")</f>
        <v>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$table-&gt;bigIncrements('id');</v>
      </c>
    </row>
    <row r="105" spans="1:11">
      <c r="A105" s="2" t="s">
        <v>772</v>
      </c>
      <c r="B105" s="62" t="s">
        <v>844</v>
      </c>
      <c r="C105" s="62" t="str">
        <f>VLOOKUP([Field],Columns[],2,0)&amp;"("</f>
        <v>foreignCascade(</v>
      </c>
      <c r="D105" s="62" t="str">
        <f>IF(VLOOKUP([Field],Columns[],3,0)&lt;&gt;"","'"&amp;VLOOKUP([Field],Columns[],3,0)&amp;"'","")</f>
        <v>'ois'</v>
      </c>
      <c r="E105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$table-&gt;foreignCascade('ois', 'order_item_services');</v>
      </c>
    </row>
    <row r="106" spans="1:11">
      <c r="A106" s="2" t="s">
        <v>772</v>
      </c>
      <c r="B106" s="62" t="s">
        <v>824</v>
      </c>
      <c r="C106" s="62" t="str">
        <f>VLOOKUP([Field],Columns[],2,0)&amp;"("</f>
        <v>foreignNullable(</v>
      </c>
      <c r="D106" s="62" t="str">
        <f>IF(VLOOKUP([Field],Columns[],3,0)&lt;&gt;"","'"&amp;VLOOKUP([Field],Columns[],3,0)&amp;"'","")</f>
        <v>'user'</v>
      </c>
      <c r="E10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$table-&gt;foreignNullable('user', 'users');</v>
      </c>
    </row>
    <row r="107" spans="1:11">
      <c r="A107" s="2" t="s">
        <v>772</v>
      </c>
      <c r="B107" s="62" t="s">
        <v>864</v>
      </c>
      <c r="C107" s="62" t="str">
        <f>VLOOKUP([Field],Columns[],2,0)&amp;"("</f>
        <v>foreignNullable(</v>
      </c>
      <c r="D107" s="62" t="str">
        <f>IF(VLOOKUP([Field],Columns[],3,0)&lt;&gt;"","'"&amp;VLOOKUP([Field],Columns[],3,0)&amp;"'","")</f>
        <v>'assigned_by'</v>
      </c>
      <c r="E10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$table-&gt;foreignNullable('assigned_by', 'users');</v>
      </c>
    </row>
    <row r="108" spans="1:11">
      <c r="A108" s="2" t="s">
        <v>772</v>
      </c>
      <c r="B108" s="62" t="s">
        <v>862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'assigned_on'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>-&gt;nullable()</v>
      </c>
      <c r="G108" s="62" t="str">
        <f>IF(VLOOKUP([Field],Columns[],6,0)=0,"","-&gt;"&amp;VLOOKUP([Field],Columns[],6,0))</f>
        <v>-&gt;default(0)</v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09" spans="1:11">
      <c r="A109" s="2" t="s">
        <v>772</v>
      </c>
      <c r="B109" s="62" t="s">
        <v>866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'start_at'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$table-&gt;unsignedBigInteger('start_at')-&gt;default(0);</v>
      </c>
    </row>
    <row r="110" spans="1:11">
      <c r="A110" s="2" t="s">
        <v>772</v>
      </c>
      <c r="B110" s="62" t="s">
        <v>868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'end_at'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$table-&gt;unsignedBigInteger('end_at')-&gt;default(0);</v>
      </c>
    </row>
    <row r="111" spans="1:11">
      <c r="A111" s="2" t="s">
        <v>772</v>
      </c>
      <c r="B111" s="62" t="s">
        <v>871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'service_time'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$table-&gt;unsignedBigInteger('service_time')-&gt;default(0);</v>
      </c>
    </row>
    <row r="112" spans="1:11">
      <c r="A112" s="2" t="s">
        <v>772</v>
      </c>
      <c r="B112" s="62" t="s">
        <v>870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'total_time'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$table-&gt;unsignedBigInteger('total_time')-&gt;default(0);</v>
      </c>
    </row>
    <row r="113" spans="1:11">
      <c r="A113" s="2" t="s">
        <v>772</v>
      </c>
      <c r="B113" s="62" t="s">
        <v>802</v>
      </c>
      <c r="C113" s="62" t="str">
        <f>VLOOKUP([Field],Columns[],2,0)&amp;"("</f>
        <v>enum(</v>
      </c>
      <c r="D113" s="62" t="str">
        <f>IF(VLOOKUP([Field],Columns[],3,0)&lt;&gt;"","'"&amp;VLOOKUP([Field],Columns[],3,0)&amp;"'","")</f>
        <v>'status'</v>
      </c>
      <c r="E11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3" s="62" t="str">
        <f>IF(VLOOKUP([Field],Columns[],5,0)=0,"","-&gt;"&amp;VLOOKUP([Field],Columns[],5,0))</f>
        <v>-&gt;nullable()</v>
      </c>
      <c r="G113" s="62" t="str">
        <f>IF(VLOOKUP([Field],Columns[],6,0)=0,"","-&gt;"&amp;VLOOKUP([Field],Columns[],6,0))</f>
        <v>-&gt;default('Active')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4" spans="1:11">
      <c r="A114" s="2" t="s">
        <v>772</v>
      </c>
      <c r="B114" s="62" t="s">
        <v>288</v>
      </c>
      <c r="C114" s="62" t="str">
        <f>VLOOKUP([Field],Columns[],2,0)&amp;"("</f>
        <v>audit(</v>
      </c>
      <c r="D114" s="62" t="str">
        <f>IF(VLOOKUP([Field],Columns[],3,0)&lt;&gt;"","'"&amp;VLOOKUP([Field],Columns[],3,0)&amp;"'","")</f>
        <v/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$table-&gt;audit();</v>
      </c>
    </row>
    <row r="115" spans="1:11">
      <c r="A115" s="2" t="s">
        <v>773</v>
      </c>
      <c r="B115" s="62" t="s">
        <v>21</v>
      </c>
      <c r="C115" s="62" t="str">
        <f>VLOOKUP([Field],Columns[],2,0)&amp;"("</f>
        <v>bigIncrements(</v>
      </c>
      <c r="D115" s="62" t="str">
        <f>IF(VLOOKUP([Field],Columns[],3,0)&lt;&gt;"","'"&amp;VLOOKUP([Field],Columns[],3,0)&amp;"'","")</f>
        <v>'id'</v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$table-&gt;bigIncrements('id');</v>
      </c>
    </row>
    <row r="116" spans="1:11">
      <c r="A116" s="2" t="s">
        <v>773</v>
      </c>
      <c r="B116" s="62" t="s">
        <v>848</v>
      </c>
      <c r="C116" s="62" t="str">
        <f>VLOOKUP([Field],Columns[],2,0)&amp;"("</f>
        <v>foreignNullable(</v>
      </c>
      <c r="D116" s="62" t="str">
        <f>IF(VLOOKUP([Field],Columns[],3,0)&lt;&gt;"","'"&amp;VLOOKUP([Field],Columns[],3,0)&amp;"'","")</f>
        <v>'invoice'</v>
      </c>
      <c r="E116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$table-&gt;foreignNullable('invoice', 'invoices');</v>
      </c>
    </row>
    <row r="117" spans="1:11">
      <c r="A117" s="2" t="s">
        <v>773</v>
      </c>
      <c r="B117" s="62" t="s">
        <v>827</v>
      </c>
      <c r="C117" s="62" t="str">
        <f>VLOOKUP([Field],Columns[],2,0)&amp;"("</f>
        <v>date(</v>
      </c>
      <c r="D117" s="62" t="str">
        <f>IF(VLOOKUP([Field],Columns[],3,0)&lt;&gt;"","'"&amp;VLOOKUP([Field],Columns[],3,0)&amp;"'","")</f>
        <v>'date'</v>
      </c>
      <c r="E117" s="63" t="str">
        <f>IF(VLOOKUP([Field],Columns[],4,0)&lt;&gt;0,", "&amp;IF(ISERR(SEARCH(",",VLOOKUP([Field],Columns[],4,0))),"'"&amp;VLOOKUP([Field],Columns[],4,0)&amp;"'",VLOOKUP([Field],Columns[],4,0))&amp;")",")")</f>
        <v>)</v>
      </c>
      <c r="F117" s="62" t="str">
        <f>IF(VLOOKUP([Field],Columns[],5,0)=0,"","-&gt;"&amp;VLOOKUP([Field],Columns[],5,0))</f>
        <v>-&gt;nullable()</v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$table-&gt;date('date')-&gt;nullable();</v>
      </c>
    </row>
    <row r="118" spans="1:11">
      <c r="A118" s="2" t="s">
        <v>773</v>
      </c>
      <c r="B118" s="62" t="s">
        <v>824</v>
      </c>
      <c r="C118" s="62" t="str">
        <f>VLOOKUP([Field],Columns[],2,0)&amp;"("</f>
        <v>foreignNullable(</v>
      </c>
      <c r="D118" s="62" t="str">
        <f>IF(VLOOKUP([Field],Columns[],3,0)&lt;&gt;"","'"&amp;VLOOKUP([Field],Columns[],3,0)&amp;"'","")</f>
        <v>'user'</v>
      </c>
      <c r="E11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8" s="62" t="str">
        <f>IF(VLOOKUP([Field],Columns[],5,0)=0,"","-&gt;"&amp;VLOOKUP([Field],Columns[],5,0))</f>
        <v/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$table-&gt;foreignNullable('user', 'users');</v>
      </c>
    </row>
    <row r="119" spans="1:11">
      <c r="A119" s="2" t="s">
        <v>773</v>
      </c>
      <c r="B119" s="62" t="s">
        <v>875</v>
      </c>
      <c r="C119" s="62" t="str">
        <f>VLOOKUP([Field],Columns[],2,0)&amp;"("</f>
        <v>float(</v>
      </c>
      <c r="D119" s="62" t="str">
        <f>IF(VLOOKUP([Field],Columns[],3,0)&lt;&gt;"","'"&amp;VLOOKUP([Field],Columns[],3,0)&amp;"'","")</f>
        <v>'amount'</v>
      </c>
      <c r="E119" s="63" t="str">
        <f>IF(VLOOKUP([Field],Columns[],4,0)&lt;&gt;0,", "&amp;IF(ISERR(SEARCH(",",VLOOKUP([Field],Columns[],4,0))),"'"&amp;VLOOKUP([Field],Columns[],4,0)&amp;"'",VLOOKUP([Field],Columns[],4,0))&amp;")",")")</f>
        <v>, 9,2)</v>
      </c>
      <c r="F119" s="62" t="str">
        <f>IF(VLOOKUP([Field],Columns[],5,0)=0,"","-&gt;"&amp;VLOOKUP([Field],Columns[],5,0))</f>
        <v>-&gt;nullable()</v>
      </c>
      <c r="G119" s="62" t="str">
        <f>IF(VLOOKUP([Field],Columns[],6,0)=0,"","-&gt;"&amp;VLOOKUP([Field],Columns[],6,0))</f>
        <v>-&gt;default(0)</v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$table-&gt;float('amount', 9,2)-&gt;nullable()-&gt;default(0);</v>
      </c>
    </row>
    <row r="120" spans="1:11">
      <c r="A120" s="2" t="s">
        <v>773</v>
      </c>
      <c r="B120" s="62" t="s">
        <v>802</v>
      </c>
      <c r="C120" s="62" t="str">
        <f>VLOOKUP([Field],Columns[],2,0)&amp;"("</f>
        <v>enum(</v>
      </c>
      <c r="D120" s="62" t="str">
        <f>IF(VLOOKUP([Field],Columns[],3,0)&lt;&gt;"","'"&amp;VLOOKUP([Field],Columns[],3,0)&amp;"'","")</f>
        <v>'status'</v>
      </c>
      <c r="E12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>-&gt;default('Active')</v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1" spans="1:11">
      <c r="A121" s="2" t="s">
        <v>773</v>
      </c>
      <c r="B121" s="62" t="s">
        <v>288</v>
      </c>
      <c r="C121" s="62" t="str">
        <f>VLOOKUP([Field],Columns[],2,0)&amp;"("</f>
        <v>audit(</v>
      </c>
      <c r="D121" s="62" t="str">
        <f>IF(VLOOKUP([Field],Columns[],3,0)&lt;&gt;"","'"&amp;VLOOKUP([Field],Columns[],3,0)&amp;"'","")</f>
        <v/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/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$table-&gt;audit();</v>
      </c>
    </row>
    <row r="122" spans="1:11">
      <c r="A122" s="2" t="s">
        <v>856</v>
      </c>
      <c r="B122" s="62" t="s">
        <v>21</v>
      </c>
      <c r="C122" s="62" t="str">
        <f>VLOOKUP([Field],Columns[],2,0)&amp;"("</f>
        <v>bigIncrements(</v>
      </c>
      <c r="D122" s="62" t="str">
        <f>IF(VLOOKUP([Field],Columns[],3,0)&lt;&gt;"","'"&amp;VLOOKUP([Field],Columns[],3,0)&amp;"'","")</f>
        <v>'id'</v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$table-&gt;bigIncrements('id');</v>
      </c>
    </row>
    <row r="123" spans="1:11">
      <c r="A123" s="2" t="s">
        <v>856</v>
      </c>
      <c r="B123" s="62" t="s">
        <v>827</v>
      </c>
      <c r="C123" s="62" t="str">
        <f>VLOOKUP([Field],Columns[],2,0)&amp;"("</f>
        <v>date(</v>
      </c>
      <c r="D123" s="62" t="str">
        <f>IF(VLOOKUP([Field],Columns[],3,0)&lt;&gt;"","'"&amp;VLOOKUP([Field],Columns[],3,0)&amp;"'","")</f>
        <v>'date'</v>
      </c>
      <c r="E123" s="63" t="str">
        <f>IF(VLOOKUP([Field],Columns[],4,0)&lt;&gt;0,", "&amp;IF(ISERR(SEARCH(",",VLOOKUP([Field],Columns[],4,0))),"'"&amp;VLOOKUP([Field],Columns[],4,0)&amp;"'",VLOOKUP([Field],Columns[],4,0))&amp;")",")")</f>
        <v>)</v>
      </c>
      <c r="F123" s="62" t="str">
        <f>IF(VLOOKUP([Field],Columns[],5,0)=0,"","-&gt;"&amp;VLOOKUP([Field],Columns[],5,0))</f>
        <v>-&gt;nullable()</v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$table-&gt;date('date')-&gt;nullable();</v>
      </c>
    </row>
    <row r="124" spans="1:11">
      <c r="A124" s="2" t="s">
        <v>856</v>
      </c>
      <c r="B124" s="62" t="s">
        <v>824</v>
      </c>
      <c r="C124" s="62" t="str">
        <f>VLOOKUP([Field],Columns[],2,0)&amp;"("</f>
        <v>foreignNullable(</v>
      </c>
      <c r="D124" s="62" t="str">
        <f>IF(VLOOKUP([Field],Columns[],3,0)&lt;&gt;"","'"&amp;VLOOKUP([Field],Columns[],3,0)&amp;"'","")</f>
        <v>'user'</v>
      </c>
      <c r="E124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$table-&gt;foreignNullable('user', 'users');</v>
      </c>
    </row>
    <row r="125" spans="1:11">
      <c r="A125" s="2" t="s">
        <v>856</v>
      </c>
      <c r="B125" s="62" t="s">
        <v>836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'order'</v>
      </c>
      <c r="E125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$table-&gt;foreignNullable('order', 'orders');</v>
      </c>
    </row>
    <row r="126" spans="1:11">
      <c r="A126" s="2" t="s">
        <v>856</v>
      </c>
      <c r="B126" s="62" t="s">
        <v>807</v>
      </c>
      <c r="C126" s="62" t="str">
        <f>VLOOKUP([Field],Columns[],2,0)&amp;"("</f>
        <v>foreignNullable(</v>
      </c>
      <c r="D126" s="62" t="str">
        <f>IF(VLOOKUP([Field],Columns[],3,0)&lt;&gt;"","'"&amp;VLOOKUP([Field],Columns[],3,0)&amp;"'","")</f>
        <v>'hub'</v>
      </c>
      <c r="E12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$table-&gt;foreignNullable('hub', 'hubs');</v>
      </c>
    </row>
    <row r="127" spans="1:11">
      <c r="A127" s="2" t="s">
        <v>856</v>
      </c>
      <c r="B127" s="62" t="s">
        <v>288</v>
      </c>
      <c r="C127" s="62" t="str">
        <f>VLOOKUP([Field],Columns[],2,0)&amp;"("</f>
        <v>audit(</v>
      </c>
      <c r="D127" s="62" t="str">
        <f>IF(VLOOKUP([Field],Columns[],3,0)&lt;&gt;"","'"&amp;VLOOKUP([Field],Columns[],3,0)&amp;"'","")</f>
        <v/>
      </c>
      <c r="E127" s="63" t="str">
        <f>IF(VLOOKUP([Field],Columns[],4,0)&lt;&gt;0,", "&amp;IF(ISERR(SEARCH(",",VLOOKUP([Field],Columns[],4,0))),"'"&amp;VLOOKUP([Field],Columns[],4,0)&amp;"'",VLOOKUP([Field],Columns[],4,0))&amp;")",")")</f>
        <v>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$table-&gt;audit();</v>
      </c>
    </row>
    <row r="128" spans="1:11">
      <c r="A128" s="2" t="s">
        <v>1003</v>
      </c>
      <c r="B128" s="62" t="s">
        <v>21</v>
      </c>
      <c r="C128" s="62" t="str">
        <f>VLOOKUP([Field],Columns[],2,0)&amp;"("</f>
        <v>bigIncrements(</v>
      </c>
      <c r="D128" s="62" t="str">
        <f>IF(VLOOKUP([Field],Columns[],3,0)&lt;&gt;"","'"&amp;VLOOKUP([Field],Columns[],3,0)&amp;"'","")</f>
        <v>'id'</v>
      </c>
      <c r="E128" s="63" t="str">
        <f>IF(VLOOKUP([Field],Columns[],4,0)&lt;&gt;0,", "&amp;IF(ISERR(SEARCH(",",VLOOKUP([Field],Columns[],4,0))),"'"&amp;VLOOKUP([Field],Columns[],4,0)&amp;"'",VLOOKUP([Field],Columns[],4,0))&amp;")",")")</f>
        <v>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$table-&gt;bigIncrements('id');</v>
      </c>
    </row>
    <row r="129" spans="1:11">
      <c r="A129" s="2" t="s">
        <v>1003</v>
      </c>
      <c r="B129" s="62" t="s">
        <v>1006</v>
      </c>
      <c r="C129" s="62" t="str">
        <f>VLOOKUP([Field],Columns[],2,0)&amp;"("</f>
        <v>foreignCascade(</v>
      </c>
      <c r="D129" s="62" t="str">
        <f>IF(VLOOKUP([Field],Columns[],3,0)&lt;&gt;"","'"&amp;VLOOKUP([Field],Columns[],3,0)&amp;"'","")</f>
        <v>'delivery'</v>
      </c>
      <c r="E129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$table-&gt;foreignCascade('delivery', 'delivery');</v>
      </c>
    </row>
    <row r="130" spans="1:11">
      <c r="A130" s="2" t="s">
        <v>1003</v>
      </c>
      <c r="B130" s="62" t="s">
        <v>841</v>
      </c>
      <c r="C130" s="62" t="str">
        <f>VLOOKUP([Field],Columns[],2,0)&amp;"("</f>
        <v>foreignCascade(</v>
      </c>
      <c r="D130" s="62" t="str">
        <f>IF(VLOOKUP([Field],Columns[],3,0)&lt;&gt;"","'"&amp;VLOOKUP([Field],Columns[],3,0)&amp;"'","")</f>
        <v>'oi'</v>
      </c>
      <c r="E130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$table-&gt;foreignCascade('oi', 'order_items');</v>
      </c>
    </row>
    <row r="131" spans="1:11">
      <c r="A131" s="2" t="s">
        <v>1003</v>
      </c>
      <c r="B131" s="62" t="s">
        <v>1020</v>
      </c>
      <c r="C131" s="62" t="str">
        <f>VLOOKUP([Field],Columns[],2,0)&amp;"("</f>
        <v>foreignNullable(</v>
      </c>
      <c r="D131" s="62" t="str">
        <f>IF(VLOOKUP([Field],Columns[],3,0)&lt;&gt;"","'"&amp;VLOOKUP([Field],Columns[],3,0)&amp;"'","")</f>
        <v>'shelf'</v>
      </c>
      <c r="E131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$table-&gt;foreignNullable('shelf', 'shelf');</v>
      </c>
    </row>
    <row r="132" spans="1:11">
      <c r="A132" s="2" t="s">
        <v>1003</v>
      </c>
      <c r="B132" s="62" t="s">
        <v>802</v>
      </c>
      <c r="C132" s="62" t="str">
        <f>VLOOKUP([Field],Columns[],2,0)&amp;"("</f>
        <v>enum(</v>
      </c>
      <c r="D132" s="62" t="str">
        <f>IF(VLOOKUP([Field],Columns[],3,0)&lt;&gt;"","'"&amp;VLOOKUP([Field],Columns[],3,0)&amp;"'","")</f>
        <v>'status'</v>
      </c>
      <c r="E13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2" s="62" t="str">
        <f>IF(VLOOKUP([Field],Columns[],5,0)=0,"","-&gt;"&amp;VLOOKUP([Field],Columns[],5,0))</f>
        <v>-&gt;nullable()</v>
      </c>
      <c r="G132" s="62" t="str">
        <f>IF(VLOOKUP([Field],Columns[],6,0)=0,"","-&gt;"&amp;VLOOKUP([Field],Columns[],6,0))</f>
        <v>-&gt;default('Active')</v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3" spans="1:11">
      <c r="A133" s="2" t="s">
        <v>1003</v>
      </c>
      <c r="B133" s="62" t="s">
        <v>288</v>
      </c>
      <c r="C133" s="62" t="str">
        <f>VLOOKUP([Field],Columns[],2,0)&amp;"("</f>
        <v>audit(</v>
      </c>
      <c r="D133" s="62" t="str">
        <f>IF(VLOOKUP([Field],Columns[],3,0)&lt;&gt;"","'"&amp;VLOOKUP([Field],Columns[],3,0)&amp;"'","")</f>
        <v/>
      </c>
      <c r="E133" s="63" t="str">
        <f>IF(VLOOKUP([Field],Columns[],4,0)&lt;&gt;0,", "&amp;IF(ISERR(SEARCH(",",VLOOKUP([Field],Columns[],4,0))),"'"&amp;VLOOKUP([Field],Columns[],4,0)&amp;"'",VLOOKUP([Field],Columns[],4,0))&amp;")",")")</f>
        <v>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$table-&gt;audit();</v>
      </c>
    </row>
    <row r="134" spans="1:11">
      <c r="A134" s="2" t="s">
        <v>774</v>
      </c>
      <c r="B134" s="62" t="s">
        <v>21</v>
      </c>
      <c r="C134" s="62" t="str">
        <f>VLOOKUP([Field],Columns[],2,0)&amp;"("</f>
        <v>bigIncrements(</v>
      </c>
      <c r="D134" s="62" t="str">
        <f>IF(VLOOKUP([Field],Columns[],3,0)&lt;&gt;"","'"&amp;VLOOKUP([Field],Columns[],3,0)&amp;"'","")</f>
        <v>'id'</v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$table-&gt;bigIncrements('id');</v>
      </c>
    </row>
    <row r="135" spans="1:11">
      <c r="A135" s="2" t="s">
        <v>774</v>
      </c>
      <c r="B135" s="62" t="s">
        <v>827</v>
      </c>
      <c r="C135" s="62" t="str">
        <f>VLOOKUP([Field],Columns[],2,0)&amp;"("</f>
        <v>date(</v>
      </c>
      <c r="D135" s="62" t="str">
        <f>IF(VLOOKUP([Field],Columns[],3,0)&lt;&gt;"","'"&amp;VLOOKUP([Field],Columns[],3,0)&amp;"'","")</f>
        <v>'date'</v>
      </c>
      <c r="E135" s="63" t="str">
        <f>IF(VLOOKUP([Field],Columns[],4,0)&lt;&gt;0,", "&amp;IF(ISERR(SEARCH(",",VLOOKUP([Field],Columns[],4,0))),"'"&amp;VLOOKUP([Field],Columns[],4,0)&amp;"'",VLOOKUP([Field],Columns[],4,0))&amp;")",")")</f>
        <v>)</v>
      </c>
      <c r="F135" s="62" t="str">
        <f>IF(VLOOKUP([Field],Columns[],5,0)=0,"","-&gt;"&amp;VLOOKUP([Field],Columns[],5,0))</f>
        <v>-&gt;nullable()</v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$table-&gt;date('date')-&gt;nullable();</v>
      </c>
    </row>
    <row r="136" spans="1:11">
      <c r="A136" s="2" t="s">
        <v>774</v>
      </c>
      <c r="B136" s="62" t="s">
        <v>876</v>
      </c>
      <c r="C136" s="62" t="str">
        <f>VLOOKUP([Field],Columns[],2,0)&amp;"("</f>
        <v>foreignNullable(</v>
      </c>
      <c r="D136" s="62" t="str">
        <f>IF(VLOOKUP([Field],Columns[],3,0)&lt;&gt;"","'"&amp;VLOOKUP([Field],Columns[],3,0)&amp;"'","")</f>
        <v>'source_hub'</v>
      </c>
      <c r="E1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$table-&gt;foreignNullable('source_hub', 'hubs');</v>
      </c>
    </row>
    <row r="137" spans="1:11">
      <c r="A137" s="2" t="s">
        <v>774</v>
      </c>
      <c r="B137" s="62" t="s">
        <v>877</v>
      </c>
      <c r="C137" s="62" t="str">
        <f>VLOOKUP([Field],Columns[],2,0)&amp;"("</f>
        <v>foreignNullable(</v>
      </c>
      <c r="D137" s="62" t="str">
        <f>IF(VLOOKUP([Field],Columns[],3,0)&lt;&gt;"","'"&amp;VLOOKUP([Field],Columns[],3,0)&amp;"'","")</f>
        <v>'destination_hub'</v>
      </c>
      <c r="E1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$table-&gt;foreignNullable('destination_hub', 'hubs');</v>
      </c>
    </row>
    <row r="138" spans="1:11">
      <c r="A138" s="2" t="s">
        <v>774</v>
      </c>
      <c r="B138" s="62" t="s">
        <v>802</v>
      </c>
      <c r="C138" s="62" t="str">
        <f>VLOOKUP([Field],Columns[],2,0)&amp;"("</f>
        <v>enum(</v>
      </c>
      <c r="D138" s="62" t="str">
        <f>IF(VLOOKUP([Field],Columns[],3,0)&lt;&gt;"","'"&amp;VLOOKUP([Field],Columns[],3,0)&amp;"'","")</f>
        <v>'status'</v>
      </c>
      <c r="E13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8" s="62" t="str">
        <f>IF(VLOOKUP([Field],Columns[],5,0)=0,"","-&gt;"&amp;VLOOKUP([Field],Columns[],5,0))</f>
        <v>-&gt;nullable()</v>
      </c>
      <c r="G138" s="62" t="str">
        <f>IF(VLOOKUP([Field],Columns[],6,0)=0,"","-&gt;"&amp;VLOOKUP([Field],Columns[],6,0))</f>
        <v>-&gt;default('Active')</v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9" spans="1:11">
      <c r="A139" s="2" t="s">
        <v>774</v>
      </c>
      <c r="B139" s="62" t="s">
        <v>288</v>
      </c>
      <c r="C139" s="62" t="str">
        <f>VLOOKUP([Field],Columns[],2,0)&amp;"("</f>
        <v>audit(</v>
      </c>
      <c r="D139" s="62" t="str">
        <f>IF(VLOOKUP([Field],Columns[],3,0)&lt;&gt;"","'"&amp;VLOOKUP([Field],Columns[],3,0)&amp;"'","")</f>
        <v/>
      </c>
      <c r="E139" s="63" t="str">
        <f>IF(VLOOKUP([Field],Columns[],4,0)&lt;&gt;0,", "&amp;IF(ISERR(SEARCH(",",VLOOKUP([Field],Columns[],4,0))),"'"&amp;VLOOKUP([Field],Columns[],4,0)&amp;"'",VLOOKUP([Field],Columns[],4,0))&amp;")",")")</f>
        <v>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$table-&gt;audit();</v>
      </c>
    </row>
    <row r="140" spans="1:11">
      <c r="A140" s="2" t="s">
        <v>775</v>
      </c>
      <c r="B140" s="62" t="s">
        <v>21</v>
      </c>
      <c r="C140" s="62" t="str">
        <f>VLOOKUP([Field],Columns[],2,0)&amp;"("</f>
        <v>bigIncrements(</v>
      </c>
      <c r="D140" s="62" t="str">
        <f>IF(VLOOKUP([Field],Columns[],3,0)&lt;&gt;"","'"&amp;VLOOKUP([Field],Columns[],3,0)&amp;"'","")</f>
        <v>'id'</v>
      </c>
      <c r="E140" s="63" t="str">
        <f>IF(VLOOKUP([Field],Columns[],4,0)&lt;&gt;0,", "&amp;IF(ISERR(SEARCH(",",VLOOKUP([Field],Columns[],4,0))),"'"&amp;VLOOKUP([Field],Columns[],4,0)&amp;"'",VLOOKUP([Field],Columns[],4,0))&amp;")",")")</f>
        <v>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$table-&gt;bigIncrements('id');</v>
      </c>
    </row>
    <row r="141" spans="1:11">
      <c r="A141" s="2" t="s">
        <v>775</v>
      </c>
      <c r="B141" s="62" t="s">
        <v>881</v>
      </c>
      <c r="C141" s="62" t="str">
        <f>VLOOKUP([Field],Columns[],2,0)&amp;"("</f>
        <v>foreignCascade(</v>
      </c>
      <c r="D141" s="62" t="str">
        <f>IF(VLOOKUP([Field],Columns[],3,0)&lt;&gt;"","'"&amp;VLOOKUP([Field],Columns[],3,0)&amp;"'","")</f>
        <v>'hs'</v>
      </c>
      <c r="E141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$table-&gt;foreignCascade('hs', 'hub_shift');</v>
      </c>
    </row>
    <row r="142" spans="1:11">
      <c r="A142" s="2" t="s">
        <v>775</v>
      </c>
      <c r="B142" s="62" t="s">
        <v>841</v>
      </c>
      <c r="C142" s="62" t="str">
        <f>VLOOKUP([Field],Columns[],2,0)&amp;"("</f>
        <v>foreignCascade(</v>
      </c>
      <c r="D142" s="62" t="str">
        <f>IF(VLOOKUP([Field],Columns[],3,0)&lt;&gt;"","'"&amp;VLOOKUP([Field],Columns[],3,0)&amp;"'","")</f>
        <v>'oi'</v>
      </c>
      <c r="E142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$table-&gt;foreignCascade('oi', 'order_items');</v>
      </c>
    </row>
    <row r="143" spans="1:11">
      <c r="A143" s="2" t="s">
        <v>775</v>
      </c>
      <c r="B143" s="62" t="s">
        <v>802</v>
      </c>
      <c r="C143" s="62" t="str">
        <f>VLOOKUP([Field],Columns[],2,0)&amp;"("</f>
        <v>enum(</v>
      </c>
      <c r="D143" s="62" t="str">
        <f>IF(VLOOKUP([Field],Columns[],3,0)&lt;&gt;"","'"&amp;VLOOKUP([Field],Columns[],3,0)&amp;"'","")</f>
        <v>'status'</v>
      </c>
      <c r="E14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3" s="62" t="str">
        <f>IF(VLOOKUP([Field],Columns[],5,0)=0,"","-&gt;"&amp;VLOOKUP([Field],Columns[],5,0))</f>
        <v>-&gt;nullable()</v>
      </c>
      <c r="G143" s="62" t="str">
        <f>IF(VLOOKUP([Field],Columns[],6,0)=0,"","-&gt;"&amp;VLOOKUP([Field],Columns[],6,0))</f>
        <v>-&gt;default('Active')</v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4" spans="1:11">
      <c r="A144" s="2" t="s">
        <v>775</v>
      </c>
      <c r="B144" s="62" t="s">
        <v>288</v>
      </c>
      <c r="C144" s="62" t="str">
        <f>VLOOKUP([Field],Columns[],2,0)&amp;"("</f>
        <v>audit(</v>
      </c>
      <c r="D144" s="62" t="str">
        <f>IF(VLOOKUP([Field],Columns[],3,0)&lt;&gt;"","'"&amp;VLOOKUP([Field],Columns[],3,0)&amp;"'","")</f>
        <v/>
      </c>
      <c r="E144" s="63" t="str">
        <f>IF(VLOOKUP([Field],Columns[],4,0)&lt;&gt;0,", "&amp;IF(ISERR(SEARCH(",",VLOOKUP([Field],Columns[],4,0))),"'"&amp;VLOOKUP([Field],Columns[],4,0)&amp;"'",VLOOKUP([Field],Columns[],4,0))&amp;")",")")</f>
        <v>)</v>
      </c>
      <c r="F144" s="62" t="str">
        <f>IF(VLOOKUP([Field],Columns[],5,0)=0,"","-&gt;"&amp;VLOOKUP([Field],Columns[],5,0))</f>
        <v/>
      </c>
      <c r="G144" s="62" t="str">
        <f>IF(VLOOKUP([Field],Columns[],6,0)=0,"","-&gt;"&amp;VLOOKUP([Field],Columns[],6,0))</f>
        <v/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0" priority="1"/>
  </conditionalFormatting>
  <dataValidations count="2">
    <dataValidation type="list" allowBlank="1" showInputMessage="1" showErrorMessage="1" sqref="B2:B144">
      <formula1>AvailableFields</formula1>
    </dataValidation>
    <dataValidation type="list" allowBlank="1" showInputMessage="1" showErrorMessage="1" sqref="A2:A14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1347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B6" sqref="B6:R13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229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\Milestone\Appframe\Model\ResourceFormCollection::query()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FormCollection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[[Primary]:[Foreign]]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5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resource_form</v>
      </c>
      <c r="E5" s="25" t="str">
        <f t="shared" ca="1" si="1"/>
        <v>collection_form</v>
      </c>
      <c r="F5" s="25" t="str">
        <f t="shared" ca="1" si="1"/>
        <v>relation</v>
      </c>
      <c r="G5" s="25" t="str">
        <f t="shared" ca="1" si="1"/>
        <v>foreign_field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\Milestone\Appframe\Model\ResourceFormCollection::query()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'2121101',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'resource_form' =&gt; '2110107', </v>
      </c>
      <c r="E9" s="50" t="str">
        <f t="shared" ca="1" si="2"/>
        <v xml:space="preserve">'collection_form' =&gt; '2110108', </v>
      </c>
      <c r="F9" s="50" t="str">
        <f t="shared" ca="1" si="2"/>
        <v xml:space="preserve">'relation' =&gt; '2109124', </v>
      </c>
      <c r="G9" s="50" t="str">
        <f t="shared" ca="1" si="2"/>
        <v xml:space="preserve">'foreign_field' =&gt; '2111127',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'2121102', </v>
      </c>
      <c r="D10" s="50" t="str">
        <f t="shared" ca="1" si="2"/>
        <v xml:space="preserve">'resource_form' =&gt; '2110112', </v>
      </c>
      <c r="E10" s="50" t="str">
        <f t="shared" ca="1" si="2"/>
        <v xml:space="preserve">'collection_form' =&gt; '2110113', </v>
      </c>
      <c r="F10" s="50" t="str">
        <f t="shared" ca="1" si="2"/>
        <v xml:space="preserve">'relation' =&gt; '2109142', </v>
      </c>
      <c r="G10" s="50" t="str">
        <f t="shared" ca="1" si="2"/>
        <v xml:space="preserve">'foreign_field' =&gt; '2111141',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'2121103', </v>
      </c>
      <c r="D11" s="50" t="str">
        <f t="shared" ca="1" si="2"/>
        <v xml:space="preserve">'resource_form' =&gt; '2110116', </v>
      </c>
      <c r="E11" s="50" t="str">
        <f t="shared" ca="1" si="2"/>
        <v xml:space="preserve">'collection_form' =&gt; '2110117', </v>
      </c>
      <c r="F11" s="50" t="str">
        <f t="shared" ca="1" si="2"/>
        <v xml:space="preserve">'relation' =&gt; '2109146', </v>
      </c>
      <c r="G11" s="50" t="str">
        <f t="shared" ca="1" si="2"/>
        <v xml:space="preserve">'foreign_field' =&gt; '2111152',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;</v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>\DB::statement('set foreign_key_checks = ' . $_);</v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" workbookViewId="0">
      <selection activeCell="E5" sqref="E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1349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1348</v>
      </c>
      <c r="F6" s="60" t="s">
        <v>1350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1347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/>
      <c r="K20" s="60"/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/>
      <c r="K26" s="60"/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4"/>
  <sheetViews>
    <sheetView topLeftCell="E79" workbookViewId="0">
      <selection activeCell="L94" sqref="L9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1372</v>
      </c>
      <c r="V3" s="60" t="s">
        <v>1371</v>
      </c>
      <c r="W3" s="60" t="s">
        <v>1370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1348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1351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1388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1348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1460</v>
      </c>
      <c r="V5" s="2" t="s">
        <v>1352</v>
      </c>
      <c r="W5" s="2" t="s">
        <v>1353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1348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1378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1348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1411</v>
      </c>
      <c r="V6" s="62" t="s">
        <v>1412</v>
      </c>
      <c r="W6" s="62" t="s">
        <v>1413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1348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1376</v>
      </c>
      <c r="J7" s="68" t="s">
        <v>1377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1689</v>
      </c>
      <c r="V7" s="62" t="s">
        <v>1688</v>
      </c>
      <c r="W7" s="62" t="s">
        <v>1687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1348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1410</v>
      </c>
      <c r="J8" s="68" t="s">
        <v>1504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1690</v>
      </c>
      <c r="V8" s="62" t="s">
        <v>1691</v>
      </c>
      <c r="W8" s="62" t="s">
        <v>1692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1505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1705</v>
      </c>
      <c r="V9" s="62" t="s">
        <v>1706</v>
      </c>
      <c r="W9" s="62" t="s">
        <v>1707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1506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1708</v>
      </c>
      <c r="V10" s="62" t="s">
        <v>1710</v>
      </c>
      <c r="W10" s="62" t="s">
        <v>1709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1711</v>
      </c>
      <c r="W11" s="62" t="s">
        <v>1712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1773</v>
      </c>
      <c r="V12" s="62" t="s">
        <v>1774</v>
      </c>
      <c r="W12" s="62" t="s">
        <v>1775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1651</v>
      </c>
      <c r="J58" s="69" t="s">
        <v>1065</v>
      </c>
      <c r="K58" s="69" t="s">
        <v>1650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1659</v>
      </c>
      <c r="J62" s="69" t="s">
        <v>1660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1650</v>
      </c>
      <c r="J70" s="69" t="s">
        <v>1079</v>
      </c>
      <c r="K70" s="69" t="s">
        <v>1650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897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1348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1507</v>
      </c>
      <c r="J89" s="69" t="s">
        <v>1508</v>
      </c>
      <c r="K89" s="69" t="s">
        <v>1509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74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1661</v>
      </c>
      <c r="K91" s="69" t="s">
        <v>78</v>
      </c>
      <c r="L91" s="69" t="s">
        <v>981</v>
      </c>
      <c r="M91" s="74">
        <f>VLOOKUP([Relate Resource],CHOOSE({1,2},ResourceTable[Name],ResourceTable[No]),2,0)</f>
        <v>2106102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1677</v>
      </c>
      <c r="J92" s="69" t="s">
        <v>1678</v>
      </c>
      <c r="K92" s="69" t="s">
        <v>1677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1698</v>
      </c>
      <c r="J93" s="69" t="s">
        <v>1699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1785</v>
      </c>
      <c r="J94" s="69" t="s">
        <v>1786</v>
      </c>
      <c r="K94" s="69" t="s">
        <v>777</v>
      </c>
      <c r="L94" s="69" t="s">
        <v>997</v>
      </c>
      <c r="M94" s="74">
        <f>VLOOKUP([Relate Resource],CHOOSE({1,2},ResourceTable[Name],ResourceTable[No]),2,0)</f>
        <v>2106107</v>
      </c>
      <c r="N94" s="75">
        <f>[RELID]</f>
        <v>2109192</v>
      </c>
    </row>
  </sheetData>
  <dataValidations count="1">
    <dataValidation type="list" allowBlank="1" showInputMessage="1" showErrorMessage="1" sqref="Q2:Q12 E2:F9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70"/>
  <sheetViews>
    <sheetView topLeftCell="F53" workbookViewId="0">
      <selection activeCell="N54" sqref="N54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1368</v>
      </c>
      <c r="U3" s="93"/>
      <c r="V3" s="93"/>
      <c r="W3" s="93"/>
      <c r="X3" s="93"/>
      <c r="Y3" s="55">
        <f>[No]</f>
        <v>2133101</v>
      </c>
      <c r="Z3"/>
      <c r="AA3" s="62" t="s">
        <v>1503</v>
      </c>
      <c r="AB3" s="69">
        <f>VLOOKUP(ActionListNData[[#This Row],[Action Name]],ResourceAction[[Display]:[No]],3,0)</f>
        <v>2133132</v>
      </c>
      <c r="AC3" s="15" t="s">
        <v>1468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1348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1366</v>
      </c>
      <c r="G4" s="96"/>
      <c r="H4" s="96" t="s">
        <v>1367</v>
      </c>
      <c r="I4" s="96"/>
      <c r="J4" s="96" t="s">
        <v>1367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1369</v>
      </c>
      <c r="U4" s="110"/>
      <c r="V4" s="110"/>
      <c r="W4" s="110"/>
      <c r="X4" s="110"/>
      <c r="Y4" s="103">
        <f>[No]</f>
        <v>2133102</v>
      </c>
      <c r="Z4"/>
      <c r="AA4" s="62" t="s">
        <v>1514</v>
      </c>
      <c r="AB4" s="69">
        <f>VLOOKUP(ActionListNData[[#This Row],[Action Name]],ResourceAction[[Display]:[No]],3,0)</f>
        <v>2133133</v>
      </c>
      <c r="AC4" s="15" t="s">
        <v>1406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1348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1396</v>
      </c>
      <c r="G5" s="96"/>
      <c r="H5" s="96" t="s">
        <v>1397</v>
      </c>
      <c r="I5" s="96"/>
      <c r="J5" s="96" t="s">
        <v>1397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1398</v>
      </c>
      <c r="U5" s="110"/>
      <c r="V5" s="110"/>
      <c r="W5" s="110"/>
      <c r="X5" s="110"/>
      <c r="Y5" s="103">
        <f>[No]</f>
        <v>2133103</v>
      </c>
      <c r="Z5"/>
      <c r="AA5" s="62" t="s">
        <v>1516</v>
      </c>
      <c r="AB5" s="69">
        <f>VLOOKUP(ActionListNData[[#This Row],[Action Name]],ResourceAction[[Display]:[No]],3,0)</f>
        <v>2133134</v>
      </c>
      <c r="AC5" s="15" t="s">
        <v>1459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1520</v>
      </c>
      <c r="AB6" s="69">
        <f>VLOOKUP(ActionListNData[[#This Row],[Action Name]],ResourceAction[[Display]:[No]],3,0)</f>
        <v>2133135</v>
      </c>
      <c r="AC6" s="15" t="s">
        <v>1459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1318</v>
      </c>
      <c r="G7" s="96"/>
      <c r="H7" s="96" t="s">
        <v>1329</v>
      </c>
      <c r="I7" s="96"/>
      <c r="J7" s="96" t="s">
        <v>1329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1307</v>
      </c>
      <c r="U7" s="110"/>
      <c r="V7" s="110"/>
      <c r="W7" s="110"/>
      <c r="X7" s="110"/>
      <c r="Y7" s="103">
        <f>[No]</f>
        <v>2133105</v>
      </c>
      <c r="Z7"/>
      <c r="AA7" s="62" t="s">
        <v>1582</v>
      </c>
      <c r="AB7" s="69">
        <f>VLOOKUP(ActionListNData[[#This Row],[Action Name]],ResourceAction[[Display]:[No]],3,0)</f>
        <v>2133136</v>
      </c>
      <c r="AC7" s="15" t="s">
        <v>1463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1319</v>
      </c>
      <c r="G8" s="96"/>
      <c r="H8" s="96" t="s">
        <v>1330</v>
      </c>
      <c r="I8" s="96"/>
      <c r="J8" s="96" t="s">
        <v>1330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1308</v>
      </c>
      <c r="U8" s="110"/>
      <c r="V8" s="110"/>
      <c r="W8" s="110"/>
      <c r="X8" s="110"/>
      <c r="Y8" s="103">
        <f>[No]</f>
        <v>2133106</v>
      </c>
      <c r="Z8"/>
      <c r="AA8" s="62" t="s">
        <v>1535</v>
      </c>
      <c r="AB8" s="69">
        <f>VLOOKUP(ActionListNData[[#This Row],[Action Name]],ResourceAction[[Display]:[No]],3,0)</f>
        <v>2133137</v>
      </c>
      <c r="AC8" s="15" t="s">
        <v>1469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1320</v>
      </c>
      <c r="G9" s="96"/>
      <c r="H9" s="96" t="s">
        <v>1331</v>
      </c>
      <c r="I9" s="96"/>
      <c r="J9" s="96" t="s">
        <v>1331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1309</v>
      </c>
      <c r="U9" s="110"/>
      <c r="V9" s="110"/>
      <c r="W9" s="110"/>
      <c r="X9" s="110"/>
      <c r="Y9" s="103">
        <f>[No]</f>
        <v>2133107</v>
      </c>
      <c r="Z9"/>
      <c r="AA9" s="62" t="s">
        <v>1538</v>
      </c>
      <c r="AB9" s="69">
        <f>VLOOKUP(ActionListNData[[#This Row],[Action Name]],ResourceAction[[Display]:[No]],3,0)</f>
        <v>2133138</v>
      </c>
      <c r="AC9" s="15" t="s">
        <v>1468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1321</v>
      </c>
      <c r="G10" s="96"/>
      <c r="H10" s="96" t="s">
        <v>1332</v>
      </c>
      <c r="I10" s="96"/>
      <c r="J10" s="96" t="s">
        <v>1332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1310</v>
      </c>
      <c r="U10" s="110"/>
      <c r="V10" s="110"/>
      <c r="W10" s="110"/>
      <c r="X10" s="110"/>
      <c r="Y10" s="103">
        <f>[No]</f>
        <v>2133108</v>
      </c>
      <c r="Z10"/>
      <c r="AA10" s="62" t="s">
        <v>1542</v>
      </c>
      <c r="AB10" s="69">
        <f>VLOOKUP(ActionListNData[[#This Row],[Action Name]],ResourceAction[[Display]:[No]],3,0)</f>
        <v>2133139</v>
      </c>
      <c r="AC10" s="15" t="s">
        <v>1469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1322</v>
      </c>
      <c r="G11" s="96"/>
      <c r="H11" s="96" t="s">
        <v>1333</v>
      </c>
      <c r="I11" s="96"/>
      <c r="J11" s="96" t="s">
        <v>1333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1311</v>
      </c>
      <c r="U11" s="110"/>
      <c r="V11" s="110"/>
      <c r="W11" s="110"/>
      <c r="X11" s="110"/>
      <c r="Y11" s="103">
        <f>[No]</f>
        <v>2133109</v>
      </c>
      <c r="Z11"/>
      <c r="AA11" s="62" t="s">
        <v>1545</v>
      </c>
      <c r="AB11" s="69">
        <f>VLOOKUP(ActionListNData[[#This Row],[Action Name]],ResourceAction[[Display]:[No]],3,0)</f>
        <v>2133140</v>
      </c>
      <c r="AC11" s="15" t="s">
        <v>1463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1323</v>
      </c>
      <c r="G12" s="96"/>
      <c r="H12" s="96" t="s">
        <v>1334</v>
      </c>
      <c r="I12" s="96"/>
      <c r="J12" s="96" t="s">
        <v>1334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1312</v>
      </c>
      <c r="U12" s="110"/>
      <c r="V12" s="110"/>
      <c r="W12" s="110"/>
      <c r="X12" s="110"/>
      <c r="Y12" s="103">
        <f>[No]</f>
        <v>2133110</v>
      </c>
      <c r="Z12"/>
      <c r="AA12" s="62" t="s">
        <v>1583</v>
      </c>
      <c r="AB12" s="69">
        <f>VLOOKUP(ActionListNData[[#This Row],[Action Name]],ResourceAction[[Display]:[No]],3,0)</f>
        <v>2133141</v>
      </c>
      <c r="AC12" s="15" t="s">
        <v>1468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1324</v>
      </c>
      <c r="G13" s="96"/>
      <c r="H13" s="96" t="s">
        <v>1335</v>
      </c>
      <c r="I13" s="96"/>
      <c r="J13" s="96" t="s">
        <v>1335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1313</v>
      </c>
      <c r="U13" s="110"/>
      <c r="V13" s="110"/>
      <c r="W13" s="110"/>
      <c r="X13" s="110"/>
      <c r="Y13" s="103">
        <f>[No]</f>
        <v>2133111</v>
      </c>
      <c r="AA13" s="62" t="s">
        <v>1554</v>
      </c>
      <c r="AB13" s="69">
        <f>VLOOKUP(ActionListNData[[#This Row],[Action Name]],ResourceAction[[Display]:[No]],3,0)</f>
        <v>2133142</v>
      </c>
      <c r="AC13" s="15" t="s">
        <v>1468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1325</v>
      </c>
      <c r="G14" s="96"/>
      <c r="H14" s="96" t="s">
        <v>1336</v>
      </c>
      <c r="I14" s="96"/>
      <c r="J14" s="96" t="s">
        <v>1336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1314</v>
      </c>
      <c r="U14" s="110"/>
      <c r="V14" s="110"/>
      <c r="W14" s="110"/>
      <c r="X14" s="110"/>
      <c r="Y14" s="103">
        <f>[No]</f>
        <v>2133112</v>
      </c>
      <c r="AA14" s="62" t="s">
        <v>1580</v>
      </c>
      <c r="AB14" s="69">
        <f>VLOOKUP(ActionListNData[[#This Row],[Action Name]],ResourceAction[[Display]:[No]],3,0)</f>
        <v>2133143</v>
      </c>
      <c r="AC14" s="69" t="s">
        <v>1466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1326</v>
      </c>
      <c r="G15" s="96"/>
      <c r="H15" s="96" t="s">
        <v>1337</v>
      </c>
      <c r="I15" s="96"/>
      <c r="J15" s="96" t="s">
        <v>1337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1315</v>
      </c>
      <c r="U15" s="110"/>
      <c r="V15" s="110"/>
      <c r="W15" s="110"/>
      <c r="X15" s="110"/>
      <c r="Y15" s="103">
        <f>[No]</f>
        <v>2133113</v>
      </c>
      <c r="AA15" s="62" t="s">
        <v>1581</v>
      </c>
      <c r="AB15" s="69">
        <f>VLOOKUP(ActionListNData[[#This Row],[Action Name]],ResourceAction[[Display]:[No]],3,0)</f>
        <v>2133144</v>
      </c>
      <c r="AC15" s="69" t="s">
        <v>1466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1327</v>
      </c>
      <c r="G16" s="96"/>
      <c r="H16" s="96" t="s">
        <v>1338</v>
      </c>
      <c r="I16" s="96"/>
      <c r="J16" s="96" t="s">
        <v>1338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1316</v>
      </c>
      <c r="U16" s="110"/>
      <c r="V16" s="110"/>
      <c r="W16" s="110"/>
      <c r="X16" s="110"/>
      <c r="Y16" s="103">
        <f>[No]</f>
        <v>2133114</v>
      </c>
      <c r="AA16" s="62" t="s">
        <v>1588</v>
      </c>
      <c r="AB16" s="69">
        <f>VLOOKUP(ActionListNData[[#This Row],[Action Name]],ResourceAction[[Display]:[No]],3,0)</f>
        <v>2133145</v>
      </c>
      <c r="AC16" s="69" t="s">
        <v>1469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1328</v>
      </c>
      <c r="G17" s="96"/>
      <c r="H17" s="96" t="s">
        <v>1339</v>
      </c>
      <c r="I17" s="96"/>
      <c r="J17" s="96" t="s">
        <v>1339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1317</v>
      </c>
      <c r="U17" s="110"/>
      <c r="V17" s="110"/>
      <c r="W17" s="110"/>
      <c r="X17" s="110"/>
      <c r="Y17" s="103">
        <f>[No]</f>
        <v>2133115</v>
      </c>
      <c r="AA17" s="62" t="s">
        <v>1600</v>
      </c>
      <c r="AB17" s="69">
        <f>VLOOKUP(ActionListNData[[#This Row],[Action Name]],ResourceAction[[Display]:[No]],3,0)</f>
        <v>2133146</v>
      </c>
      <c r="AC17" s="69" t="s">
        <v>1469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1443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1427</v>
      </c>
      <c r="U18" s="110"/>
      <c r="V18" s="110"/>
      <c r="W18" s="110"/>
      <c r="X18" s="110"/>
      <c r="Y18" s="103">
        <f>[No]</f>
        <v>2133116</v>
      </c>
      <c r="AA18" s="62" t="s">
        <v>1606</v>
      </c>
      <c r="AB18" s="69">
        <f>VLOOKUP(ActionListNData[[#This Row],[Action Name]],ResourceAction[[Display]:[No]],3,0)</f>
        <v>2133147</v>
      </c>
      <c r="AC18" s="69" t="s">
        <v>1468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1348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1444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1428</v>
      </c>
      <c r="U19" s="110"/>
      <c r="V19" s="110"/>
      <c r="W19" s="110"/>
      <c r="X19" s="110"/>
      <c r="Y19" s="103">
        <f>[No]</f>
        <v>2133117</v>
      </c>
      <c r="AA19" s="62" t="s">
        <v>1618</v>
      </c>
      <c r="AB19" s="69">
        <f>VLOOKUP(ActionListNData[[#This Row],[Action Name]],ResourceAction[[Display]:[No]],3,0)</f>
        <v>2133149</v>
      </c>
      <c r="AC19" s="69" t="s">
        <v>1476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1348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1445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1429</v>
      </c>
      <c r="U20" s="110"/>
      <c r="V20" s="110"/>
      <c r="W20" s="110"/>
      <c r="X20" s="110"/>
      <c r="Y20" s="103">
        <f>[No]</f>
        <v>2133118</v>
      </c>
      <c r="AA20" s="62" t="s">
        <v>1631</v>
      </c>
      <c r="AB20" s="69">
        <f>VLOOKUP(ActionListNData[[#This Row],[Action Name]],ResourceAction[[Display]:[No]],3,0)</f>
        <v>2133151</v>
      </c>
      <c r="AC20" s="69" t="s">
        <v>1472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1348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1446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1430</v>
      </c>
      <c r="U21" s="110"/>
      <c r="V21" s="110"/>
      <c r="W21" s="110"/>
      <c r="X21" s="110"/>
      <c r="Y21" s="103">
        <f>[No]</f>
        <v>2133119</v>
      </c>
      <c r="AA21" s="62" t="s">
        <v>1638</v>
      </c>
      <c r="AB21" s="69">
        <f>VLOOKUP(ActionListNData[[#This Row],[Action Name]],ResourceAction[[Display]:[No]],3,0)</f>
        <v>2133153</v>
      </c>
      <c r="AC21" s="69" t="s">
        <v>1469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1447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1431</v>
      </c>
      <c r="U22" s="110"/>
      <c r="V22" s="110"/>
      <c r="W22" s="110"/>
      <c r="X22" s="110"/>
      <c r="Y22" s="103">
        <f>[No]</f>
        <v>2133120</v>
      </c>
      <c r="AA22" s="62" t="s">
        <v>1648</v>
      </c>
      <c r="AB22" s="69">
        <f>VLOOKUP(ActionListNData[[#This Row],[Action Name]],ResourceAction[[Display]:[No]],3,0)</f>
        <v>2133154</v>
      </c>
      <c r="AC22" s="69" t="s">
        <v>1481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1448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1432</v>
      </c>
      <c r="U23" s="110"/>
      <c r="V23" s="110"/>
      <c r="W23" s="110"/>
      <c r="X23" s="110"/>
      <c r="Y23" s="103">
        <f>[No]</f>
        <v>2133121</v>
      </c>
      <c r="AA23" s="62" t="s">
        <v>1667</v>
      </c>
      <c r="AB23" s="69">
        <f>VLOOKUP(ActionListNData[[#This Row],[Action Name]],ResourceAction[[Display]:[No]],3,0)</f>
        <v>2133155</v>
      </c>
      <c r="AC23" s="69" t="s">
        <v>1640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1449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1433</v>
      </c>
      <c r="U24" s="110"/>
      <c r="V24" s="110"/>
      <c r="W24" s="110"/>
      <c r="X24" s="110"/>
      <c r="Y24" s="103">
        <f>[No]</f>
        <v>2133122</v>
      </c>
      <c r="AA24" s="62" t="s">
        <v>1685</v>
      </c>
      <c r="AB24" s="69">
        <f>VLOOKUP(ActionListNData[[#This Row],[Action Name]],ResourceAction[[Display]:[No]],3,0)</f>
        <v>2133156</v>
      </c>
      <c r="AC24" s="69" t="s">
        <v>1654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1450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1434</v>
      </c>
      <c r="U25" s="110"/>
      <c r="V25" s="110"/>
      <c r="W25" s="110"/>
      <c r="X25" s="110"/>
      <c r="Y25" s="103">
        <f>[No]</f>
        <v>2133123</v>
      </c>
      <c r="AA25" s="62" t="s">
        <v>1702</v>
      </c>
      <c r="AB25" s="69">
        <f>VLOOKUP(ActionListNData[[#This Row],[Action Name]],ResourceAction[[Display]:[No]],3,0)</f>
        <v>2133157</v>
      </c>
      <c r="AC25" s="69" t="s">
        <v>1463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1451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1435</v>
      </c>
      <c r="U26" s="110"/>
      <c r="V26" s="110"/>
      <c r="W26" s="110"/>
      <c r="X26" s="110"/>
      <c r="Y26" s="103">
        <f>[No]</f>
        <v>2133124</v>
      </c>
      <c r="AA26" s="62" t="s">
        <v>1719</v>
      </c>
      <c r="AB26" s="69">
        <f>VLOOKUP(ActionListNData[[#This Row],[Action Name]],ResourceAction[[Display]:[No]],3,0)</f>
        <v>2133158</v>
      </c>
      <c r="AC26" s="69" t="s">
        <v>1468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1452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1436</v>
      </c>
      <c r="U27" s="110"/>
      <c r="V27" s="110"/>
      <c r="W27" s="110"/>
      <c r="X27" s="110"/>
      <c r="Y27" s="103">
        <f>[No]</f>
        <v>2133125</v>
      </c>
      <c r="AA27" s="62" t="s">
        <v>1727</v>
      </c>
      <c r="AB27" s="69">
        <f>VLOOKUP(ActionListNData[[#This Row],[Action Name]],ResourceAction[[Display]:[No]],3,0)</f>
        <v>2133159</v>
      </c>
      <c r="AC27" s="69" t="s">
        <v>1474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1453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1437</v>
      </c>
      <c r="U28" s="110"/>
      <c r="V28" s="110"/>
      <c r="W28" s="110"/>
      <c r="X28" s="110"/>
      <c r="Y28" s="103">
        <f>[No]</f>
        <v>2133126</v>
      </c>
      <c r="AA28" s="62" t="s">
        <v>1730</v>
      </c>
      <c r="AB28" s="69">
        <f>VLOOKUP(ActionListNData[[#This Row],[Action Name]],ResourceAction[[Display]:[No]],3,0)</f>
        <v>2133160</v>
      </c>
      <c r="AC28" s="69" t="s">
        <v>1474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1454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1438</v>
      </c>
      <c r="U29" s="110"/>
      <c r="V29" s="110"/>
      <c r="W29" s="110"/>
      <c r="X29" s="110"/>
      <c r="Y29" s="103">
        <f>[No]</f>
        <v>2133127</v>
      </c>
      <c r="AA29" s="62" t="s">
        <v>1734</v>
      </c>
      <c r="AB29" s="69">
        <f>VLOOKUP(ActionListNData[[#This Row],[Action Name]],ResourceAction[[Display]:[No]],3,0)</f>
        <v>2133161</v>
      </c>
      <c r="AC29" s="69" t="s">
        <v>1466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1455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1439</v>
      </c>
      <c r="U30" s="110"/>
      <c r="V30" s="110"/>
      <c r="W30" s="110"/>
      <c r="X30" s="110"/>
      <c r="Y30" s="103">
        <f>[No]</f>
        <v>2133128</v>
      </c>
      <c r="AA30" s="62" t="s">
        <v>1648</v>
      </c>
      <c r="AB30" s="69">
        <f>VLOOKUP(ActionListNData[[#This Row],[Action Name]],ResourceAction[[Display]:[No]],3,0)</f>
        <v>2133154</v>
      </c>
      <c r="AC30" s="69" t="s">
        <v>1714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1456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1440</v>
      </c>
      <c r="U31" s="110"/>
      <c r="V31" s="110"/>
      <c r="W31" s="110"/>
      <c r="X31" s="110"/>
      <c r="Y31" s="103">
        <f>[No]</f>
        <v>2133129</v>
      </c>
      <c r="AA31" s="62" t="s">
        <v>1748</v>
      </c>
      <c r="AB31" s="69">
        <f>VLOOKUP(ActionListNData[[#This Row],[Action Name]],ResourceAction[[Display]:[No]],3,0)</f>
        <v>2133162</v>
      </c>
      <c r="AC31" s="69" t="s">
        <v>1640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1457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1441</v>
      </c>
      <c r="U32" s="110"/>
      <c r="V32" s="110"/>
      <c r="W32" s="110"/>
      <c r="X32" s="110"/>
      <c r="Y32" s="103">
        <f>[No]</f>
        <v>2133130</v>
      </c>
      <c r="AA32" s="62" t="s">
        <v>1755</v>
      </c>
      <c r="AB32" s="16">
        <f>VLOOKUP(ActionListNData[[#This Row],[Action Name]],ResourceAction[[Display]:[No]],3,0)</f>
        <v>2133164</v>
      </c>
      <c r="AC32" s="69" t="s">
        <v>1626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1458</v>
      </c>
      <c r="G33" s="96"/>
      <c r="H33" s="96" t="s">
        <v>1426</v>
      </c>
      <c r="I33" s="96"/>
      <c r="J33" s="96" t="s">
        <v>1426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1442</v>
      </c>
      <c r="U33" s="110"/>
      <c r="V33" s="110"/>
      <c r="W33" s="110"/>
      <c r="X33" s="110"/>
      <c r="Y33" s="103">
        <f>[No]</f>
        <v>2133131</v>
      </c>
      <c r="AA33" s="62" t="s">
        <v>1762</v>
      </c>
      <c r="AB33" s="16">
        <f>VLOOKUP(ActionListNData[[#This Row],[Action Name]],ResourceAction[[Display]:[No]],3,0)</f>
        <v>2133165</v>
      </c>
      <c r="AC33" s="69" t="s">
        <v>1477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1500</v>
      </c>
      <c r="G34" s="96"/>
      <c r="H34" s="96" t="s">
        <v>1501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1502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1499</v>
      </c>
      <c r="U34" s="110" t="s">
        <v>1428</v>
      </c>
      <c r="V34" s="110"/>
      <c r="W34" s="110"/>
      <c r="X34" s="110"/>
      <c r="Y34" s="103">
        <f>[No]</f>
        <v>2133132</v>
      </c>
      <c r="AA34" s="62" t="s">
        <v>1772</v>
      </c>
      <c r="AB34" s="69">
        <f>VLOOKUP(ActionListNData[[#This Row],[Action Name]],ResourceAction[[Display]:[No]],3,0)</f>
        <v>2133166</v>
      </c>
      <c r="AC34" s="69" t="s">
        <v>1476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1348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1511</v>
      </c>
      <c r="G35" s="96"/>
      <c r="H35" s="96" t="s">
        <v>1512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1502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1513</v>
      </c>
      <c r="U35" s="110" t="s">
        <v>1432</v>
      </c>
      <c r="V35" s="110"/>
      <c r="W35" s="110"/>
      <c r="X35" s="110"/>
      <c r="Y35" s="103">
        <f>[No]</f>
        <v>2133133</v>
      </c>
      <c r="AA35" s="62" t="s">
        <v>1784</v>
      </c>
      <c r="AB35" s="69">
        <f>VLOOKUP(ActionListNData[[#This Row],[Action Name]],ResourceAction[[Display]:[No]],3,0)</f>
        <v>2133167</v>
      </c>
      <c r="AC35" s="69" t="s">
        <v>1472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1348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1515</v>
      </c>
      <c r="G36" s="96"/>
      <c r="H36" s="96" t="s">
        <v>1512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1502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1513</v>
      </c>
      <c r="U36" s="110" t="s">
        <v>1432</v>
      </c>
      <c r="V36" s="110"/>
      <c r="W36" s="110"/>
      <c r="X36" s="110"/>
      <c r="Y36" s="103">
        <f>[No]</f>
        <v>2133134</v>
      </c>
      <c r="AA36" s="62" t="s">
        <v>1796</v>
      </c>
      <c r="AB36" s="69">
        <f>VLOOKUP(ActionListNData[[#This Row],[Action Name]],ResourceAction[[Display]:[No]],3,0)</f>
        <v>2133168</v>
      </c>
      <c r="AC36" s="69" t="s">
        <v>1481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1348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1517</v>
      </c>
      <c r="G37" s="96"/>
      <c r="H37" s="96" t="s">
        <v>1518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1502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1519</v>
      </c>
      <c r="U37" s="110" t="s">
        <v>1433</v>
      </c>
      <c r="V37" s="110"/>
      <c r="W37" s="110"/>
      <c r="X37" s="110"/>
      <c r="Y37" s="103">
        <f>[No]</f>
        <v>2133135</v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1348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1574</v>
      </c>
      <c r="G38" s="96"/>
      <c r="H38" s="96" t="s">
        <v>1530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1564</v>
      </c>
      <c r="U38" s="110"/>
      <c r="V38" s="110"/>
      <c r="W38" s="110"/>
      <c r="X38" s="110"/>
      <c r="Y38" s="103">
        <f>[No]</f>
        <v>2133136</v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1531</v>
      </c>
      <c r="G39" s="96"/>
      <c r="H39" s="96" t="s">
        <v>1555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1533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1534</v>
      </c>
      <c r="U39" s="110" t="s">
        <v>1428</v>
      </c>
      <c r="V39" s="110"/>
      <c r="W39" s="110"/>
      <c r="X39" s="110"/>
      <c r="Y39" s="103">
        <f>[No]</f>
        <v>2133137</v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1536</v>
      </c>
      <c r="G40" s="96"/>
      <c r="H40" s="96" t="s">
        <v>1532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1533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1537</v>
      </c>
      <c r="U40" s="110" t="s">
        <v>1433</v>
      </c>
      <c r="V40" s="110"/>
      <c r="W40" s="110"/>
      <c r="X40" s="110"/>
      <c r="Y40" s="103">
        <f>[No]</f>
        <v>2133138</v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1539</v>
      </c>
      <c r="G41" s="96"/>
      <c r="H41" s="96" t="s">
        <v>1540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1533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1541</v>
      </c>
      <c r="U41" s="110" t="s">
        <v>1432</v>
      </c>
      <c r="V41" s="110"/>
      <c r="W41" s="110"/>
      <c r="X41" s="110"/>
      <c r="Y41" s="103">
        <f>[No]</f>
        <v>2133139</v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1348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1543</v>
      </c>
      <c r="G42" s="96"/>
      <c r="H42" s="96" t="s">
        <v>1579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1544</v>
      </c>
      <c r="U42" s="110" t="s">
        <v>1564</v>
      </c>
      <c r="V42" s="110"/>
      <c r="W42" s="110"/>
      <c r="X42" s="110"/>
      <c r="Y42" s="103">
        <f>[No]</f>
        <v>2133140</v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1573</v>
      </c>
      <c r="G43" s="96"/>
      <c r="H43" s="96" t="s">
        <v>1530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1565</v>
      </c>
      <c r="U43" s="110"/>
      <c r="V43" s="110"/>
      <c r="W43" s="110"/>
      <c r="X43" s="110"/>
      <c r="Y43" s="103">
        <f>[No]</f>
        <v>2133141</v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1553</v>
      </c>
      <c r="G44" s="96"/>
      <c r="H44" s="96" t="s">
        <v>1578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1307</v>
      </c>
      <c r="U44" s="110" t="s">
        <v>1565</v>
      </c>
      <c r="V44" s="110"/>
      <c r="W44" s="110"/>
      <c r="X44" s="110"/>
      <c r="Y44" s="103">
        <f>[No]</f>
        <v>2133142</v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1572</v>
      </c>
      <c r="G45" s="96"/>
      <c r="H45" s="96" t="s">
        <v>1530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1575</v>
      </c>
      <c r="U45" s="110"/>
      <c r="V45" s="110"/>
      <c r="W45" s="110"/>
      <c r="X45" s="110"/>
      <c r="Y45" s="103">
        <f>[No]</f>
        <v>2133143</v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1576</v>
      </c>
      <c r="G46" s="96"/>
      <c r="H46" s="96" t="s">
        <v>1577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1575</v>
      </c>
      <c r="V46" s="110"/>
      <c r="W46" s="110"/>
      <c r="X46" s="110"/>
      <c r="Y46" s="103">
        <f>[No]</f>
        <v>2133144</v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1586</v>
      </c>
      <c r="G47" s="96"/>
      <c r="H47" s="96" t="s">
        <v>1530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1587</v>
      </c>
      <c r="U47" s="110"/>
      <c r="V47" s="110"/>
      <c r="W47" s="110"/>
      <c r="X47" s="110"/>
      <c r="Y47" s="103">
        <f>[No]</f>
        <v>2133145</v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1598</v>
      </c>
      <c r="G48" s="96"/>
      <c r="H48" s="96" t="s">
        <v>1599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1308</v>
      </c>
      <c r="U48" s="110" t="s">
        <v>1587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1603</v>
      </c>
      <c r="G49" s="96"/>
      <c r="H49" s="96" t="s">
        <v>1604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1533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1605</v>
      </c>
      <c r="U49" s="110" t="s">
        <v>1435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1607</v>
      </c>
      <c r="G50" s="96"/>
      <c r="H50" s="96" t="s">
        <v>1608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1609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1605</v>
      </c>
      <c r="U50" s="110" t="s">
        <v>1310</v>
      </c>
      <c r="V50" s="110" t="s">
        <v>1610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1611</v>
      </c>
      <c r="G51" s="96"/>
      <c r="H51" s="96" t="s">
        <v>1612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1533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1613</v>
      </c>
      <c r="U51" s="110" t="s">
        <v>1617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1619</v>
      </c>
      <c r="G52" s="96"/>
      <c r="H52" s="96" t="s">
        <v>1620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1609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1613</v>
      </c>
      <c r="U52" s="110" t="s">
        <v>1621</v>
      </c>
      <c r="V52" s="110" t="s">
        <v>1622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1623</v>
      </c>
      <c r="G53" s="96"/>
      <c r="H53" s="96" t="s">
        <v>1624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1533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1700</v>
      </c>
      <c r="U53" s="110" t="s">
        <v>1630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1632</v>
      </c>
      <c r="G54" s="96"/>
      <c r="H54" s="96" t="s">
        <v>1633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1609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1700</v>
      </c>
      <c r="U54" s="110" t="s">
        <v>1634</v>
      </c>
      <c r="V54" s="110" t="s">
        <v>1635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1636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1533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1637</v>
      </c>
      <c r="U55" s="110" t="s">
        <v>1617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1644</v>
      </c>
      <c r="G56" s="96"/>
      <c r="H56" s="96" t="s">
        <v>1645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1533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1646</v>
      </c>
      <c r="U56" s="110" t="s">
        <v>1647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1663</v>
      </c>
      <c r="G57" s="96"/>
      <c r="H57" s="96" t="s">
        <v>1664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1533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1665</v>
      </c>
      <c r="U57" s="110" t="s">
        <v>1666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1681</v>
      </c>
      <c r="G58" s="96"/>
      <c r="H58" s="96" t="s">
        <v>1682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1533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1683</v>
      </c>
      <c r="U58" s="110" t="s">
        <v>1684</v>
      </c>
      <c r="V58" s="110"/>
      <c r="W58" s="110"/>
      <c r="X58" s="110"/>
      <c r="Y58" s="103">
        <f>[No]</f>
        <v>2133156</v>
      </c>
    </row>
    <row r="59" spans="1:25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1348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1701</v>
      </c>
      <c r="G59" s="96"/>
      <c r="H59" s="96" t="s">
        <v>1512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1502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1513</v>
      </c>
      <c r="U59" s="110" t="s">
        <v>1432</v>
      </c>
      <c r="V59" s="110"/>
      <c r="W59" s="110"/>
      <c r="X59" s="110"/>
      <c r="Y59" s="103">
        <f>[No]</f>
        <v>2133157</v>
      </c>
    </row>
    <row r="60" spans="1:25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1716</v>
      </c>
      <c r="G60" s="96"/>
      <c r="H60" s="96" t="s">
        <v>1713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1533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1717</v>
      </c>
      <c r="U60" s="110" t="s">
        <v>1718</v>
      </c>
      <c r="V60" s="110"/>
      <c r="W60" s="110"/>
      <c r="X60" s="110"/>
      <c r="Y60" s="103">
        <f>[No]</f>
        <v>2133158</v>
      </c>
    </row>
    <row r="61" spans="1:25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1724</v>
      </c>
      <c r="G61" s="96"/>
      <c r="H61" s="96" t="s">
        <v>1725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1726</v>
      </c>
      <c r="U61" s="110"/>
      <c r="V61" s="110"/>
      <c r="W61" s="110"/>
      <c r="X61" s="110"/>
      <c r="Y61" s="103">
        <f>[No]</f>
        <v>2133159</v>
      </c>
    </row>
    <row r="62" spans="1:25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1728</v>
      </c>
      <c r="G62" s="96"/>
      <c r="H62" s="96" t="s">
        <v>1729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1310</v>
      </c>
      <c r="U62" s="110" t="s">
        <v>1726</v>
      </c>
      <c r="V62" s="110"/>
      <c r="W62" s="110"/>
      <c r="X62" s="110"/>
      <c r="Y62" s="103">
        <f>[No]</f>
        <v>2133160</v>
      </c>
    </row>
    <row r="63" spans="1:25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1733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1533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1735</v>
      </c>
      <c r="U63" s="110" t="s">
        <v>1438</v>
      </c>
      <c r="V63" s="110"/>
      <c r="W63" s="110"/>
      <c r="X63" s="110"/>
      <c r="Y63" s="103">
        <f>[No]</f>
        <v>2133161</v>
      </c>
    </row>
    <row r="64" spans="1:25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1745</v>
      </c>
      <c r="G64" s="96"/>
      <c r="H64" s="96" t="s">
        <v>1746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1747</v>
      </c>
      <c r="U64" s="110" t="s">
        <v>1744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1756</v>
      </c>
      <c r="G65" s="38"/>
      <c r="H65" s="38" t="s">
        <v>1749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1609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1735</v>
      </c>
      <c r="U65" s="110" t="s">
        <v>1314</v>
      </c>
      <c r="V65" s="93" t="s">
        <v>1750</v>
      </c>
      <c r="W65" s="93"/>
      <c r="X65" s="93"/>
      <c r="Y65" s="55">
        <f>[No]</f>
        <v>2133163</v>
      </c>
    </row>
    <row r="66" spans="1:25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1751</v>
      </c>
      <c r="G66" s="38"/>
      <c r="H66" s="38" t="s">
        <v>1746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1752</v>
      </c>
      <c r="U66" s="110" t="s">
        <v>1754</v>
      </c>
      <c r="V66" s="93"/>
      <c r="W66" s="93"/>
      <c r="X66" s="93"/>
      <c r="Y66" s="55">
        <f>[No]</f>
        <v>2133164</v>
      </c>
    </row>
    <row r="67" spans="1:25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1759</v>
      </c>
      <c r="G67" s="38"/>
      <c r="H67" s="38" t="s">
        <v>1760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1313</v>
      </c>
      <c r="U67" s="110" t="s">
        <v>1761</v>
      </c>
      <c r="V67" s="93"/>
      <c r="W67" s="93"/>
      <c r="X67" s="93"/>
      <c r="Y67" s="55">
        <f>[No]</f>
        <v>2133165</v>
      </c>
    </row>
    <row r="68" spans="1:25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1769</v>
      </c>
      <c r="G68" s="96"/>
      <c r="H68" s="38" t="s">
        <v>1760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1770</v>
      </c>
      <c r="U68" s="110" t="s">
        <v>1771</v>
      </c>
      <c r="V68" s="110"/>
      <c r="W68" s="110"/>
      <c r="X68" s="110"/>
      <c r="Y68" s="103">
        <f>[No]</f>
        <v>2133166</v>
      </c>
    </row>
    <row r="69" spans="1:25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1781</v>
      </c>
      <c r="G69" s="96"/>
      <c r="H69" s="38" t="s">
        <v>1760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1782</v>
      </c>
      <c r="U69" s="110" t="s">
        <v>1783</v>
      </c>
      <c r="V69" s="110"/>
      <c r="W69" s="110"/>
      <c r="X69" s="110"/>
      <c r="Y69" s="103">
        <f>[No]</f>
        <v>2133167</v>
      </c>
    </row>
    <row r="70" spans="1:25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1793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1794</v>
      </c>
      <c r="U70" s="110" t="s">
        <v>1795</v>
      </c>
      <c r="V70" s="110"/>
      <c r="W70" s="110"/>
      <c r="X70" s="110"/>
      <c r="Y70" s="103">
        <f>[No]</f>
        <v>2133168</v>
      </c>
    </row>
  </sheetData>
  <dataValidations count="7">
    <dataValidation type="list" allowBlank="1" showInputMessage="1" showErrorMessage="1" sqref="AN2 AA2:AA36">
      <formula1>ActionsName</formula1>
    </dataValidation>
    <dataValidation type="list" allowBlank="1" showInputMessage="1" showErrorMessage="1" sqref="AC2:AC36">
      <formula1>ListNames</formula1>
    </dataValidation>
    <dataValidation type="list" allowBlank="1" showInputMessage="1" showErrorMessage="1" sqref="AD2:AD36">
      <formula1>DataNames</formula1>
    </dataValidation>
    <dataValidation type="list" allowBlank="1" showInputMessage="1" showErrorMessage="1" sqref="I2:I70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70">
      <formula1>Resources</formula1>
    </dataValidation>
    <dataValidation type="list" allowBlank="1" showInputMessage="1" showErrorMessage="1" sqref="T2:X70">
      <formula1>IDNs</formula1>
    </dataValidation>
    <dataValidation type="list" allowBlank="1" showInputMessage="1" showErrorMessage="1" sqref="N2:N70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2019-05-15T03:13:12Z</dcterms:modified>
</cp:coreProperties>
</file>