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B46" i="1"/>
  <c r="H46" s="1"/>
  <c r="C46"/>
  <c r="E46" s="1"/>
  <c r="D46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A2" i="9"/>
  <c r="EK2"/>
  <c r="EJ2"/>
  <c r="EI2"/>
  <c r="EH2"/>
  <c r="EG2"/>
  <c r="EF2"/>
  <c r="ED2"/>
  <c r="EC2"/>
  <c r="EB2"/>
  <c r="DN2"/>
  <c r="DZ2"/>
  <c r="J19" i="21"/>
  <c r="C19"/>
  <c r="M2" i="14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I46" i="1" l="1"/>
  <c r="J46"/>
  <c r="F46"/>
  <c r="G46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4" i="31"/>
  <c r="E3"/>
  <c r="E2" i="28" l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2" i="9" l="1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D11" l="1"/>
  <c r="D15"/>
  <c r="D22"/>
  <c r="D10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2" i="21"/>
  <c r="C32"/>
  <c r="D31"/>
  <c r="C31"/>
  <c r="J15" i="31" l="1"/>
  <c r="A8" i="26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A9" i="26"/>
  <c r="C7" i="21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D25" l="1"/>
  <c r="D38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D30" i="21"/>
  <c r="J17" i="31"/>
  <c r="A10" i="26"/>
  <c r="D41" i="21"/>
  <c r="D42"/>
  <c r="D24"/>
  <c r="D40"/>
  <c r="D6"/>
  <c r="D9"/>
  <c r="D5"/>
  <c r="D39"/>
  <c r="D23"/>
  <c r="E1" i="25" s="1"/>
  <c r="D3" i="21"/>
  <c r="D37"/>
  <c r="D4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G9" i="26" l="1"/>
  <c r="H9" s="1"/>
  <c r="J19" i="31"/>
  <c r="F10" i="26"/>
  <c r="A12"/>
  <c r="G10" l="1"/>
  <c r="H10" s="1"/>
  <c r="J20" i="31"/>
  <c r="F11" i="26"/>
  <c r="A13"/>
  <c r="G11" l="1"/>
  <c r="H11" s="1"/>
  <c r="J21" i="31"/>
  <c r="F12" i="26"/>
  <c r="A14"/>
  <c r="G12" l="1"/>
  <c r="H12" s="1"/>
  <c r="J22" i="31"/>
  <c r="F13" i="26"/>
  <c r="A15"/>
  <c r="G13" l="1"/>
  <c r="H13" s="1"/>
  <c r="J23" i="31"/>
  <c r="F14" i="26"/>
  <c r="A16"/>
  <c r="G14" l="1"/>
  <c r="H14" s="1"/>
  <c r="J24" i="31"/>
  <c r="F15" i="26"/>
  <c r="A17"/>
  <c r="G15" l="1"/>
  <c r="H15" s="1"/>
  <c r="J25" i="31"/>
  <c r="F16" i="26"/>
  <c r="A18"/>
  <c r="G16" l="1"/>
  <c r="H16" s="1"/>
  <c r="J26" i="31"/>
  <c r="F17" i="26"/>
  <c r="A19"/>
  <c r="G17" l="1"/>
  <c r="H17" s="1"/>
  <c r="J27" i="31"/>
  <c r="F18" i="26"/>
  <c r="A20"/>
  <c r="G18" l="1"/>
  <c r="H18" s="1"/>
  <c r="J28" i="31"/>
  <c r="F19" i="26"/>
  <c r="A21"/>
  <c r="G19" l="1"/>
  <c r="H19" s="1"/>
  <c r="J29" i="31"/>
  <c r="F20" i="26"/>
  <c r="A22"/>
  <c r="G20" l="1"/>
  <c r="H20" s="1"/>
  <c r="J30" i="31"/>
  <c r="F21" i="26"/>
  <c r="A23"/>
  <c r="G21" l="1"/>
  <c r="H21" s="1"/>
  <c r="J31" i="31"/>
  <c r="F22" i="26"/>
  <c r="A24"/>
  <c r="E2" i="31"/>
  <c r="G22" i="26" l="1"/>
  <c r="H22" s="1"/>
  <c r="J32" i="31"/>
  <c r="F23" i="26"/>
  <c r="A25"/>
  <c r="G23" l="1"/>
  <c r="H23" s="1"/>
  <c r="J33" i="31"/>
  <c r="F24" i="26"/>
  <c r="A26"/>
  <c r="G24" l="1"/>
  <c r="H24" s="1"/>
  <c r="J34" i="31"/>
  <c r="F25" i="26"/>
  <c r="A27"/>
  <c r="G25" l="1"/>
  <c r="H25" s="1"/>
  <c r="J35" i="31"/>
  <c r="F26" i="26"/>
  <c r="A28"/>
  <c r="G26" l="1"/>
  <c r="H26" s="1"/>
  <c r="J36" i="31"/>
  <c r="F27" i="26"/>
  <c r="A29"/>
  <c r="G27" l="1"/>
  <c r="H27" s="1"/>
  <c r="J37" i="31"/>
  <c r="F28" i="26"/>
  <c r="A30"/>
  <c r="G28" l="1"/>
  <c r="H28" s="1"/>
  <c r="J38" i="31"/>
  <c r="F29" i="26"/>
  <c r="A31"/>
  <c r="G29" l="1"/>
  <c r="H29" s="1"/>
  <c r="J39" i="31"/>
  <c r="F30" i="26"/>
  <c r="A32"/>
  <c r="G30" l="1"/>
  <c r="H30" s="1"/>
  <c r="J40" i="31"/>
  <c r="F31" i="26"/>
  <c r="A33"/>
  <c r="G31" l="1"/>
  <c r="H31" s="1"/>
  <c r="J41" i="31"/>
  <c r="F32" i="26"/>
  <c r="A34"/>
  <c r="G32" l="1"/>
  <c r="H32" s="1"/>
  <c r="J42" i="31"/>
  <c r="F33" i="26"/>
  <c r="A35"/>
  <c r="G33" l="1"/>
  <c r="H33" s="1"/>
  <c r="J43" i="31"/>
  <c r="F34" i="26"/>
  <c r="A36"/>
  <c r="G34" l="1"/>
  <c r="H34" s="1"/>
  <c r="J44" i="31"/>
  <c r="F35" i="26"/>
  <c r="A37"/>
  <c r="G35" l="1"/>
  <c r="H35" s="1"/>
  <c r="J45" i="31"/>
  <c r="F36" i="26"/>
  <c r="A38"/>
  <c r="G36" l="1"/>
  <c r="H36" s="1"/>
  <c r="J46" i="31"/>
  <c r="F37" i="26"/>
  <c r="A39"/>
  <c r="G37" l="1"/>
  <c r="H37" s="1"/>
  <c r="J47" i="31"/>
  <c r="F38" i="26"/>
  <c r="A40"/>
  <c r="G38" l="1"/>
  <c r="H38" s="1"/>
  <c r="J48" i="31"/>
  <c r="F39" i="26"/>
  <c r="A41"/>
  <c r="G39" l="1"/>
  <c r="H39" s="1"/>
  <c r="J49" i="31"/>
  <c r="F40" i="26"/>
  <c r="A42"/>
  <c r="A43" s="1"/>
  <c r="A44" s="1"/>
  <c r="G40" l="1"/>
  <c r="H40" s="1"/>
  <c r="J50" i="31"/>
  <c r="F42" i="26"/>
  <c r="F41"/>
  <c r="G42" l="1"/>
  <c r="H42" s="1"/>
  <c r="G41"/>
  <c r="H41" s="1"/>
  <c r="J51" i="31"/>
  <c r="J52" l="1"/>
  <c r="J53" l="1"/>
  <c r="J54" l="1"/>
  <c r="J55" l="1"/>
  <c r="J56" l="1"/>
  <c r="J57" l="1"/>
  <c r="J58" l="1"/>
  <c r="J59" l="1"/>
  <c r="J60" l="1"/>
  <c r="J61" l="1"/>
  <c r="C5" i="25"/>
  <c r="I5"/>
  <c r="E5" i="31"/>
  <c r="F5" i="25"/>
  <c r="O5"/>
  <c r="H5"/>
  <c r="M5"/>
  <c r="G5"/>
  <c r="E5"/>
  <c r="N5"/>
  <c r="Q5"/>
  <c r="P5"/>
  <c r="K5"/>
  <c r="D5"/>
  <c r="L5"/>
  <c r="J5"/>
  <c r="B9"/>
  <c r="K5" i="31" l="1"/>
  <c r="L5" s="1"/>
  <c r="M5" s="1"/>
  <c r="K12"/>
  <c r="L12" s="1"/>
  <c r="M12" s="1"/>
  <c r="K7"/>
  <c r="L7" s="1"/>
  <c r="M7" s="1"/>
  <c r="K9"/>
  <c r="L9" s="1"/>
  <c r="M9" s="1"/>
  <c r="K8"/>
  <c r="L8" s="1"/>
  <c r="M8" s="1"/>
  <c r="K16"/>
  <c r="L16" s="1"/>
  <c r="M16" s="1"/>
  <c r="K3"/>
  <c r="L3" s="1"/>
  <c r="M3" s="1"/>
  <c r="K10"/>
  <c r="L10" s="1"/>
  <c r="M10" s="1"/>
  <c r="K15"/>
  <c r="L15" s="1"/>
  <c r="M15" s="1"/>
  <c r="K13"/>
  <c r="L13" s="1"/>
  <c r="M13" s="1"/>
  <c r="K14"/>
  <c r="L14" s="1"/>
  <c r="M14" s="1"/>
  <c r="K11"/>
  <c r="L11" s="1"/>
  <c r="M11" s="1"/>
  <c r="K4"/>
  <c r="L4" s="1"/>
  <c r="M4" s="1"/>
  <c r="K6"/>
  <c r="L6" s="1"/>
  <c r="M6" s="1"/>
  <c r="K17"/>
  <c r="L17" s="1"/>
  <c r="M17" s="1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P10" i="31"/>
  <c r="N10"/>
  <c r="P2"/>
  <c r="N2"/>
  <c r="N9"/>
  <c r="P9"/>
  <c r="N7"/>
  <c r="P7"/>
  <c r="N13"/>
  <c r="P13"/>
  <c r="N5"/>
  <c r="P5"/>
  <c r="N3"/>
  <c r="P3"/>
  <c r="P17"/>
  <c r="N17"/>
  <c r="P14"/>
  <c r="N14"/>
  <c r="N16"/>
  <c r="P16"/>
  <c r="P6"/>
  <c r="N6"/>
  <c r="N12"/>
  <c r="P12"/>
  <c r="P15"/>
  <c r="N15"/>
  <c r="N8"/>
  <c r="P8"/>
  <c r="N4"/>
  <c r="P4"/>
  <c r="P11"/>
  <c r="N11"/>
  <c r="G9" i="25"/>
  <c r="D9"/>
  <c r="E9"/>
  <c r="B10"/>
  <c r="H9"/>
  <c r="I9"/>
  <c r="O11" i="31" l="1"/>
  <c r="O4"/>
  <c r="O8"/>
  <c r="O15"/>
  <c r="O12"/>
  <c r="O6"/>
  <c r="O16"/>
  <c r="O14"/>
  <c r="O17"/>
  <c r="O3"/>
  <c r="O5"/>
  <c r="O13"/>
  <c r="O7"/>
  <c r="O9"/>
  <c r="O2"/>
  <c r="O10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P47" i="31"/>
  <c r="H10" i="25"/>
  <c r="N37" i="31"/>
  <c r="P19"/>
  <c r="P35"/>
  <c r="G10" i="25"/>
  <c r="N39" i="31"/>
  <c r="E10" i="25"/>
  <c r="P50" i="31"/>
  <c r="N45"/>
  <c r="P25"/>
  <c r="P43"/>
  <c r="P36"/>
  <c r="P31"/>
  <c r="D10" i="25"/>
  <c r="N46" i="31"/>
  <c r="P26"/>
  <c r="P20"/>
  <c r="I10" i="25"/>
  <c r="P33" i="31"/>
  <c r="P24"/>
  <c r="P21"/>
  <c r="N26"/>
  <c r="P44"/>
  <c r="N59"/>
  <c r="N32"/>
  <c r="P60"/>
  <c r="N21"/>
  <c r="P27"/>
  <c r="B11" i="25"/>
  <c r="C10"/>
  <c r="N56" i="31"/>
  <c r="N30"/>
  <c r="P54"/>
  <c r="N34"/>
  <c r="P58"/>
  <c r="N55"/>
  <c r="P18"/>
  <c r="N28"/>
  <c r="P49"/>
  <c r="P40"/>
  <c r="N23"/>
  <c r="N42"/>
  <c r="P22"/>
  <c r="N61"/>
  <c r="P57"/>
  <c r="N48"/>
  <c r="P51"/>
  <c r="P41"/>
  <c r="N29"/>
  <c r="P53"/>
  <c r="P38"/>
  <c r="N52"/>
  <c r="R11" i="25" l="1"/>
  <c r="O21" i="3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N31" i="31"/>
  <c r="P34"/>
  <c r="I11" i="25"/>
  <c r="N38" i="31"/>
  <c r="E11" i="25"/>
  <c r="P42" i="31"/>
  <c r="P55"/>
  <c r="P28"/>
  <c r="N49"/>
  <c r="C11" i="25"/>
  <c r="N33" i="31"/>
  <c r="P29"/>
  <c r="N62"/>
  <c r="P56"/>
  <c r="P32"/>
  <c r="P45"/>
  <c r="N36"/>
  <c r="N60"/>
  <c r="P46"/>
  <c r="N43"/>
  <c r="N24"/>
  <c r="N57"/>
  <c r="N25"/>
  <c r="P23"/>
  <c r="B12" i="25"/>
  <c r="N47" i="31"/>
  <c r="N20"/>
  <c r="D11" i="25"/>
  <c r="N35" i="31"/>
  <c r="P39"/>
  <c r="N53"/>
  <c r="N51"/>
  <c r="P52"/>
  <c r="P59"/>
  <c r="N50"/>
  <c r="P30"/>
  <c r="P48"/>
  <c r="N22"/>
  <c r="P61"/>
  <c r="N40"/>
  <c r="N54"/>
  <c r="H11" i="25"/>
  <c r="N18" i="31"/>
  <c r="N41"/>
  <c r="N44"/>
  <c r="N19"/>
  <c r="P37"/>
  <c r="N27"/>
  <c r="N58"/>
  <c r="O60" l="1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N63" i="31"/>
  <c r="P62"/>
  <c r="H12" i="25"/>
  <c r="C12"/>
  <c r="I12"/>
  <c r="B13"/>
  <c r="R13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N64" i="31"/>
  <c r="E14" i="25"/>
  <c r="H14"/>
  <c r="N65" i="31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P65" i="31"/>
  <c r="E15" i="25"/>
  <c r="N66" i="31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P66" i="31"/>
  <c r="H16" i="25"/>
  <c r="G16"/>
  <c r="B17"/>
  <c r="E16"/>
  <c r="N67" i="31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P68" i="31"/>
  <c r="C18" i="25"/>
  <c r="N69" i="31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P69" i="31"/>
  <c r="H19" i="25"/>
  <c r="N70" i="31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P70" i="31"/>
  <c r="D20" i="25"/>
  <c r="B21"/>
  <c r="N71" i="31"/>
  <c r="R21" i="25" l="1"/>
  <c r="O71" i="31"/>
  <c r="M72"/>
  <c r="K73"/>
  <c r="L73" s="1"/>
  <c r="J74"/>
  <c r="J21" i="25"/>
  <c r="P21"/>
  <c r="M21"/>
  <c r="Q21"/>
  <c r="O21"/>
  <c r="K21"/>
  <c r="N21"/>
  <c r="L21"/>
  <c r="C21"/>
  <c r="P71" i="31"/>
  <c r="H21" i="25"/>
  <c r="I21"/>
  <c r="B22"/>
  <c r="E21"/>
  <c r="D21"/>
  <c r="N72" i="31"/>
  <c r="R22" i="25" l="1"/>
  <c r="O72" i="31"/>
  <c r="M73"/>
  <c r="K74"/>
  <c r="L74" s="1"/>
  <c r="J75"/>
  <c r="P22" i="25"/>
  <c r="L22"/>
  <c r="O22"/>
  <c r="N22"/>
  <c r="K22"/>
  <c r="J22"/>
  <c r="M22"/>
  <c r="Q22"/>
  <c r="C22"/>
  <c r="P72" i="31"/>
  <c r="G22" i="25"/>
  <c r="D22"/>
  <c r="B23"/>
  <c r="E22"/>
  <c r="H22"/>
  <c r="I22"/>
  <c r="N73" i="31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P74" i="31"/>
  <c r="I24" i="25"/>
  <c r="B25"/>
  <c r="E24"/>
  <c r="H24"/>
  <c r="C24"/>
  <c r="N75" i="31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P77" i="31"/>
  <c r="I27" i="25"/>
  <c r="D27"/>
  <c r="N78" i="31"/>
  <c r="R28" i="25" l="1"/>
  <c r="O78" i="31"/>
  <c r="M79"/>
  <c r="K80"/>
  <c r="L80" s="1"/>
  <c r="J81"/>
  <c r="O28" i="25"/>
  <c r="P28"/>
  <c r="K28"/>
  <c r="N28"/>
  <c r="J28"/>
  <c r="L28"/>
  <c r="Q28"/>
  <c r="M28"/>
  <c r="E28"/>
  <c r="P78" i="31"/>
  <c r="B29" i="25"/>
  <c r="H28"/>
  <c r="I28"/>
  <c r="D28"/>
  <c r="N79" i="31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P500" i="31"/>
  <c r="G14" i="25"/>
  <c r="P501" i="31"/>
  <c r="F11" i="25"/>
  <c r="F49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<sst xmlns="http://schemas.openxmlformats.org/spreadsheetml/2006/main" count="1231" uniqueCount="799">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</sst>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6" totalsRowShown="0" dataDxfId="461">
  <autoFilter ref="A1:J46"/>
  <tableColumns count="10">
    <tableColumn id="2" name="Name" dataDxfId="460"/>
    <tableColumn id="10" name="Table" dataDxfId="5">
      <calculatedColumnFormula>[Name]</calculatedColumnFormula>
    </tableColumn>
    <tableColumn id="5" name="Singular Name" dataDxfId="459">
      <calculatedColumnFormula>IF(RIGHT([Name],3)="ies",MID([Name],1,LEN([Name])-3)&amp;"y",IF(RIGHT([Name],1)="s",MID([Name],1,LEN([Name])-1),[Name]))</calculatedColumnFormula>
    </tableColumn>
    <tableColumn id="8" name="Model NS" dataDxfId="4">
      <calculatedColumnFormula>"Firumon\LLM\Model"</calculatedColumnFormula>
    </tableColumn>
    <tableColumn id="4" name="Class Name" dataDxfId="458">
      <calculatedColumnFormula>SUBSTITUTE(PROPER([Singular Name]),"_","")</calculatedColumnFormula>
    </tableColumn>
    <tableColumn id="1" name="Migration Artisan" dataDxfId="3">
      <calculatedColumnFormula>"php artisan make:migration create_"&amp;[Table]&amp;"_table --create="&amp;[Table]</calculatedColumnFormula>
    </tableColumn>
    <tableColumn id="6" name="Model Artisan" dataDxfId="457">
      <calculatedColumnFormula>"php artisan make:model "&amp;[Class Name]</calculatedColumnFormula>
    </tableColumn>
    <tableColumn id="3" name="Model Statement" dataDxfId="456">
      <calculatedColumnFormula>"protected $table = '"&amp;[Table]&amp;"';"</calculatedColumnFormula>
    </tableColumn>
    <tableColumn id="7" name="Seeder Artisan" dataDxfId="455">
      <calculatedColumnFormula>"php artisan make:seed "&amp;[Class Name]&amp;"TableSeeder"</calculatedColumnFormula>
    </tableColumn>
    <tableColumn id="9" name="Seeder Class" dataDxfId="45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51" dataDxfId="350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9">
      <calculatedColumnFormula>'Table Seed Map'!$A$33&amp;"-"&amp;(COUNTA($E$1:ResourceAction[[#This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5">
      <calculatedColumnFormula>VLOOKUP(ResourceAction[[#This Row],[Resource Name]],ResourceTable[[RName]:[RID]],2,0)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0" name="Primary Method" dataDxfId="339">
      <calculatedColumnFormula>'Table Seed Map'!$A$34&amp;"-"&amp;(COUNTA($E$1:ResourceAction[[#This Row],[Resource]])-2)</calculatedColumnFormula>
    </tableColumn>
    <tableColumn id="12" name="Method ID" dataDxfId="338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37">
      <calculatedColumnFormula>[No]</calculatedColumnFormula>
    </tableColumn>
    <tableColumn id="15" name="Method Type" dataDxfId="336"/>
    <tableColumn id="16" name="IDN 1" dataDxfId="335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4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3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2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1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0"/>
    <tableColumn id="22" name="IDN2" dataDxfId="329"/>
    <tableColumn id="24" name="IDN3" dataDxfId="328"/>
    <tableColumn id="25" name="IDN4" dataDxfId="327"/>
    <tableColumn id="23" name="IDN5" dataDxfId="326"/>
    <tableColumn id="1" name="AID" dataDxfId="325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24" dataDxfId="323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2"/>
    <tableColumn id="3" name="Action" dataDxfId="321">
      <calculatedColumnFormula>VLOOKUP(ActionListNData[[#This Row],[Action Name]],ResourceAction[[Display]:[No]],3,0)</calculatedColumnFormula>
    </tableColumn>
    <tableColumn id="5" name="Resource List" dataDxfId="320"/>
    <tableColumn id="6" name="Resource Data" dataDxfId="319"/>
    <tableColumn id="9" name="Primary List" dataDxfId="318">
      <calculatedColumnFormula>'Table Seed Map'!$A$36&amp;"-"&amp;COUNT($AH$2:ActionListNData[[#This Row],[List]])</calculatedColumnFormula>
    </tableColumn>
    <tableColumn id="10" name="List ID" dataDxfId="317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16">
      <calculatedColumnFormula>ActionListNData[[#This Row],[Action]]</calculatedColumnFormula>
    </tableColumn>
    <tableColumn id="4" name="List" dataDxfId="315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4">
      <calculatedColumnFormula>'Table Seed Map'!$A$37&amp;"-"&amp;COUNT($AL$2:ActionListNData[[#This Row],[Data]])</calculatedColumnFormula>
    </tableColumn>
    <tableColumn id="12" name="Data ID" dataDxfId="313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12">
      <calculatedColumnFormula>ActionListNData[[#This Row],[Action]]</calculatedColumnFormula>
    </tableColumn>
    <tableColumn id="2" name="Data" dataDxfId="311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0" dataDxfId="309">
  <autoFilter ref="AN1:AS2"/>
  <tableColumns count="6">
    <tableColumn id="1" name="Action Name for Attr" dataDxfId="308"/>
    <tableColumn id="5" name="Primary" dataDxfId="307">
      <calculatedColumnFormula>'Table Seed Map'!$A$35&amp;"-"&amp;(COUNTA($AN$2:ActionAttr[[#This Row],[Action Name for Attr]]))</calculatedColumnFormula>
    </tableColumn>
    <tableColumn id="6" name="No" dataDxfId="306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5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4"/>
    <tableColumn id="3" name="Value" dataDxfId="30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02" dataDxfId="301">
  <autoFilter ref="A1:K2">
    <filterColumn colId="1"/>
    <filterColumn colId="2"/>
    <filterColumn colId="4"/>
    <filterColumn colId="7"/>
    <filterColumn colId="10"/>
  </autoFilter>
  <tableColumns count="11">
    <tableColumn id="1" name="Primary" dataDxfId="300">
      <calculatedColumnFormula>'Table Seed Map'!$A$10&amp;"-"&amp;(COUNTA($F$1:ResourceForms[[#This Row],[Resource]])-2)</calculatedColumnFormula>
    </tableColumn>
    <tableColumn id="11" name="FormName" dataDxfId="299">
      <calculatedColumnFormula>ResourceForms[[#This Row],[Resource Name]]&amp;"/"&amp;ResourceForms[[#This Row],[Name]]</calculatedColumnFormula>
    </tableColumn>
    <tableColumn id="10" name="No" dataDxfId="298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297"/>
    <tableColumn id="12" name="ID" dataDxfId="296">
      <calculatedColumnFormula>ResourceForms[[#This Row],[No]]</calculatedColumnFormula>
    </tableColumn>
    <tableColumn id="3" name="Resource" dataDxfId="295">
      <calculatedColumnFormula>VLOOKUP(ResourceForms[[#This Row],[Resource Name]],ResourceTable[[RName]:[RID]],2,0)</calculatedColumnFormula>
    </tableColumn>
    <tableColumn id="4" name="Name" dataDxfId="294"/>
    <tableColumn id="5" name="Description" dataDxfId="293"/>
    <tableColumn id="6" name="Title" dataDxfId="292"/>
    <tableColumn id="7" name="Action Text" dataDxfId="291"/>
    <tableColumn id="8" name="Form ID" dataDxfId="290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289" dataDxfId="288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7">
      <calculatedColumnFormula>'Table Seed Map'!$A$11&amp;"-"&amp;(COUNTA($Q$1:FormFields[[#This Row],[ID]])-2)</calculatedColumnFormula>
    </tableColumn>
    <tableColumn id="1" name="Form Name" totalsRowLabel="Total" dataDxfId="286"/>
    <tableColumn id="44" name="No" dataDxfId="285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84">
      <calculatedColumnFormula>FormFields[[#This Row],[Form Name]]&amp;"/"&amp;FormFields[[#This Row],[Name]]</calculatedColumnFormula>
    </tableColumn>
    <tableColumn id="11" name="ID" dataDxfId="283">
      <calculatedColumnFormula>FormFields[[#This Row],[No]]</calculatedColumnFormula>
    </tableColumn>
    <tableColumn id="2" name="Form" dataDxfId="282">
      <calculatedColumnFormula>VLOOKUP(FormFields[[#This Row],[Form Name]],ResourceForms[[FormName]:[No]],2,0)</calculatedColumnFormula>
    </tableColumn>
    <tableColumn id="3" name="Name" dataDxfId="281"/>
    <tableColumn id="4" name="Type" dataDxfId="280"/>
    <tableColumn id="5" name="Label" dataDxfId="279"/>
    <tableColumn id="6" name="Rel" dataDxfId="278"/>
    <tableColumn id="7" name="Rel1" dataDxfId="277"/>
    <tableColumn id="8" name="Rel2" dataDxfId="276"/>
    <tableColumn id="9" name="Rel3" dataDxfId="275"/>
    <tableColumn id="45" name="Primary FD" dataDxfId="274">
      <calculatedColumnFormula>'Table Seed Map'!$A$12&amp;"-"&amp;(COUNTIF($AB$2:FormFields[[#This Row],[Exists]],1)-1)</calculatedColumnFormula>
    </tableColumn>
    <tableColumn id="46" name="NO2" dataDxfId="273">
      <calculatedColumnFormula>COUNTIF($AB$2:FormFields[[#This Row],[Exists]],1)-1+VLOOKUP('Table Seed Map'!$A$11,SeedMap[],9,0)</calculatedColumnFormula>
    </tableColumn>
    <tableColumn id="49" name="Exists" dataDxfId="272">
      <calculatedColumnFormula>IF(AND(FormFields[[#This Row],[Attribute]]="",FormFields[[#This Row],[Relation]]=""),0,1)</calculatedColumnFormula>
    </tableColumn>
    <tableColumn id="47" name="NO3" dataDxfId="271">
      <calculatedColumnFormula>FormFields[[#This Row],[NO2]]</calculatedColumnFormula>
    </tableColumn>
    <tableColumn id="10" name="Data Field ID" dataDxfId="270">
      <calculatedColumnFormula>[ID]</calculatedColumnFormula>
    </tableColumn>
    <tableColumn id="40" name="Attribute" dataDxfId="269">
      <calculatedColumnFormula>[Name]</calculatedColumnFormula>
    </tableColumn>
    <tableColumn id="12" name="Relation" dataDxfId="268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7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6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5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4">
      <calculatedColumnFormula>IF(OR(FormFields[[#This Row],[Option Type]]="",FormFields[[#This Row],[Option Type]]="type"),0,1)</calculatedColumnFormula>
    </tableColumn>
    <tableColumn id="50" name="Primary FO" dataDxfId="263">
      <calculatedColumnFormula>'Table Seed Map'!$A$13&amp;"-"&amp;COUNTIF($AJ$2:FormFields[[#This Row],[Exists FO]],1)</calculatedColumnFormula>
    </tableColumn>
    <tableColumn id="51" name="NO4" dataDxfId="262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1">
      <calculatedColumnFormula>FormFields[[#This Row],[NO4]]</calculatedColumnFormula>
    </tableColumn>
    <tableColumn id="17" name="Option Field ID" dataDxfId="260">
      <calculatedColumnFormula>[ID]</calculatedColumnFormula>
    </tableColumn>
    <tableColumn id="18" name="Option Type" dataDxfId="259"/>
    <tableColumn id="19" name="Detail" dataDxfId="258"/>
    <tableColumn id="20" name="Value Attr" dataDxfId="257"/>
    <tableColumn id="21" name="Label Attr" dataDxfId="256"/>
    <tableColumn id="22" name="Preload" dataDxfId="255"/>
    <tableColumn id="67" name="Exists FL" dataDxfId="254">
      <calculatedColumnFormula>IF(OR(FormFields[[#This Row],[Colspan]]="",FormFields[[#This Row],[Colspan]]="colspan"),0,1)</calculatedColumnFormula>
    </tableColumn>
    <tableColumn id="68" name="Primary FL" dataDxfId="253">
      <calculatedColumnFormula>'Table Seed Map'!$A$18&amp;"-"&amp;SUM($AT$2:FormFields[[#This Row],[Exists FL]])</calculatedColumnFormula>
    </tableColumn>
    <tableColumn id="69" name="NO8" dataDxfId="252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51">
      <calculatedColumnFormula>FormFields[[#This Row],[NO8]]</calculatedColumnFormula>
    </tableColumn>
    <tableColumn id="41" name="Layout Form ID" dataDxfId="250">
      <calculatedColumnFormula>[Form]</calculatedColumnFormula>
    </tableColumn>
    <tableColumn id="42" name="Layout Field ID" dataDxfId="249">
      <calculatedColumnFormula>[ID]</calculatedColumnFormula>
    </tableColumn>
    <tableColumn id="43" name="Colspan" dataDxfId="24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47" dataDxfId="246">
  <autoFilter ref="BB1:BG2">
    <filterColumn colId="1"/>
    <filterColumn colId="2"/>
    <filterColumn colId="3"/>
  </autoFilter>
  <tableColumns count="6">
    <tableColumn id="1" name="ATTR Field" dataDxfId="245"/>
    <tableColumn id="5" name="Primary" dataDxfId="244">
      <calculatedColumnFormula>'Table Seed Map'!$A$14&amp;"-"&amp;(COUNTA($BB$2:FieldAttrs[[#This Row],[ATTR Field]]))</calculatedColumnFormula>
    </tableColumn>
    <tableColumn id="6" name="No" dataDxfId="243">
      <calculatedColumnFormula>IF($BD1="id",IF(ISNUMBER(VLOOKUP('Table Seed Map'!$A$14,SeedMap[],9,0)),VLOOKUP('Table Seed Map'!$A$14,SeedMap[],9,0)+1,1),IFERROR($BD1+1,"id"))</calculatedColumnFormula>
    </tableColumn>
    <tableColumn id="4" name="Field" dataDxfId="242">
      <calculatedColumnFormula>VLOOKUP([ATTR Field],FormFields[[Field Name]:[ID]],2,0)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9" dataDxfId="238">
  <autoFilter ref="BI1:BQ2">
    <filterColumn colId="1"/>
    <filterColumn colId="2"/>
    <filterColumn colId="3"/>
  </autoFilter>
  <tableColumns count="9">
    <tableColumn id="1" name="Validation Field" dataDxfId="237"/>
    <tableColumn id="8" name="Primary" dataDxfId="236">
      <calculatedColumnFormula>'Table Seed Map'!$A$16&amp;"-"&amp;(COUNTA($BI$2:FieldValidations[[#This Row],[Validation Field]]))</calculatedColumnFormula>
    </tableColumn>
    <tableColumn id="9" name="No" dataDxfId="235">
      <calculatedColumnFormula>IF($BK1="id",IF(ISNUMBER(VLOOKUP('Table Seed Map'!$A$16,SeedMap[],9,0)),VLOOKUP('Table Seed Map'!$A$16,SeedMap[],9,0)+1,1),IFERROR($BK1+1,"id"))</calculatedColumnFormula>
    </tableColumn>
    <tableColumn id="7" name="Field" dataDxfId="234">
      <calculatedColumnFormula>VLOOKUP([Validation Field],FormFields[[Field Name]:[ID]],2,0)</calculatedColumnFormula>
    </tableColumn>
    <tableColumn id="2" name="Rule" dataDxfId="233"/>
    <tableColumn id="3" name="Message" dataDxfId="232"/>
    <tableColumn id="4" name="Arg 1" dataDxfId="231"/>
    <tableColumn id="5" name="Arg 2" dataDxfId="230"/>
    <tableColumn id="6" name="Arg 3" dataDxfId="22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8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7">
      <calculatedColumnFormula>'Table Seed Map'!$A$20&amp;"-"&amp;COUNTA($CF$1:FormDefault[[#This Row],[Form for Default]])-1</calculatedColumnFormula>
    </tableColumn>
    <tableColumn id="2" name="Form for Default" dataDxfId="226"/>
    <tableColumn id="3" name="No" dataDxfId="225">
      <calculatedColumnFormula>IF($CG1="id",IF(ISNUMBER(VLOOKUP('Table Seed Map'!$A$20,SeedMap[],9,0)),VLOOKUP('Table Seed Map'!$A$20,SeedMap[],9,0)+1,1),IFERROR($CG1+1,"id"))</calculatedColumnFormula>
    </tableColumn>
    <tableColumn id="12" name="Form" dataDxfId="224">
      <calculatedColumnFormula>IFERROR(VLOOKUP(FormDefault[[#This Row],[Form for Default]],ResourceForms[[FormName]:[ID]],4,0),"resource_form")</calculatedColumnFormula>
    </tableColumn>
    <tableColumn id="4" name="Name" dataDxfId="223"/>
    <tableColumn id="5" name="Value" dataDxfId="222"/>
    <tableColumn id="6" name="Relation" dataDxfId="221">
      <calculatedColumnFormula>IFERROR(VLOOKUP(FormDefault[[#This Row],[R]],RelationTable[[Display]:[RELID]],2,0),"")</calculatedColumnFormula>
    </tableColumn>
    <tableColumn id="7" name="Attribute" dataDxfId="220"/>
    <tableColumn id="20" name="REL1" dataDxfId="219">
      <calculatedColumnFormula>IFERROR(VLOOKUP(FormDefault[[#This Row],[R1]],RelationTable[[Display]:[RELID]],2,0),"")</calculatedColumnFormula>
    </tableColumn>
    <tableColumn id="19" name="REL2" dataDxfId="218">
      <calculatedColumnFormula>IFERROR(VLOOKUP(FormDefault[[#This Row],[R2]],RelationTable[[Display]:[RELID]],2,0),"")</calculatedColumnFormula>
    </tableColumn>
    <tableColumn id="18" name="REL3" dataDxfId="217">
      <calculatedColumnFormula>IFERROR(VLOOKUP(FormDefault[[#This Row],[R3]],RelationTable[[Display]:[RELID]],2,0),"")</calculatedColumnFormula>
    </tableColumn>
    <tableColumn id="13" name="Method" dataDxfId="216"/>
    <tableColumn id="17" name="R" dataDxfId="215"/>
    <tableColumn id="14" name="R1" dataDxfId="214"/>
    <tableColumn id="15" name="R2" dataDxfId="213"/>
    <tableColumn id="16" name="R3" dataDxfId="212"/>
    <tableColumn id="8" name="R12" dataDxfId="211"/>
    <tableColumn id="9" name="R22" dataDxfId="210"/>
    <tableColumn id="10" name="R32" dataDxfId="209"/>
    <tableColumn id="11" name="Method2" dataDxfId="208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7" dataDxfId="206">
  <autoFilter ref="BS1:CB2"/>
  <tableColumns count="10">
    <tableColumn id="1" name="Primary" dataDxfId="205">
      <calculatedColumnFormula>'Table Seed Map'!$A$21&amp;"-"&amp;COUNTA($BT$1:FormCollection[[#This Row],[Main Form for Collection]])-1</calculatedColumnFormula>
    </tableColumn>
    <tableColumn id="2" name="Main Form for Collection" dataDxfId="204"/>
    <tableColumn id="3" name="Collection Form" dataDxfId="203"/>
    <tableColumn id="4" name="Relation" dataDxfId="202"/>
    <tableColumn id="5" name="Foreign Field" dataDxfId="201"/>
    <tableColumn id="6" name="No" dataDxfId="200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9">
      <calculatedColumnFormula>IFERROR(VLOOKUP([Main Form for Collection],ResourceForms[[FormName]:[ID]],4,0),"resource_form")</calculatedColumnFormula>
    </tableColumn>
    <tableColumn id="8" name="Collection Form2" dataDxfId="198">
      <calculatedColumnFormula>IFERROR(VLOOKUP([Collection Form],ResourceForms[[FormName]:[ID]],4,0),"collection_form")</calculatedColumnFormula>
    </tableColumn>
    <tableColumn id="9" name="Relation3" dataDxfId="197">
      <calculatedColumnFormula>IFERROR(VLOOKUP([Relation],RelationTable[[Display]:[RELID]],2,0),"")</calculatedColumnFormula>
    </tableColumn>
    <tableColumn id="10" name="Foreign" dataDxfId="196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95" dataDxfId="194">
  <autoFilter ref="CZ1:DJ2">
    <filterColumn colId="1"/>
    <filterColumn colId="2"/>
    <filterColumn colId="3"/>
    <filterColumn colId="8"/>
  </autoFilter>
  <tableColumns count="11">
    <tableColumn id="1" name="Field for Depend" dataDxfId="193"/>
    <tableColumn id="9" name="Primary" dataDxfId="192">
      <calculatedColumnFormula>'Table Seed Map'!$A$17&amp;"-"&amp;COUNTA($CZ$2:FieldDepends[[#This Row],[Field for Depend]])</calculatedColumnFormula>
    </tableColumn>
    <tableColumn id="10" name="ID" dataDxfId="191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90">
      <calculatedColumnFormula>IFERROR(VLOOKUP(FieldDepends[[#This Row],[Field for Depend]],FormFields[[Field Name]:[ID]],2,0),"form_field")</calculatedColumnFormula>
    </tableColumn>
    <tableColumn id="2" name="Field name - depends on" dataDxfId="189"/>
    <tableColumn id="3" name="Database Field" dataDxfId="188"/>
    <tableColumn id="4" name="Operator" dataDxfId="187"/>
    <tableColumn id="5" name="Compare Method" dataDxfId="186"/>
    <tableColumn id="11" name="Method" dataDxfId="185"/>
    <tableColumn id="6" name="Value DB Field" dataDxfId="184"/>
    <tableColumn id="7" name="Ignore Null" dataDxfId="183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" totalsRowShown="0" dataDxfId="453">
  <autoFilter ref="A1:I4"/>
  <tableColumns count="9">
    <tableColumn id="1" name="Column" dataDxfId="452"/>
    <tableColumn id="2" name="Type" dataDxfId="451"/>
    <tableColumn id="3" name="Name" dataDxfId="450"/>
    <tableColumn id="4" name="Length/Enum" dataDxfId="449"/>
    <tableColumn id="5" name="Method1" dataDxfId="448"/>
    <tableColumn id="6" name="Method2" dataDxfId="447"/>
    <tableColumn id="7" name="Method3" dataDxfId="446"/>
    <tableColumn id="8" name="Method4" dataDxfId="445"/>
    <tableColumn id="9" name="Method5" dataDxfId="44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82" dataDxfId="181">
  <autoFilter ref="DL1:DU2"/>
  <tableColumns count="10">
    <tableColumn id="1" name="Field for Dynamic" dataDxfId="180"/>
    <tableColumn id="9" name="Primary" dataDxfId="179">
      <calculatedColumnFormula>'Table Seed Map'!$A$15&amp;"-"&amp;COUNTA($DL$2:FieldDynamic[[#This Row],[Field for Dynamic]])</calculatedColumnFormula>
    </tableColumn>
    <tableColumn id="10" name="ID" dataDxfId="178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7">
      <calculatedColumnFormula>IFERROR(VLOOKUP(FieldDynamic[[#This Row],[Field for Dynamic]],FormFields[[Field Name]:[ID]],2,0),"form_field")</calculatedColumnFormula>
    </tableColumn>
    <tableColumn id="2" name="Type" dataDxfId="176"/>
    <tableColumn id="3" name="Depend Field" dataDxfId="175"/>
    <tableColumn id="4" name="Alter On" dataDxfId="174"/>
    <tableColumn id="5" name="Value" dataDxfId="173"/>
    <tableColumn id="11" name="Values" dataDxfId="172"/>
    <tableColumn id="6" name="Operator" dataDxfId="171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70" dataDxfId="169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8"/>
    <tableColumn id="2" name="Resource Data" dataDxfId="167"/>
    <tableColumn id="3" name="Form Field" dataDxfId="166"/>
    <tableColumn id="4" name="Primary" dataDxfId="165">
      <calculatedColumnFormula>'Table Seed Map'!$A$19&amp;"-"&amp;COUNTA($DW$2:FormDataMapping[[#This Row],[Form for Data Mapping]])</calculatedColumnFormula>
    </tableColumn>
    <tableColumn id="5" name="ID" dataDxfId="164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63">
      <calculatedColumnFormula>IF(FormDataMapping[[#This Row],[Form for Data Mapping]]="","resource_form",VLOOKUP([Form for Data Mapping],ResourceForms[[FormName]:[ID]],4,0))</calculatedColumnFormula>
    </tableColumn>
    <tableColumn id="7" name="Data" dataDxfId="162">
      <calculatedColumnFormula>IF(FormDataMapping[[#This Row],[Form for Data Mapping]]="","resource_data",VLOOKUP([Resource Data],ResourceData[[DataDisplayName]:[ID]],8,0))</calculatedColumnFormula>
    </tableColumn>
    <tableColumn id="8" name="Field" dataDxfId="161">
      <calculatedColumnFormula>IF(FormDataMapping[[#This Row],[Form for Data Mapping]]="","form_field",VLOOKUP([Form Field],FormFields[[Field Name]:[ID]],2,0))</calculatedColumnFormula>
    </tableColumn>
    <tableColumn id="9" name="Attribute" dataDxfId="160"/>
    <tableColumn id="10" name="R0" dataDxfId="159">
      <calculatedColumnFormula>IF(FormDataMapping[[#This Row],[Form for Data Mapping]]="","relation",IFERROR(VLOOKUP([Relation],RelationTable[[Display]:[RELID]],2,0),""))</calculatedColumnFormula>
    </tableColumn>
    <tableColumn id="11" name="R1" dataDxfId="158">
      <calculatedColumnFormula>IF(FormDataMapping[[#This Row],[Form for Data Mapping]]="","nest_relation1",IFERROR(VLOOKUP([Rel1],RelationTable[[Display]:[RELID]],2,0),""))</calculatedColumnFormula>
    </tableColumn>
    <tableColumn id="12" name="R2" dataDxfId="157">
      <calculatedColumnFormula>IF(FormDataMapping[[#This Row],[Form for Data Mapping]]="","nest_relation2",IFERROR(VLOOKUP([Rel2],RelationTable[[Display]:[RELID]],2,0),""))</calculatedColumnFormula>
    </tableColumn>
    <tableColumn id="13" name="R3" dataDxfId="156">
      <calculatedColumnFormula>IF(FormDataMapping[[#This Row],[Form for Data Mapping]]="","nest_relation3",IFERROR(VLOOKUP([Rel3],RelationTable[[Display]:[RELID]],2,0),""))</calculatedColumnFormula>
    </tableColumn>
    <tableColumn id="14" name="R4" dataDxfId="155">
      <calculatedColumnFormula>IF(FormDataMapping[[#This Row],[Form for Data Mapping]]="","nest_relation4",IFERROR(VLOOKUP([Rel4],RelationTable[[Display]:[RELID]],2,0),""))</calculatedColumnFormula>
    </tableColumn>
    <tableColumn id="15" name="R5" dataDxfId="154">
      <calculatedColumnFormula>IF(FormDataMapping[[#This Row],[Form for Data Mapping]]="","nest_relation5",IFERROR(VLOOKUP([Rel5],RelationTable[[Display]:[RELID]],2,0),""))</calculatedColumnFormula>
    </tableColumn>
    <tableColumn id="16" name="Relation" dataDxfId="153"/>
    <tableColumn id="17" name="Rel1" dataDxfId="152"/>
    <tableColumn id="18" name="Rel2" dataDxfId="151"/>
    <tableColumn id="19" name="Rel3" dataDxfId="150"/>
    <tableColumn id="20" name="Rel4" dataDxfId="149"/>
    <tableColumn id="21" name="Rel5" dataDxfId="148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7">
  <autoFilter ref="A1:H44">
    <filterColumn colId="2"/>
  </autoFilter>
  <tableColumns count="8">
    <tableColumn id="1" name="No" dataDxfId="146">
      <calculatedColumnFormula>IFERROR($A1+1,1)</calculatedColumnFormula>
    </tableColumn>
    <tableColumn id="2" name="Filename" dataDxfId="145"/>
    <tableColumn id="9" name="Table" dataDxfId="144">
      <calculatedColumnFormula>MID([Filename],26,LEN([Filename])-35)</calculatedColumnFormula>
    </tableColumn>
    <tableColumn id="3" name="Date Part" dataDxfId="143">
      <calculatedColumnFormula>"2019_01_24_"</calculatedColumnFormula>
    </tableColumn>
    <tableColumn id="4" name="Sequence" dataDxfId="142">
      <calculatedColumnFormula>TEXT(MATCH(MigrationRenamer[[#This Row],[Table]],Tables[Table],0),"000000")</calculatedColumnFormula>
    </tableColumn>
    <tableColumn id="5" name="Name Part" dataDxfId="141">
      <calculatedColumnFormula>RIGHT([Filename],LEN([Filename])-LEN([Date Part])-LEN([Sequence]))</calculatedColumnFormula>
    </tableColumn>
    <tableColumn id="6" name="New Name" dataDxfId="140">
      <calculatedColumnFormula>[Date Part]&amp;[Sequence]&amp;[Name Part]</calculatedColumnFormula>
    </tableColumn>
    <tableColumn id="7" name="CMD" dataDxfId="139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8">
  <autoFilter ref="A1:K2">
    <filterColumn colId="2"/>
    <filterColumn colId="4"/>
    <filterColumn colId="8"/>
    <filterColumn colId="9"/>
    <filterColumn colId="10"/>
  </autoFilter>
  <tableColumns count="11">
    <tableColumn id="1" name="Primary" dataDxfId="137">
      <calculatedColumnFormula>'Table Seed Map'!$A$23&amp;"-"&amp;COUNTA($B$1:ResourceList[[#This Row],[Resource Name]])-1</calculatedColumnFormula>
    </tableColumn>
    <tableColumn id="2" name="Resource Name" dataDxfId="136"/>
    <tableColumn id="8" name="ListDisplayName" dataDxfId="135">
      <calculatedColumnFormula>ResourceList[[#This Row],[Resource Name]]&amp;"/"&amp;ResourceList[[#This Row],[Name]]</calculatedColumnFormula>
    </tableColumn>
    <tableColumn id="3" name="No" dataDxfId="134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33">
      <calculatedColumnFormula>IFERROR(VLOOKUP(ResourceList[[#This Row],[Resource Name]],ResourceTable[[RName]:[RID]],2,0),"resource")</calculatedColumnFormula>
    </tableColumn>
    <tableColumn id="4" name="Name" dataDxfId="132"/>
    <tableColumn id="5" name="Description" dataDxfId="131"/>
    <tableColumn id="6" name="Title" dataDxfId="130"/>
    <tableColumn id="11" name="Identity" dataDxfId="129"/>
    <tableColumn id="10" name="Page" dataDxfId="128"/>
    <tableColumn id="9" name="ID" dataDxfId="127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6" dataDxfId="125">
  <autoFilter ref="M1:AD2"/>
  <tableColumns count="18">
    <tableColumn id="1" name="List Name" dataDxfId="124"/>
    <tableColumn id="2" name="LID" dataDxfId="123">
      <calculatedColumnFormula>VLOOKUP(ListExtras[[#This Row],[List Name]],ResourceList[[ListDisplayName]:[No]],2,0)</calculatedColumnFormula>
    </tableColumn>
    <tableColumn id="3" name="Scope Name" dataDxfId="122"/>
    <tableColumn id="4" name="Relation Name" dataDxfId="121"/>
    <tableColumn id="5" name="R1 Name" dataDxfId="120"/>
    <tableColumn id="6" name="R2 Name" dataDxfId="119"/>
    <tableColumn id="7" name="R3 Name" dataDxfId="118"/>
    <tableColumn id="8" name="Scope Primary" dataDxfId="117">
      <calculatedColumnFormula>'Table Seed Map'!$A$24&amp;"-"&amp;COUNT($W$1:ListExtras[[#This Row],[Scope ID]])</calculatedColumnFormula>
    </tableColumn>
    <tableColumn id="9" name="Scope Table ID" dataDxfId="116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5">
      <calculatedColumnFormula>IF(ListExtras[[#This Row],[LID]]=0,"resource_list",ListExtras[[#This Row],[LID]])</calculatedColumnFormula>
    </tableColumn>
    <tableColumn id="11" name="Scope ID" dataDxfId="114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3">
      <calculatedColumnFormula>'Table Seed Map'!$A$25&amp;"-"&amp;COUNT($AA$1:ListExtras[[#This Row],[Relation]])</calculatedColumnFormula>
    </tableColumn>
    <tableColumn id="13" name="Relation Table ID" dataDxfId="112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11">
      <calculatedColumnFormula>IF(ListExtras[[#This Row],[LID]]=0,"resource_list",ListExtras[[#This Row],[LID]])</calculatedColumnFormula>
    </tableColumn>
    <tableColumn id="15" name="Relation" dataDxfId="110">
      <calculatedColumnFormula>IFERROR(VLOOKUP(ListExtras[[#This Row],[Relation Name]],RelationTable[[Display]:[RELID]],2,0),IF(ListExtras[[#This Row],[LID]]=0,"relation",""))</calculatedColumnFormula>
    </tableColumn>
    <tableColumn id="16" name="R1" dataDxfId="109">
      <calculatedColumnFormula>IFERROR(VLOOKUP(ListExtras[[#This Row],[R1 Name]],RelationTable[[Display]:[RELID]],2,0),IF(ListExtras[[#This Row],[LID]]=0,"nest_relation1",""))</calculatedColumnFormula>
    </tableColumn>
    <tableColumn id="17" name="R2" dataDxfId="108">
      <calculatedColumnFormula>IFERROR(VLOOKUP(ListExtras[[#This Row],[R2 Name]],RelationTable[[Display]:[RELID]],2,0),IF(ListExtras[[#This Row],[LID]]=0,"nest_relation2",""))</calculatedColumnFormula>
    </tableColumn>
    <tableColumn id="18" name="R3" dataDxfId="107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6" dataDxfId="105">
  <autoFilter ref="AF1:AR2">
    <filterColumn colId="0"/>
  </autoFilter>
  <tableColumns count="13">
    <tableColumn id="13" name="Primary" dataDxfId="104">
      <calculatedColumnFormula>'Table Seed Map'!$A$27&amp;"-"&amp;COUNTA($AH$1:ListSearch[[#This Row],[No]])-2</calculatedColumnFormula>
    </tableColumn>
    <tableColumn id="1" name="List Name for Search" dataDxfId="103"/>
    <tableColumn id="2" name="No" dataDxfId="102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01">
      <calculatedColumnFormula>IFERROR(VLOOKUP(ListSearch[[#This Row],[List Name for Search]],ResourceList[[ListDisplayName]:[No]],2,0),"resource_list")</calculatedColumnFormula>
    </tableColumn>
    <tableColumn id="4" name="Field" dataDxfId="100"/>
    <tableColumn id="5" name="REL" dataDxfId="99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8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7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6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5"/>
    <tableColumn id="10" name="Relation 1" dataDxfId="94"/>
    <tableColumn id="11" name="Relation 2" dataDxfId="93"/>
    <tableColumn id="12" name="Relation 3" dataDxfId="9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91" dataDxfId="90">
  <autoFilter ref="AT1:BE2">
    <filterColumn colId="4"/>
  </autoFilter>
  <tableColumns count="12">
    <tableColumn id="13" name="Primary" dataDxfId="89">
      <calculatedColumnFormula>'Table Seed Map'!$A$26&amp;"-"&amp;COUNTA($AV$1:ListLayout[[#This Row],[No]])-2</calculatedColumnFormula>
    </tableColumn>
    <tableColumn id="1" name="List Name for Layout" dataDxfId="88"/>
    <tableColumn id="2" name="No" dataDxfId="87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6">
      <calculatedColumnFormula>IFERROR(VLOOKUP(ListLayout[[#This Row],[List Name for Layout]],ResourceList[[ListDisplayName]:[No]],2,0),"resource_list")</calculatedColumnFormula>
    </tableColumn>
    <tableColumn id="14" name="Label" dataDxfId="85"/>
    <tableColumn id="4" name="Field" dataDxfId="84"/>
    <tableColumn id="5" name="REL" dataDxfId="83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2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1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0"/>
    <tableColumn id="10" name="Relation 1" dataDxfId="79"/>
    <tableColumn id="11" name="Relation 2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7">
  <autoFilter ref="A1:J2">
    <filterColumn colId="2"/>
    <filterColumn colId="4"/>
    <filterColumn colId="8"/>
    <filterColumn colId="9"/>
  </autoFilter>
  <tableColumns count="10">
    <tableColumn id="1" name="Primary" dataDxfId="76">
      <calculatedColumnFormula>'Table Seed Map'!$A$28&amp;"-"&amp;COUNTA($B$1:ResourceData[[#This Row],[Resource Name]])-1</calculatedColumnFormula>
    </tableColumn>
    <tableColumn id="2" name="Resource Name" dataDxfId="75"/>
    <tableColumn id="8" name="DataDisplayName" dataDxfId="74">
      <calculatedColumnFormula>ResourceData[[#This Row],[Resource Name]]&amp;"/"&amp;ResourceData[[#This Row],[Name]]</calculatedColumnFormula>
    </tableColumn>
    <tableColumn id="3" name="No" dataDxfId="73">
      <calculatedColumnFormula>IF($D1="id",IF(ISNUMBER(VLOOKUP('Table Seed Map'!$A$28,SeedMap[],9,0)),VLOOKUP('Table Seed Map'!$A$28,SeedMap[],9,0)+1,1),IFERROR($D1+1,"id"))</calculatedColumnFormula>
    </tableColumn>
    <tableColumn id="7" name="Resource" dataDxfId="72">
      <calculatedColumnFormula>IFERROR(VLOOKUP(ResourceData[[#This Row],[Resource Name]],ResourceTable[[RName]:[RID]],2,0),"resource")</calculatedColumnFormula>
    </tableColumn>
    <tableColumn id="4" name="Name" dataDxfId="71"/>
    <tableColumn id="5" name="Description" dataDxfId="70"/>
    <tableColumn id="6" name="Title Field" dataDxfId="69"/>
    <tableColumn id="9" name="Method" dataDxfId="68"/>
    <tableColumn id="10" name="ID" dataDxfId="67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6" dataDxfId="65">
  <autoFilter ref="L1:AC2"/>
  <tableColumns count="18">
    <tableColumn id="1" name="Data Name" dataDxfId="64"/>
    <tableColumn id="2" name="DID" dataDxfId="63">
      <calculatedColumnFormula>VLOOKUP(DataExtra[[#This Row],[Data Name]],ResourceData[[DataDisplayName]:[No]],2,0)</calculatedColumnFormula>
    </tableColumn>
    <tableColumn id="3" name="Scope Name" dataDxfId="62"/>
    <tableColumn id="4" name="Relation Name" dataDxfId="61"/>
    <tableColumn id="5" name="R1 Name" dataDxfId="60"/>
    <tableColumn id="6" name="R2 Name" dataDxfId="59"/>
    <tableColumn id="7" name="R3 Name" dataDxfId="58"/>
    <tableColumn id="8" name="Scope Primary" dataDxfId="57">
      <calculatedColumnFormula>'Table Seed Map'!$A$29&amp;"-"&amp;COUNT($V$1:DataExtra[[#This Row],[Scope ID]])</calculatedColumnFormula>
    </tableColumn>
    <tableColumn id="9" name="Scope Table ID" dataDxfId="56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5">
      <calculatedColumnFormula>IF(DataExtra[[#This Row],[DID]]=0,"resource_data",DataExtra[[#This Row],[DID]])</calculatedColumnFormula>
    </tableColumn>
    <tableColumn id="11" name="Scope ID" dataDxfId="54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3">
      <calculatedColumnFormula>'Table Seed Map'!$A$30&amp;"-"&amp;COUNT($Z$1:DataExtra[[#This Row],[Relation]])</calculatedColumnFormula>
    </tableColumn>
    <tableColumn id="13" name="Relation Table ID" dataDxfId="52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51">
      <calculatedColumnFormula>IF(DataExtra[[#This Row],[DID]]=0,"resource_data",DataExtra[[#This Row],[DID]])</calculatedColumnFormula>
    </tableColumn>
    <tableColumn id="15" name="Relation" dataDxfId="50">
      <calculatedColumnFormula>IFERROR(VLOOKUP(DataExtra[[#This Row],[Relation Name]],RelationTable[[Display]:[RELID]],2,0),IF(DataExtra[[#This Row],[DID]]=0,"relation",""))</calculatedColumnFormula>
    </tableColumn>
    <tableColumn id="16" name="R1" dataDxfId="49">
      <calculatedColumnFormula>IFERROR(VLOOKUP(DataExtra[[#This Row],[R1 Name]],RelationTable[[Display]:[RELID]],2,0),IF(DataExtra[[#This Row],[DID]]=0,"nest_relation1",""))</calculatedColumnFormula>
    </tableColumn>
    <tableColumn id="17" name="R2" dataDxfId="48">
      <calculatedColumnFormula>IFERROR(VLOOKUP(DataExtra[[#This Row],[R2 Name]],RelationTable[[Display]:[RELID]],2,0),IF(DataExtra[[#This Row],[DID]]=0,"nest_relation2",""))</calculatedColumnFormula>
    </tableColumn>
    <tableColumn id="18" name="R3" dataDxfId="47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6" dataDxfId="45">
  <autoFilter ref="AE1:AN2">
    <filterColumn colId="0"/>
    <filterColumn colId="2"/>
    <filterColumn colId="5"/>
    <filterColumn colId="6"/>
    <filterColumn colId="7"/>
  </autoFilter>
  <tableColumns count="10">
    <tableColumn id="13" name="Primary" dataDxfId="44">
      <calculatedColumnFormula>'Table Seed Map'!$A$31&amp;"-"&amp;COUNTA($AH$1:DataViewSection[[#This Row],[No]])-2</calculatedColumnFormula>
    </tableColumn>
    <tableColumn id="1" name="Data Name for Layout" dataDxfId="43"/>
    <tableColumn id="17" name="DataSectionDisplayName" dataDxfId="42">
      <calculatedColumnFormula>DataViewSection[[#This Row],[Data Name for Layout]]&amp;"/"&amp;COUNTA($AH$1:DataViewSection[[#This Row],[No]])-2</calculatedColumnFormula>
    </tableColumn>
    <tableColumn id="2" name="No" dataDxfId="41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40">
      <calculatedColumnFormula>IFERROR(VLOOKUP(DataViewSection[[#This Row],[Data Name for Layout]],ResourceData[[DataDisplayName]:[No]],2,0),"resource_data")</calculatedColumnFormula>
    </tableColumn>
    <tableColumn id="14" name="Title" dataDxfId="39"/>
    <tableColumn id="15" name="Title Field" dataDxfId="38"/>
    <tableColumn id="16" name="Rel" dataDxfId="37">
      <calculatedColumnFormula>IFERROR(VLOOKUP(DataViewSection[[#This Row],[Relation]],RelationTable[[Display]:[RELID]],2,0),"")</calculatedColumnFormula>
    </tableColumn>
    <tableColumn id="4" name="Colspan" dataDxfId="36"/>
    <tableColumn id="9" name="Relation" dataDxfId="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" insertRow="1" totalsRowShown="0" dataDxfId="443">
  <autoFilter ref="A1:K2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"&amp;VLOOKUP([Field],Columns[],4,0)&amp;")",")")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4" dataDxfId="33">
  <autoFilter ref="AP1:AW2">
    <filterColumn colId="4"/>
  </autoFilter>
  <tableColumns count="8">
    <tableColumn id="13" name="Primary" dataDxfId="32">
      <calculatedColumnFormula>'Table Seed Map'!$A$32&amp;"-"&amp;COUNTA($AQ$2:DataViewSectionItem[[#This Row],[Data Section for Items]])</calculatedColumnFormula>
    </tableColumn>
    <tableColumn id="1" name="Data Section for Items" dataDxfId="31"/>
    <tableColumn id="2" name="No" dataDxfId="30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9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8"/>
    <tableColumn id="4" name="Attribute" dataDxfId="27"/>
    <tableColumn id="5" name="REL" dataDxfId="26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24" dataDxfId="23">
  <autoFilter ref="A1:H5">
    <filterColumn colId="5"/>
    <filterColumn colId="6"/>
    <filterColumn colId="7"/>
  </autoFilter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>
    <filterColumn colId="2"/>
    <filterColumn colId="3"/>
    <filterColumn colId="4"/>
    <filterColumn colId="5"/>
    <filterColumn colId="6"/>
  </autoFilter>
  <tableColumns count="7">
    <tableColumn id="1" name="No" dataDxfId="12">
      <calculatedColumnFormula>IFERROR($J1+1,1)</calculatedColumnFormula>
    </tableColumn>
    <tableColumn id="2" name="Type" dataDxfId="11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31" dataDxfId="430">
  <autoFilter ref="A1:R2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11">
  <autoFilter ref="A1:J42">
    <filterColumn colId="4"/>
    <filterColumn colId="5"/>
    <filterColumn colId="6"/>
    <filterColumn colId="8"/>
    <filterColumn colId="9"/>
  </autoFilter>
  <tableColumns count="10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1"/>
    <tableColumn id="2" name="Last ID" dataDxfId="0"/>
    <tableColumn id="5" name="AI Change Query" dataDxfId="403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402">
  <autoFilter ref="A1:M2">
    <filterColumn colId="0"/>
    <filterColumn colId="1"/>
    <filterColumn colId="2"/>
    <filterColumn colId="11"/>
    <filterColumn colId="12"/>
  </autoFilter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IF($C1=0,IF(ISNUMBER(VLOOKUP(Page,SeedMap[],9,0)),VLOOKUP(Page,SeedMap[],9,0)+1,1),IFERROR($C1+1,0))</calculatedColumnFormula>
    </tableColumn>
    <tableColumn id="1" name="No" dataDxfId="398">
      <calculatedColumnFormula>ResourceTable[[#This Row],[RID]]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Map'!$A$38&amp;"-"&amp;COUNTA($O$2:ResourceDefaultsTable[[#This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75">
  <autoFilter ref="A1:N2">
    <filterColumn colId="0"/>
    <filterColumn colId="2"/>
    <filterColumn colId="3"/>
    <filterColumn colId="6"/>
    <filterColumn colId="13"/>
  </autoFilter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VLOOKUP([Relate Resource],CHOOSE({1,2},ResourceTable[Name],ResourceTable[No]),2,0)</calculatedColumnFormula>
    </tableColumn>
    <tableColumn id="9" name="RID" dataDxfId="361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60">
  <autoFilter ref="P1:W2">
    <filterColumn colId="2"/>
    <filterColumn colId="4"/>
  </autoFilter>
  <tableColumns count="8">
    <tableColumn id="1" name="Primary" dataDxfId="359">
      <calculatedColumnFormula>'Table Seed Map'!$A$8&amp;"-"&amp;COUNTA($Q$1:ResourceScopes[[#This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IF($S1="id",IF(ISNUMBER(VLOOKUP('Table Seed Map'!$A$8,SeedMap[],9,0)),VLOOKUP('Table Seed Map'!$A$8,SeedMap[],9,0)+1,1),IFERROR($S1+1,"id"))</calculatedColumnFormula>
    </tableColumn>
    <tableColumn id="7" name="Resource ID" dataDxfId="355">
      <calculatedColumnFormula>VLOOKUP(ResourceScopes[[#This Row],[Resource for Scope]],ResourceTable[[RName]:[RID]],2,0)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opLeftCell="A31" workbookViewId="0">
      <selection activeCell="A46" sqref="A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69</v>
      </c>
      <c r="D1" s="17" t="s">
        <v>109</v>
      </c>
      <c r="E1" t="s">
        <v>68</v>
      </c>
      <c r="F1" s="12" t="s">
        <v>89</v>
      </c>
      <c r="G1" t="s">
        <v>70</v>
      </c>
      <c r="H1" s="12" t="s">
        <v>91</v>
      </c>
      <c r="I1" t="s">
        <v>71</v>
      </c>
      <c r="J1" s="12" t="s">
        <v>92</v>
      </c>
    </row>
    <row r="2" spans="1:10">
      <c r="A2" s="5" t="s">
        <v>76</v>
      </c>
      <c r="B2" s="6" t="s">
        <v>76</v>
      </c>
      <c r="C2" s="8" t="s">
        <v>65</v>
      </c>
      <c r="D2" s="8" t="s">
        <v>548</v>
      </c>
      <c r="E2" s="8" t="s">
        <v>75</v>
      </c>
      <c r="F2" s="8" t="s">
        <v>549</v>
      </c>
      <c r="G2" s="8" t="s">
        <v>550</v>
      </c>
      <c r="H2" s="8" t="s">
        <v>551</v>
      </c>
      <c r="I2" s="8" t="s">
        <v>552</v>
      </c>
      <c r="J2" s="8" t="s">
        <v>553</v>
      </c>
    </row>
    <row r="3" spans="1:10">
      <c r="A3" s="5" t="s">
        <v>60</v>
      </c>
      <c r="B3" s="8" t="s">
        <v>78</v>
      </c>
      <c r="C3" s="8" t="s">
        <v>64</v>
      </c>
      <c r="D3" s="8" t="s">
        <v>548</v>
      </c>
      <c r="E3" s="8" t="s">
        <v>97</v>
      </c>
      <c r="F3" s="8" t="s">
        <v>554</v>
      </c>
      <c r="G3" s="8" t="s">
        <v>555</v>
      </c>
      <c r="H3" s="8" t="s">
        <v>556</v>
      </c>
      <c r="I3" s="8" t="s">
        <v>557</v>
      </c>
      <c r="J3" s="8" t="s">
        <v>558</v>
      </c>
    </row>
    <row r="4" spans="1:10">
      <c r="A4" s="5" t="s">
        <v>61</v>
      </c>
      <c r="B4" s="8" t="s">
        <v>559</v>
      </c>
      <c r="C4" s="8" t="s">
        <v>560</v>
      </c>
      <c r="D4" s="8" t="s">
        <v>548</v>
      </c>
      <c r="E4" s="8" t="s">
        <v>561</v>
      </c>
      <c r="F4" s="8" t="s">
        <v>562</v>
      </c>
      <c r="G4" s="8" t="s">
        <v>563</v>
      </c>
      <c r="H4" s="8" t="s">
        <v>564</v>
      </c>
      <c r="I4" s="8" t="s">
        <v>565</v>
      </c>
      <c r="J4" s="8" t="s">
        <v>566</v>
      </c>
    </row>
    <row r="5" spans="1:10">
      <c r="A5" s="5" t="s">
        <v>62</v>
      </c>
      <c r="B5" s="8" t="s">
        <v>81</v>
      </c>
      <c r="C5" s="8" t="s">
        <v>66</v>
      </c>
      <c r="D5" s="8" t="s">
        <v>548</v>
      </c>
      <c r="E5" s="8" t="s">
        <v>113</v>
      </c>
      <c r="F5" s="8" t="s">
        <v>567</v>
      </c>
      <c r="G5" s="8" t="s">
        <v>568</v>
      </c>
      <c r="H5" s="8" t="s">
        <v>569</v>
      </c>
      <c r="I5" s="8" t="s">
        <v>570</v>
      </c>
      <c r="J5" s="8" t="s">
        <v>571</v>
      </c>
    </row>
    <row r="6" spans="1:10">
      <c r="A6" s="5" t="s">
        <v>63</v>
      </c>
      <c r="B6" s="8" t="s">
        <v>572</v>
      </c>
      <c r="C6" s="8" t="s">
        <v>573</v>
      </c>
      <c r="D6" s="8" t="s">
        <v>548</v>
      </c>
      <c r="E6" s="8" t="s">
        <v>574</v>
      </c>
      <c r="F6" s="8" t="s">
        <v>575</v>
      </c>
      <c r="G6" s="8" t="s">
        <v>576</v>
      </c>
      <c r="H6" s="8" t="s">
        <v>577</v>
      </c>
      <c r="I6" s="8" t="s">
        <v>578</v>
      </c>
      <c r="J6" s="8" t="s">
        <v>579</v>
      </c>
    </row>
    <row r="7" spans="1:10">
      <c r="A7" s="1" t="s">
        <v>2</v>
      </c>
      <c r="B7" s="6" t="s">
        <v>88</v>
      </c>
      <c r="C7" s="6" t="s">
        <v>23</v>
      </c>
      <c r="D7" s="6" t="s">
        <v>548</v>
      </c>
      <c r="E7" s="8" t="s">
        <v>87</v>
      </c>
      <c r="F7" s="8" t="s">
        <v>580</v>
      </c>
      <c r="G7" s="8" t="s">
        <v>581</v>
      </c>
      <c r="H7" s="8" t="s">
        <v>582</v>
      </c>
      <c r="I7" s="8" t="s">
        <v>583</v>
      </c>
      <c r="J7" s="8" t="s">
        <v>584</v>
      </c>
    </row>
    <row r="8" spans="1:10">
      <c r="A8" s="5" t="s">
        <v>90</v>
      </c>
      <c r="B8" s="8" t="s">
        <v>133</v>
      </c>
      <c r="C8" s="8" t="s">
        <v>585</v>
      </c>
      <c r="D8" s="8" t="s">
        <v>548</v>
      </c>
      <c r="E8" s="8" t="s">
        <v>132</v>
      </c>
      <c r="F8" s="8" t="s">
        <v>586</v>
      </c>
      <c r="G8" s="8" t="s">
        <v>587</v>
      </c>
      <c r="H8" s="8" t="s">
        <v>588</v>
      </c>
      <c r="I8" s="8" t="s">
        <v>589</v>
      </c>
      <c r="J8" s="8" t="s">
        <v>590</v>
      </c>
    </row>
    <row r="9" spans="1:10">
      <c r="A9" s="2" t="s">
        <v>3</v>
      </c>
      <c r="B9" s="8" t="s">
        <v>208</v>
      </c>
      <c r="C9" s="8" t="s">
        <v>185</v>
      </c>
      <c r="D9" s="8" t="s">
        <v>548</v>
      </c>
      <c r="E9" s="8" t="s">
        <v>207</v>
      </c>
      <c r="F9" s="8" t="s">
        <v>591</v>
      </c>
      <c r="G9" s="8" t="s">
        <v>592</v>
      </c>
      <c r="H9" s="8" t="s">
        <v>593</v>
      </c>
      <c r="I9" s="8" t="s">
        <v>594</v>
      </c>
      <c r="J9" s="8" t="s">
        <v>595</v>
      </c>
    </row>
    <row r="10" spans="1:10">
      <c r="A10" s="2" t="s">
        <v>0</v>
      </c>
      <c r="B10" s="8" t="s">
        <v>191</v>
      </c>
      <c r="C10" s="8" t="s">
        <v>596</v>
      </c>
      <c r="D10" s="8" t="s">
        <v>548</v>
      </c>
      <c r="E10" s="8" t="s">
        <v>190</v>
      </c>
      <c r="F10" s="8" t="s">
        <v>597</v>
      </c>
      <c r="G10" s="8" t="s">
        <v>598</v>
      </c>
      <c r="H10" s="8" t="s">
        <v>599</v>
      </c>
      <c r="I10" s="8" t="s">
        <v>600</v>
      </c>
      <c r="J10" s="8" t="s">
        <v>601</v>
      </c>
    </row>
    <row r="11" spans="1:10">
      <c r="A11" s="2" t="s">
        <v>6</v>
      </c>
      <c r="B11" s="8" t="s">
        <v>136</v>
      </c>
      <c r="C11" s="8" t="s">
        <v>53</v>
      </c>
      <c r="D11" s="8" t="s">
        <v>548</v>
      </c>
      <c r="E11" s="8" t="s">
        <v>134</v>
      </c>
      <c r="F11" s="8" t="s">
        <v>602</v>
      </c>
      <c r="G11" s="8" t="s">
        <v>603</v>
      </c>
      <c r="H11" s="8" t="s">
        <v>604</v>
      </c>
      <c r="I11" s="8" t="s">
        <v>605</v>
      </c>
      <c r="J11" s="8" t="s">
        <v>606</v>
      </c>
    </row>
    <row r="12" spans="1:10">
      <c r="A12" s="2" t="s">
        <v>49</v>
      </c>
      <c r="B12" s="8" t="s">
        <v>139</v>
      </c>
      <c r="C12" s="8" t="s">
        <v>607</v>
      </c>
      <c r="D12" s="8" t="s">
        <v>548</v>
      </c>
      <c r="E12" s="8" t="s">
        <v>137</v>
      </c>
      <c r="F12" s="8" t="s">
        <v>608</v>
      </c>
      <c r="G12" s="8" t="s">
        <v>609</v>
      </c>
      <c r="H12" s="8" t="s">
        <v>610</v>
      </c>
      <c r="I12" s="8" t="s">
        <v>611</v>
      </c>
      <c r="J12" s="8" t="s">
        <v>612</v>
      </c>
    </row>
    <row r="13" spans="1:10">
      <c r="A13" s="2" t="s">
        <v>50</v>
      </c>
      <c r="B13" s="8" t="s">
        <v>168</v>
      </c>
      <c r="C13" s="8" t="s">
        <v>613</v>
      </c>
      <c r="D13" s="8" t="s">
        <v>548</v>
      </c>
      <c r="E13" s="8" t="s">
        <v>167</v>
      </c>
      <c r="F13" s="8" t="s">
        <v>614</v>
      </c>
      <c r="G13" s="8" t="s">
        <v>615</v>
      </c>
      <c r="H13" s="8" t="s">
        <v>616</v>
      </c>
      <c r="I13" s="8" t="s">
        <v>617</v>
      </c>
      <c r="J13" s="8" t="s">
        <v>618</v>
      </c>
    </row>
    <row r="14" spans="1:10">
      <c r="A14" s="2" t="s">
        <v>51</v>
      </c>
      <c r="B14" s="8" t="s">
        <v>184</v>
      </c>
      <c r="C14" s="8" t="s">
        <v>51</v>
      </c>
      <c r="D14" s="8" t="s">
        <v>548</v>
      </c>
      <c r="E14" s="8" t="s">
        <v>182</v>
      </c>
      <c r="F14" s="8" t="s">
        <v>619</v>
      </c>
      <c r="G14" s="8" t="s">
        <v>620</v>
      </c>
      <c r="H14" s="8" t="s">
        <v>621</v>
      </c>
      <c r="I14" s="8" t="s">
        <v>622</v>
      </c>
      <c r="J14" s="8" t="s">
        <v>623</v>
      </c>
    </row>
    <row r="15" spans="1:10">
      <c r="A15" s="2" t="s">
        <v>52</v>
      </c>
      <c r="B15" s="8" t="s">
        <v>177</v>
      </c>
      <c r="C15" s="8" t="s">
        <v>624</v>
      </c>
      <c r="D15" s="8" t="s">
        <v>548</v>
      </c>
      <c r="E15" s="8" t="s">
        <v>176</v>
      </c>
      <c r="F15" s="8" t="s">
        <v>625</v>
      </c>
      <c r="G15" s="8" t="s">
        <v>626</v>
      </c>
      <c r="H15" s="8" t="s">
        <v>627</v>
      </c>
      <c r="I15" s="8" t="s">
        <v>628</v>
      </c>
      <c r="J15" s="8" t="s">
        <v>629</v>
      </c>
    </row>
    <row r="16" spans="1:10">
      <c r="A16" s="2" t="s">
        <v>169</v>
      </c>
      <c r="B16" s="8" t="s">
        <v>175</v>
      </c>
      <c r="C16" s="8" t="s">
        <v>630</v>
      </c>
      <c r="D16" s="8" t="s">
        <v>548</v>
      </c>
      <c r="E16" s="8" t="s">
        <v>173</v>
      </c>
      <c r="F16" s="8" t="s">
        <v>631</v>
      </c>
      <c r="G16" s="8" t="s">
        <v>632</v>
      </c>
      <c r="H16" s="8" t="s">
        <v>633</v>
      </c>
      <c r="I16" s="8" t="s">
        <v>634</v>
      </c>
      <c r="J16" s="8" t="s">
        <v>635</v>
      </c>
    </row>
    <row r="17" spans="1:10">
      <c r="A17" s="2" t="s">
        <v>238</v>
      </c>
      <c r="B17" s="8" t="s">
        <v>245</v>
      </c>
      <c r="C17" s="8" t="s">
        <v>636</v>
      </c>
      <c r="D17" s="8" t="s">
        <v>548</v>
      </c>
      <c r="E17" s="8" t="s">
        <v>244</v>
      </c>
      <c r="F17" s="8" t="s">
        <v>637</v>
      </c>
      <c r="G17" s="8" t="s">
        <v>638</v>
      </c>
      <c r="H17" s="8" t="s">
        <v>639</v>
      </c>
      <c r="I17" s="8" t="s">
        <v>640</v>
      </c>
      <c r="J17" s="8" t="s">
        <v>641</v>
      </c>
    </row>
    <row r="18" spans="1:10">
      <c r="A18" s="2" t="s">
        <v>266</v>
      </c>
      <c r="B18" s="8" t="s">
        <v>270</v>
      </c>
      <c r="C18" s="8" t="s">
        <v>266</v>
      </c>
      <c r="D18" s="8" t="s">
        <v>548</v>
      </c>
      <c r="E18" s="8" t="s">
        <v>269</v>
      </c>
      <c r="F18" s="8" t="s">
        <v>642</v>
      </c>
      <c r="G18" s="8" t="s">
        <v>643</v>
      </c>
      <c r="H18" s="8" t="s">
        <v>644</v>
      </c>
      <c r="I18" s="8" t="s">
        <v>645</v>
      </c>
      <c r="J18" s="8" t="s">
        <v>646</v>
      </c>
    </row>
    <row r="19" spans="1:10">
      <c r="A19" s="2" t="s">
        <v>212</v>
      </c>
      <c r="B19" s="8" t="s">
        <v>216</v>
      </c>
      <c r="C19" s="8" t="s">
        <v>212</v>
      </c>
      <c r="D19" s="8" t="s">
        <v>548</v>
      </c>
      <c r="E19" s="8" t="s">
        <v>214</v>
      </c>
      <c r="F19" s="8" t="s">
        <v>647</v>
      </c>
      <c r="G19" s="8" t="s">
        <v>648</v>
      </c>
      <c r="H19" s="8" t="s">
        <v>649</v>
      </c>
      <c r="I19" s="8" t="s">
        <v>650</v>
      </c>
      <c r="J19" s="8" t="s">
        <v>651</v>
      </c>
    </row>
    <row r="20" spans="1:10">
      <c r="A20" s="2" t="s">
        <v>226</v>
      </c>
      <c r="B20" s="8" t="s">
        <v>229</v>
      </c>
      <c r="C20" s="8" t="s">
        <v>226</v>
      </c>
      <c r="D20" s="8" t="s">
        <v>548</v>
      </c>
      <c r="E20" s="8" t="s">
        <v>227</v>
      </c>
      <c r="F20" s="8" t="s">
        <v>652</v>
      </c>
      <c r="G20" s="8" t="s">
        <v>653</v>
      </c>
      <c r="H20" s="8" t="s">
        <v>654</v>
      </c>
      <c r="I20" s="8" t="s">
        <v>655</v>
      </c>
      <c r="J20" s="8" t="s">
        <v>656</v>
      </c>
    </row>
    <row r="21" spans="1:10">
      <c r="A21" s="2" t="s">
        <v>286</v>
      </c>
      <c r="B21" s="8" t="s">
        <v>294</v>
      </c>
      <c r="C21" s="8" t="s">
        <v>286</v>
      </c>
      <c r="D21" s="8" t="s">
        <v>548</v>
      </c>
      <c r="E21" s="8" t="s">
        <v>292</v>
      </c>
      <c r="F21" s="8" t="s">
        <v>657</v>
      </c>
      <c r="G21" s="8" t="s">
        <v>658</v>
      </c>
      <c r="H21" s="8" t="s">
        <v>659</v>
      </c>
      <c r="I21" s="8" t="s">
        <v>660</v>
      </c>
      <c r="J21" s="8" t="s">
        <v>661</v>
      </c>
    </row>
    <row r="22" spans="1:10">
      <c r="A22" s="2" t="s">
        <v>67</v>
      </c>
      <c r="B22" s="9" t="s">
        <v>181</v>
      </c>
      <c r="C22" s="9" t="s">
        <v>662</v>
      </c>
      <c r="D22" s="9" t="s">
        <v>548</v>
      </c>
      <c r="E22" s="8" t="s">
        <v>179</v>
      </c>
      <c r="F22" s="8" t="s">
        <v>663</v>
      </c>
      <c r="G22" s="8" t="s">
        <v>664</v>
      </c>
      <c r="H22" s="8" t="s">
        <v>665</v>
      </c>
      <c r="I22" s="8" t="s">
        <v>666</v>
      </c>
      <c r="J22" s="8" t="s">
        <v>667</v>
      </c>
    </row>
    <row r="23" spans="1:10">
      <c r="A23" s="2" t="s">
        <v>5</v>
      </c>
      <c r="B23" s="9" t="s">
        <v>187</v>
      </c>
      <c r="C23" s="9" t="s">
        <v>44</v>
      </c>
      <c r="D23" s="9" t="s">
        <v>548</v>
      </c>
      <c r="E23" s="8" t="s">
        <v>186</v>
      </c>
      <c r="F23" s="8" t="s">
        <v>668</v>
      </c>
      <c r="G23" s="8" t="s">
        <v>669</v>
      </c>
      <c r="H23" s="8" t="s">
        <v>670</v>
      </c>
      <c r="I23" s="8" t="s">
        <v>671</v>
      </c>
      <c r="J23" s="8" t="s">
        <v>672</v>
      </c>
    </row>
    <row r="24" spans="1:10">
      <c r="A24" s="4" t="s">
        <v>10</v>
      </c>
      <c r="B24" s="7" t="s">
        <v>189</v>
      </c>
      <c r="C24" s="7" t="s">
        <v>673</v>
      </c>
      <c r="D24" s="7" t="s">
        <v>548</v>
      </c>
      <c r="E24" s="8" t="s">
        <v>188</v>
      </c>
      <c r="F24" s="8" t="s">
        <v>674</v>
      </c>
      <c r="G24" s="8" t="s">
        <v>675</v>
      </c>
      <c r="H24" s="8" t="s">
        <v>676</v>
      </c>
      <c r="I24" s="8" t="s">
        <v>677</v>
      </c>
      <c r="J24" s="8" t="s">
        <v>678</v>
      </c>
    </row>
    <row r="25" spans="1:10">
      <c r="A25" s="4" t="s">
        <v>11</v>
      </c>
      <c r="B25" s="7" t="s">
        <v>194</v>
      </c>
      <c r="C25" s="7" t="s">
        <v>679</v>
      </c>
      <c r="D25" s="7" t="s">
        <v>548</v>
      </c>
      <c r="E25" s="8" t="s">
        <v>192</v>
      </c>
      <c r="F25" s="8" t="s">
        <v>680</v>
      </c>
      <c r="G25" s="8" t="s">
        <v>681</v>
      </c>
      <c r="H25" s="8" t="s">
        <v>682</v>
      </c>
      <c r="I25" s="8" t="s">
        <v>683</v>
      </c>
      <c r="J25" s="8" t="s">
        <v>684</v>
      </c>
    </row>
    <row r="26" spans="1:10">
      <c r="A26" s="4" t="s">
        <v>201</v>
      </c>
      <c r="B26" s="7" t="s">
        <v>205</v>
      </c>
      <c r="C26" s="7" t="s">
        <v>201</v>
      </c>
      <c r="D26" s="7" t="s">
        <v>548</v>
      </c>
      <c r="E26" s="8" t="s">
        <v>203</v>
      </c>
      <c r="F26" s="8" t="s">
        <v>685</v>
      </c>
      <c r="G26" s="8" t="s">
        <v>686</v>
      </c>
      <c r="H26" s="8" t="s">
        <v>687</v>
      </c>
      <c r="I26" s="8" t="s">
        <v>688</v>
      </c>
      <c r="J26" s="8" t="s">
        <v>689</v>
      </c>
    </row>
    <row r="27" spans="1:10">
      <c r="A27" s="4" t="s">
        <v>234</v>
      </c>
      <c r="B27" s="7" t="s">
        <v>237</v>
      </c>
      <c r="C27" s="7" t="s">
        <v>234</v>
      </c>
      <c r="D27" s="7" t="s">
        <v>548</v>
      </c>
      <c r="E27" s="8" t="s">
        <v>235</v>
      </c>
      <c r="F27" s="8" t="s">
        <v>690</v>
      </c>
      <c r="G27" s="8" t="s">
        <v>691</v>
      </c>
      <c r="H27" s="8" t="s">
        <v>692</v>
      </c>
      <c r="I27" s="8" t="s">
        <v>693</v>
      </c>
      <c r="J27" s="8" t="s">
        <v>694</v>
      </c>
    </row>
    <row r="28" spans="1:10">
      <c r="A28" s="2" t="s">
        <v>4</v>
      </c>
      <c r="B28" s="9" t="s">
        <v>196</v>
      </c>
      <c r="C28" s="9" t="s">
        <v>4</v>
      </c>
      <c r="D28" s="9" t="s">
        <v>548</v>
      </c>
      <c r="E28" s="8" t="s">
        <v>195</v>
      </c>
      <c r="F28" s="8" t="s">
        <v>695</v>
      </c>
      <c r="G28" s="8" t="s">
        <v>696</v>
      </c>
      <c r="H28" s="8" t="s">
        <v>697</v>
      </c>
      <c r="I28" s="8" t="s">
        <v>698</v>
      </c>
      <c r="J28" s="8" t="s">
        <v>699</v>
      </c>
    </row>
    <row r="29" spans="1:10">
      <c r="A29" s="4" t="s">
        <v>9</v>
      </c>
      <c r="B29" s="7" t="s">
        <v>199</v>
      </c>
      <c r="C29" s="7" t="s">
        <v>700</v>
      </c>
      <c r="D29" s="7" t="s">
        <v>548</v>
      </c>
      <c r="E29" s="8" t="s">
        <v>197</v>
      </c>
      <c r="F29" s="8" t="s">
        <v>701</v>
      </c>
      <c r="G29" s="8" t="s">
        <v>702</v>
      </c>
      <c r="H29" s="8" t="s">
        <v>703</v>
      </c>
      <c r="I29" s="8" t="s">
        <v>704</v>
      </c>
      <c r="J29" s="8" t="s">
        <v>705</v>
      </c>
    </row>
    <row r="30" spans="1:10">
      <c r="A30" s="4" t="s">
        <v>206</v>
      </c>
      <c r="B30" s="7" t="s">
        <v>706</v>
      </c>
      <c r="C30" s="7" t="s">
        <v>707</v>
      </c>
      <c r="D30" s="7" t="s">
        <v>548</v>
      </c>
      <c r="E30" s="8" t="s">
        <v>291</v>
      </c>
      <c r="F30" s="8" t="s">
        <v>708</v>
      </c>
      <c r="G30" s="8" t="s">
        <v>709</v>
      </c>
      <c r="H30" s="8" t="s">
        <v>710</v>
      </c>
      <c r="I30" s="8" t="s">
        <v>711</v>
      </c>
      <c r="J30" s="8" t="s">
        <v>712</v>
      </c>
    </row>
    <row r="31" spans="1:10">
      <c r="A31" s="4" t="s">
        <v>217</v>
      </c>
      <c r="B31" s="7" t="s">
        <v>221</v>
      </c>
      <c r="C31" s="7" t="s">
        <v>713</v>
      </c>
      <c r="D31" s="7" t="s">
        <v>548</v>
      </c>
      <c r="E31" s="8" t="s">
        <v>219</v>
      </c>
      <c r="F31" s="8" t="s">
        <v>714</v>
      </c>
      <c r="G31" s="8" t="s">
        <v>715</v>
      </c>
      <c r="H31" s="8" t="s">
        <v>716</v>
      </c>
      <c r="I31" s="8" t="s">
        <v>717</v>
      </c>
      <c r="J31" s="8" t="s">
        <v>718</v>
      </c>
    </row>
    <row r="32" spans="1:10">
      <c r="A32" s="4" t="s">
        <v>218</v>
      </c>
      <c r="B32" s="7" t="s">
        <v>224</v>
      </c>
      <c r="C32" s="7" t="s">
        <v>719</v>
      </c>
      <c r="D32" s="7" t="s">
        <v>548</v>
      </c>
      <c r="E32" s="8" t="s">
        <v>222</v>
      </c>
      <c r="F32" s="8" t="s">
        <v>720</v>
      </c>
      <c r="G32" s="8" t="s">
        <v>721</v>
      </c>
      <c r="H32" s="8" t="s">
        <v>722</v>
      </c>
      <c r="I32" s="8" t="s">
        <v>723</v>
      </c>
      <c r="J32" s="8" t="s">
        <v>724</v>
      </c>
    </row>
    <row r="33" spans="1:10">
      <c r="A33" s="2" t="s">
        <v>484</v>
      </c>
      <c r="B33" s="8" t="s">
        <v>725</v>
      </c>
      <c r="C33" s="8" t="s">
        <v>484</v>
      </c>
      <c r="D33" s="8" t="s">
        <v>548</v>
      </c>
      <c r="E33" s="8" t="s">
        <v>726</v>
      </c>
      <c r="F33" s="8" t="s">
        <v>727</v>
      </c>
      <c r="G33" s="8" t="s">
        <v>728</v>
      </c>
      <c r="H33" s="8" t="s">
        <v>729</v>
      </c>
      <c r="I33" s="8" t="s">
        <v>730</v>
      </c>
      <c r="J33" s="8" t="s">
        <v>731</v>
      </c>
    </row>
    <row r="34" spans="1:10">
      <c r="A34" s="2" t="s">
        <v>8</v>
      </c>
      <c r="B34" s="9" t="s">
        <v>112</v>
      </c>
      <c r="C34" s="9" t="s">
        <v>46</v>
      </c>
      <c r="D34" s="9" t="s">
        <v>548</v>
      </c>
      <c r="E34" s="8" t="s">
        <v>111</v>
      </c>
      <c r="F34" s="8" t="s">
        <v>732</v>
      </c>
      <c r="G34" s="8" t="s">
        <v>733</v>
      </c>
      <c r="H34" s="8" t="s">
        <v>734</v>
      </c>
      <c r="I34" s="8" t="s">
        <v>735</v>
      </c>
      <c r="J34" s="8" t="s">
        <v>736</v>
      </c>
    </row>
    <row r="35" spans="1:10">
      <c r="A35" s="2" t="s">
        <v>47</v>
      </c>
      <c r="B35" s="7" t="s">
        <v>296</v>
      </c>
      <c r="C35" s="7" t="s">
        <v>737</v>
      </c>
      <c r="D35" s="7" t="s">
        <v>548</v>
      </c>
      <c r="E35" s="8" t="s">
        <v>295</v>
      </c>
      <c r="F35" s="8" t="s">
        <v>738</v>
      </c>
      <c r="G35" s="8" t="s">
        <v>739</v>
      </c>
      <c r="H35" s="8" t="s">
        <v>740</v>
      </c>
      <c r="I35" s="8" t="s">
        <v>741</v>
      </c>
      <c r="J35" s="8" t="s">
        <v>742</v>
      </c>
    </row>
    <row r="36" spans="1:10">
      <c r="A36" s="2" t="s">
        <v>48</v>
      </c>
      <c r="B36" s="7" t="s">
        <v>125</v>
      </c>
      <c r="C36" s="7" t="s">
        <v>743</v>
      </c>
      <c r="D36" s="7" t="s">
        <v>548</v>
      </c>
      <c r="E36" s="8" t="s">
        <v>124</v>
      </c>
      <c r="F36" s="8" t="s">
        <v>744</v>
      </c>
      <c r="G36" s="8" t="s">
        <v>745</v>
      </c>
      <c r="H36" s="8" t="s">
        <v>746</v>
      </c>
      <c r="I36" s="8" t="s">
        <v>747</v>
      </c>
      <c r="J36" s="8" t="s">
        <v>748</v>
      </c>
    </row>
    <row r="37" spans="1:10">
      <c r="A37" s="4" t="s">
        <v>58</v>
      </c>
      <c r="B37" s="7" t="s">
        <v>127</v>
      </c>
      <c r="C37" s="7" t="s">
        <v>749</v>
      </c>
      <c r="D37" s="7" t="s">
        <v>548</v>
      </c>
      <c r="E37" s="8" t="s">
        <v>126</v>
      </c>
      <c r="F37" s="8" t="s">
        <v>750</v>
      </c>
      <c r="G37" s="8" t="s">
        <v>751</v>
      </c>
      <c r="H37" s="8" t="s">
        <v>752</v>
      </c>
      <c r="I37" s="8" t="s">
        <v>753</v>
      </c>
      <c r="J37" s="8" t="s">
        <v>754</v>
      </c>
    </row>
    <row r="38" spans="1:10">
      <c r="A38" s="4" t="s">
        <v>59</v>
      </c>
      <c r="B38" s="7" t="s">
        <v>128</v>
      </c>
      <c r="C38" s="7" t="s">
        <v>59</v>
      </c>
      <c r="D38" s="7" t="s">
        <v>548</v>
      </c>
      <c r="E38" s="8" t="s">
        <v>129</v>
      </c>
      <c r="F38" s="8" t="s">
        <v>755</v>
      </c>
      <c r="G38" s="8" t="s">
        <v>756</v>
      </c>
      <c r="H38" s="8" t="s">
        <v>757</v>
      </c>
      <c r="I38" s="8" t="s">
        <v>758</v>
      </c>
      <c r="J38" s="8" t="s">
        <v>759</v>
      </c>
    </row>
    <row r="39" spans="1:10">
      <c r="A39" s="2" t="s">
        <v>7</v>
      </c>
      <c r="B39" s="9" t="s">
        <v>298</v>
      </c>
      <c r="C39" s="9" t="s">
        <v>760</v>
      </c>
      <c r="D39" s="9" t="s">
        <v>548</v>
      </c>
      <c r="E39" s="8" t="s">
        <v>297</v>
      </c>
      <c r="F39" s="8" t="s">
        <v>761</v>
      </c>
      <c r="G39" s="8" t="s">
        <v>762</v>
      </c>
      <c r="H39" s="8" t="s">
        <v>763</v>
      </c>
      <c r="I39" s="8" t="s">
        <v>764</v>
      </c>
      <c r="J39" s="8" t="s">
        <v>765</v>
      </c>
    </row>
    <row r="40" spans="1:10">
      <c r="A40" s="4" t="s">
        <v>248</v>
      </c>
      <c r="B40" s="9" t="s">
        <v>265</v>
      </c>
      <c r="C40" s="7" t="s">
        <v>766</v>
      </c>
      <c r="D40" s="7" t="s">
        <v>548</v>
      </c>
      <c r="E40" s="8" t="s">
        <v>260</v>
      </c>
      <c r="F40" s="8" t="s">
        <v>767</v>
      </c>
      <c r="G40" s="8" t="s">
        <v>768</v>
      </c>
      <c r="H40" s="8" t="s">
        <v>769</v>
      </c>
      <c r="I40" s="8" t="s">
        <v>770</v>
      </c>
      <c r="J40" s="8" t="s">
        <v>771</v>
      </c>
    </row>
    <row r="41" spans="1:10">
      <c r="A41" s="4" t="s">
        <v>249</v>
      </c>
      <c r="B41" s="9" t="s">
        <v>262</v>
      </c>
      <c r="C41" s="9" t="s">
        <v>249</v>
      </c>
      <c r="D41" s="9" t="s">
        <v>548</v>
      </c>
      <c r="E41" s="8" t="s">
        <v>257</v>
      </c>
      <c r="F41" s="8" t="s">
        <v>772</v>
      </c>
      <c r="G41" s="8" t="s">
        <v>773</v>
      </c>
      <c r="H41" s="8" t="s">
        <v>774</v>
      </c>
      <c r="I41" s="8" t="s">
        <v>775</v>
      </c>
      <c r="J41" s="8" t="s">
        <v>776</v>
      </c>
    </row>
    <row r="42" spans="1:10">
      <c r="A42" s="4" t="s">
        <v>250</v>
      </c>
      <c r="B42" s="9" t="s">
        <v>263</v>
      </c>
      <c r="C42" s="9" t="s">
        <v>251</v>
      </c>
      <c r="D42" s="9" t="s">
        <v>548</v>
      </c>
      <c r="E42" s="8" t="s">
        <v>258</v>
      </c>
      <c r="F42" s="8" t="s">
        <v>777</v>
      </c>
      <c r="G42" s="8" t="s">
        <v>778</v>
      </c>
      <c r="H42" s="8" t="s">
        <v>779</v>
      </c>
      <c r="I42" s="8" t="s">
        <v>780</v>
      </c>
      <c r="J42" s="8" t="s">
        <v>781</v>
      </c>
    </row>
    <row r="43" spans="1:10">
      <c r="A43" s="4" t="s">
        <v>252</v>
      </c>
      <c r="B43" s="9" t="s">
        <v>264</v>
      </c>
      <c r="C43" s="9" t="s">
        <v>253</v>
      </c>
      <c r="D43" s="9" t="s">
        <v>548</v>
      </c>
      <c r="E43" s="8" t="s">
        <v>259</v>
      </c>
      <c r="F43" s="8" t="s">
        <v>782</v>
      </c>
      <c r="G43" s="8" t="s">
        <v>783</v>
      </c>
      <c r="H43" s="8" t="s">
        <v>784</v>
      </c>
      <c r="I43" s="8" t="s">
        <v>785</v>
      </c>
      <c r="J43" s="8" t="s">
        <v>786</v>
      </c>
    </row>
    <row r="44" spans="1:10">
      <c r="A44" s="2" t="s">
        <v>82</v>
      </c>
      <c r="B44" s="9" t="s">
        <v>86</v>
      </c>
      <c r="C44" s="9" t="s">
        <v>82</v>
      </c>
      <c r="D44" s="9" t="s">
        <v>548</v>
      </c>
      <c r="E44" s="9" t="s">
        <v>85</v>
      </c>
      <c r="F44" s="9" t="s">
        <v>787</v>
      </c>
      <c r="G44" s="9" t="s">
        <v>788</v>
      </c>
      <c r="H44" s="9" t="s">
        <v>789</v>
      </c>
      <c r="I44" s="9" t="s">
        <v>790</v>
      </c>
      <c r="J44" s="9" t="s">
        <v>791</v>
      </c>
    </row>
    <row r="45" spans="1:10">
      <c r="A45" s="2" t="s">
        <v>83</v>
      </c>
      <c r="B45" s="9" t="s">
        <v>108</v>
      </c>
      <c r="C45" s="9" t="s">
        <v>792</v>
      </c>
      <c r="D45" s="9" t="s">
        <v>548</v>
      </c>
      <c r="E45" s="9" t="s">
        <v>114</v>
      </c>
      <c r="F45" s="9" t="s">
        <v>793</v>
      </c>
      <c r="G45" s="9" t="s">
        <v>794</v>
      </c>
      <c r="H45" s="9" t="s">
        <v>795</v>
      </c>
      <c r="I45" s="9" t="s">
        <v>796</v>
      </c>
      <c r="J45" s="9" t="s">
        <v>797</v>
      </c>
    </row>
    <row r="46" spans="1:10">
      <c r="A46" s="4"/>
      <c r="B46" s="7">
        <f>[Name]</f>
        <v>0</v>
      </c>
      <c r="C46" s="7">
        <f>IF(RIGHT([Name],3)="ies",MID([Name],1,LEN([Name])-3)&amp;"y",IF(RIGHT([Name],1)="s",MID([Name],1,LEN([Name])-1),[Name]))</f>
        <v>0</v>
      </c>
      <c r="D46" s="7" t="str">
        <f>"Firumon\LLM\Model"</f>
        <v>Firumon\LLM\Model</v>
      </c>
      <c r="E46" s="7" t="str">
        <f>SUBSTITUTE(PROPER([Singular Name]),"_","")</f>
        <v>0</v>
      </c>
      <c r="F46" s="7" t="str">
        <f>"php artisan make:migration create_"&amp;[Table]&amp;"_table --create="&amp;[Table]</f>
        <v>php artisan make:migration create_0_table --create=0</v>
      </c>
      <c r="G46" s="7" t="str">
        <f>"php artisan make:model "&amp;[Class Name]</f>
        <v>php artisan make:model 0</v>
      </c>
      <c r="H46" s="7" t="str">
        <f>"protected $table = '"&amp;[Table]&amp;"';"</f>
        <v>protected $table = '0';</v>
      </c>
      <c r="I46" s="7" t="str">
        <f>"php artisan make:seed "&amp;[Class Name]&amp;"TableSeeder"</f>
        <v>php artisan make:seed 0TableSeeder</v>
      </c>
      <c r="J46" s="7" t="str">
        <f>[Class Name]&amp;"TableSeeder"&amp;"::class,"</f>
        <v>0TableSeeder::class,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345</v>
      </c>
      <c r="B1" s="1" t="s">
        <v>350</v>
      </c>
      <c r="C1" s="1" t="s">
        <v>100</v>
      </c>
      <c r="D1" s="1" t="s">
        <v>101</v>
      </c>
      <c r="E1" s="1" t="s">
        <v>308</v>
      </c>
      <c r="F1" s="1" t="s">
        <v>87</v>
      </c>
      <c r="G1" s="1" t="s">
        <v>1</v>
      </c>
      <c r="H1" s="1" t="s">
        <v>103</v>
      </c>
      <c r="I1" s="1" t="s">
        <v>98</v>
      </c>
      <c r="J1" s="1" t="s">
        <v>104</v>
      </c>
      <c r="K1" s="1" t="s">
        <v>454</v>
      </c>
      <c r="M1" s="1" t="s">
        <v>345</v>
      </c>
      <c r="N1" s="1" t="s">
        <v>102</v>
      </c>
      <c r="O1" s="1" t="s">
        <v>100</v>
      </c>
      <c r="P1" s="1" t="s">
        <v>353</v>
      </c>
      <c r="Q1" s="33" t="s">
        <v>308</v>
      </c>
      <c r="R1" s="1" t="s">
        <v>122</v>
      </c>
      <c r="S1" s="41" t="s">
        <v>1</v>
      </c>
      <c r="T1" s="41" t="s">
        <v>14</v>
      </c>
      <c r="U1" s="41" t="s">
        <v>105</v>
      </c>
      <c r="V1" s="43" t="s">
        <v>304</v>
      </c>
      <c r="W1" s="43" t="s">
        <v>305</v>
      </c>
      <c r="X1" s="43" t="s">
        <v>306</v>
      </c>
      <c r="Y1" s="43" t="s">
        <v>307</v>
      </c>
      <c r="Z1" s="43" t="s">
        <v>356</v>
      </c>
      <c r="AA1" s="43" t="s">
        <v>357</v>
      </c>
      <c r="AB1" s="43" t="s">
        <v>360</v>
      </c>
      <c r="AC1" s="43" t="s">
        <v>358</v>
      </c>
      <c r="AD1" s="43" t="s">
        <v>314</v>
      </c>
      <c r="AE1" s="43" t="s">
        <v>107</v>
      </c>
      <c r="AF1" s="1" t="s">
        <v>106</v>
      </c>
      <c r="AG1" s="1" t="s">
        <v>301</v>
      </c>
      <c r="AH1" s="1" t="s">
        <v>302</v>
      </c>
      <c r="AI1" s="1" t="s">
        <v>303</v>
      </c>
      <c r="AJ1" s="1" t="s">
        <v>363</v>
      </c>
      <c r="AK1" s="1" t="s">
        <v>362</v>
      </c>
      <c r="AL1" s="1" t="s">
        <v>359</v>
      </c>
      <c r="AM1" s="1" t="s">
        <v>364</v>
      </c>
      <c r="AN1" s="1" t="s">
        <v>313</v>
      </c>
      <c r="AO1" s="41" t="s">
        <v>310</v>
      </c>
      <c r="AP1" s="41" t="s">
        <v>99</v>
      </c>
      <c r="AQ1" s="41" t="s">
        <v>311</v>
      </c>
      <c r="AR1" s="41" t="s">
        <v>312</v>
      </c>
      <c r="AS1" s="41" t="s">
        <v>273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323</v>
      </c>
      <c r="AY1" s="1" t="s">
        <v>324</v>
      </c>
      <c r="AZ1" s="43" t="s">
        <v>325</v>
      </c>
      <c r="BB1" s="1" t="s">
        <v>337</v>
      </c>
      <c r="BC1" s="1" t="s">
        <v>345</v>
      </c>
      <c r="BD1" s="1" t="s">
        <v>100</v>
      </c>
      <c r="BE1" s="1" t="s">
        <v>13</v>
      </c>
      <c r="BF1" s="1" t="s">
        <v>1</v>
      </c>
      <c r="BG1" s="1" t="s">
        <v>277</v>
      </c>
      <c r="BI1" s="1" t="s">
        <v>339</v>
      </c>
      <c r="BJ1" s="1" t="s">
        <v>345</v>
      </c>
      <c r="BK1" s="1" t="s">
        <v>100</v>
      </c>
      <c r="BL1" s="1" t="s">
        <v>13</v>
      </c>
      <c r="BM1" s="1" t="s">
        <v>274</v>
      </c>
      <c r="BN1" s="1" t="s">
        <v>275</v>
      </c>
      <c r="BO1" s="1" t="s">
        <v>320</v>
      </c>
      <c r="BP1" s="1" t="s">
        <v>321</v>
      </c>
      <c r="BQ1" s="1" t="s">
        <v>322</v>
      </c>
      <c r="BR1" s="1"/>
      <c r="BS1" s="1" t="s">
        <v>345</v>
      </c>
      <c r="BT1" s="1" t="s">
        <v>401</v>
      </c>
      <c r="BU1" s="1" t="s">
        <v>228</v>
      </c>
      <c r="BV1" s="1" t="s">
        <v>106</v>
      </c>
      <c r="BW1" s="1" t="s">
        <v>402</v>
      </c>
      <c r="BX1" s="1" t="s">
        <v>100</v>
      </c>
      <c r="BY1" s="1" t="s">
        <v>403</v>
      </c>
      <c r="BZ1" s="1" t="s">
        <v>404</v>
      </c>
      <c r="CA1" s="1" t="s">
        <v>405</v>
      </c>
      <c r="CB1" s="1" t="s">
        <v>279</v>
      </c>
      <c r="CC1" s="1"/>
      <c r="CE1" s="20" t="s">
        <v>345</v>
      </c>
      <c r="CF1" s="20" t="s">
        <v>392</v>
      </c>
      <c r="CG1" s="20" t="s">
        <v>100</v>
      </c>
      <c r="CH1" s="20" t="s">
        <v>122</v>
      </c>
      <c r="CI1" s="20" t="s">
        <v>1</v>
      </c>
      <c r="CJ1" s="20" t="s">
        <v>277</v>
      </c>
      <c r="CK1" s="20" t="s">
        <v>106</v>
      </c>
      <c r="CL1" s="20" t="s">
        <v>107</v>
      </c>
      <c r="CM1" s="20" t="s">
        <v>398</v>
      </c>
      <c r="CN1" s="20" t="s">
        <v>399</v>
      </c>
      <c r="CO1" s="20" t="s">
        <v>400</v>
      </c>
      <c r="CP1" s="20" t="s">
        <v>121</v>
      </c>
      <c r="CQ1" s="20" t="s">
        <v>397</v>
      </c>
      <c r="CR1" s="20" t="s">
        <v>301</v>
      </c>
      <c r="CS1" s="20" t="s">
        <v>302</v>
      </c>
      <c r="CT1" s="20" t="s">
        <v>303</v>
      </c>
      <c r="CU1" s="20" t="s">
        <v>394</v>
      </c>
      <c r="CV1" s="20" t="s">
        <v>395</v>
      </c>
      <c r="CW1" s="20" t="s">
        <v>396</v>
      </c>
      <c r="CX1" s="20" t="s">
        <v>17</v>
      </c>
      <c r="CZ1" s="1" t="s">
        <v>479</v>
      </c>
      <c r="DA1" s="1" t="s">
        <v>345</v>
      </c>
      <c r="DB1" s="1" t="s">
        <v>308</v>
      </c>
      <c r="DC1" s="1" t="s">
        <v>476</v>
      </c>
      <c r="DD1" s="1" t="s">
        <v>474</v>
      </c>
      <c r="DE1" s="1" t="s">
        <v>475</v>
      </c>
      <c r="DF1" s="1" t="s">
        <v>316</v>
      </c>
      <c r="DG1" s="1" t="s">
        <v>276</v>
      </c>
      <c r="DH1" s="1" t="s">
        <v>121</v>
      </c>
      <c r="DI1" s="1" t="s">
        <v>317</v>
      </c>
      <c r="DJ1" s="1" t="s">
        <v>318</v>
      </c>
      <c r="DL1" s="1" t="s">
        <v>480</v>
      </c>
      <c r="DM1" s="1" t="s">
        <v>345</v>
      </c>
      <c r="DN1" s="1" t="s">
        <v>308</v>
      </c>
      <c r="DO1" s="1" t="s">
        <v>476</v>
      </c>
      <c r="DP1" s="1" t="s">
        <v>14</v>
      </c>
      <c r="DQ1" s="1" t="s">
        <v>315</v>
      </c>
      <c r="DR1" s="1" t="s">
        <v>319</v>
      </c>
      <c r="DS1" s="1" t="s">
        <v>277</v>
      </c>
      <c r="DT1" s="1" t="s">
        <v>278</v>
      </c>
      <c r="DU1" s="1" t="s">
        <v>316</v>
      </c>
      <c r="DW1" s="1" t="s">
        <v>486</v>
      </c>
      <c r="DX1" s="1" t="s">
        <v>200</v>
      </c>
      <c r="DY1" s="1" t="s">
        <v>487</v>
      </c>
      <c r="DZ1" s="1" t="s">
        <v>345</v>
      </c>
      <c r="EA1" s="1" t="s">
        <v>308</v>
      </c>
      <c r="EB1" s="1" t="s">
        <v>122</v>
      </c>
      <c r="EC1" s="1" t="s">
        <v>131</v>
      </c>
      <c r="ED1" s="1" t="s">
        <v>13</v>
      </c>
      <c r="EE1" s="1" t="s">
        <v>107</v>
      </c>
      <c r="EF1" s="1" t="s">
        <v>488</v>
      </c>
      <c r="EG1" s="1" t="s">
        <v>301</v>
      </c>
      <c r="EH1" s="1" t="s">
        <v>302</v>
      </c>
      <c r="EI1" s="1" t="s">
        <v>303</v>
      </c>
      <c r="EJ1" s="1" t="s">
        <v>489</v>
      </c>
      <c r="EK1" s="1" t="s">
        <v>490</v>
      </c>
      <c r="EL1" s="1" t="s">
        <v>106</v>
      </c>
      <c r="EM1" s="1" t="s">
        <v>305</v>
      </c>
      <c r="EN1" s="1" t="s">
        <v>306</v>
      </c>
      <c r="EO1" s="1" t="s">
        <v>307</v>
      </c>
      <c r="EP1" s="1" t="s">
        <v>491</v>
      </c>
      <c r="EQ1" s="1" t="s">
        <v>492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24</v>
      </c>
      <c r="H2" s="15" t="s">
        <v>25</v>
      </c>
      <c r="I2" s="6" t="s">
        <v>26</v>
      </c>
      <c r="J2" s="6" t="s">
        <v>41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53</v>
      </c>
      <c r="S2" s="42" t="s">
        <v>24</v>
      </c>
      <c r="T2" s="42" t="s">
        <v>36</v>
      </c>
      <c r="U2" s="42" t="s">
        <v>96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54</v>
      </c>
      <c r="AE2" s="45" t="s">
        <v>55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54</v>
      </c>
      <c r="AO2" s="47" t="s">
        <v>36</v>
      </c>
      <c r="AP2" s="47" t="s">
        <v>84</v>
      </c>
      <c r="AQ2" s="47" t="s">
        <v>170</v>
      </c>
      <c r="AR2" s="47" t="s">
        <v>171</v>
      </c>
      <c r="AS2" s="47" t="s">
        <v>172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53</v>
      </c>
      <c r="AY2" s="37" t="s">
        <v>54</v>
      </c>
      <c r="AZ2" s="46" t="s">
        <v>213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54</v>
      </c>
      <c r="BF2" s="35" t="s">
        <v>24</v>
      </c>
      <c r="BG2" s="35" t="s">
        <v>45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54</v>
      </c>
      <c r="BM2" s="13" t="s">
        <v>56</v>
      </c>
      <c r="BN2" s="13" t="s">
        <v>57</v>
      </c>
      <c r="BO2" s="13" t="s">
        <v>32</v>
      </c>
      <c r="BP2" s="13" t="s">
        <v>33</v>
      </c>
      <c r="BQ2" s="13" t="s">
        <v>34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39</v>
      </c>
      <c r="CB2" s="15" t="s">
        <v>231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24</v>
      </c>
      <c r="CJ2" s="13" t="s">
        <v>45</v>
      </c>
      <c r="CK2" s="16" t="s">
        <v>39</v>
      </c>
      <c r="CL2" s="13" t="s">
        <v>55</v>
      </c>
      <c r="CM2" s="15" t="s">
        <v>209</v>
      </c>
      <c r="CN2" s="15" t="s">
        <v>210</v>
      </c>
      <c r="CO2" s="15" t="s">
        <v>211</v>
      </c>
      <c r="CP2" s="13" t="s">
        <v>31</v>
      </c>
      <c r="CQ2" s="13"/>
      <c r="CR2" s="13"/>
      <c r="CS2" s="13"/>
      <c r="CT2" s="13"/>
      <c r="CU2" s="13" t="s">
        <v>209</v>
      </c>
      <c r="CV2" s="13" t="s">
        <v>210</v>
      </c>
      <c r="CW2" s="13" t="s">
        <v>211</v>
      </c>
      <c r="CX2" s="13" t="s">
        <v>31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239</v>
      </c>
      <c r="DE2" s="2" t="s">
        <v>240</v>
      </c>
      <c r="DF2" s="2" t="s">
        <v>241</v>
      </c>
      <c r="DG2" s="2" t="s">
        <v>242</v>
      </c>
      <c r="DH2" s="2" t="s">
        <v>31</v>
      </c>
      <c r="DI2" s="2" t="s">
        <v>247</v>
      </c>
      <c r="DJ2" s="2" t="s">
        <v>246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36</v>
      </c>
      <c r="DQ2" s="2" t="s">
        <v>239</v>
      </c>
      <c r="DR2" s="2" t="s">
        <v>267</v>
      </c>
      <c r="DS2" s="2" t="s">
        <v>45</v>
      </c>
      <c r="DT2" s="2" t="s">
        <v>271</v>
      </c>
      <c r="DU2" s="2" t="s">
        <v>241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55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100</v>
      </c>
      <c r="B1" s="20" t="s">
        <v>280</v>
      </c>
      <c r="C1" s="20" t="s">
        <v>12</v>
      </c>
      <c r="D1" s="20" t="s">
        <v>281</v>
      </c>
      <c r="E1" s="20" t="s">
        <v>282</v>
      </c>
      <c r="F1" s="20" t="s">
        <v>283</v>
      </c>
      <c r="G1" s="20" t="s">
        <v>284</v>
      </c>
      <c r="H1" s="20" t="s">
        <v>285</v>
      </c>
    </row>
    <row r="2" spans="1:8">
      <c r="A2" s="3">
        <f>IFERROR($A1+1,1)</f>
        <v>1</v>
      </c>
      <c r="B2" s="1" t="s">
        <v>495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496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497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498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499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500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501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502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503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504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505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506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507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508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509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510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511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512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513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514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515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516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517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518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519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520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521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522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523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524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525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526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527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528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529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530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531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532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533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534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535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2">
        <f>IFERROR($A42+1,1)</f>
        <v>42</v>
      </c>
      <c r="B43" s="5" t="s">
        <v>536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2">
        <f>IFERROR($A43+1,1)</f>
        <v>43</v>
      </c>
      <c r="B44" s="5" t="s">
        <v>537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345</v>
      </c>
      <c r="B1" s="20" t="s">
        <v>101</v>
      </c>
      <c r="C1" s="20" t="s">
        <v>408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98</v>
      </c>
      <c r="I1" s="20" t="s">
        <v>539</v>
      </c>
      <c r="J1" s="20" t="s">
        <v>455</v>
      </c>
      <c r="K1" s="52" t="s">
        <v>308</v>
      </c>
      <c r="M1" s="1" t="s">
        <v>411</v>
      </c>
      <c r="N1" s="1" t="s">
        <v>417</v>
      </c>
      <c r="O1" s="1" t="s">
        <v>413</v>
      </c>
      <c r="P1" s="1" t="s">
        <v>412</v>
      </c>
      <c r="Q1" s="1" t="s">
        <v>414</v>
      </c>
      <c r="R1" s="1" t="s">
        <v>415</v>
      </c>
      <c r="S1" s="1" t="s">
        <v>416</v>
      </c>
      <c r="T1" s="1" t="s">
        <v>423</v>
      </c>
      <c r="U1" s="1" t="s">
        <v>418</v>
      </c>
      <c r="V1" s="1" t="s">
        <v>421</v>
      </c>
      <c r="W1" s="1" t="s">
        <v>419</v>
      </c>
      <c r="X1" s="1" t="s">
        <v>424</v>
      </c>
      <c r="Y1" s="1" t="s">
        <v>420</v>
      </c>
      <c r="Z1" s="1" t="s">
        <v>422</v>
      </c>
      <c r="AA1" s="1" t="s">
        <v>106</v>
      </c>
      <c r="AB1" s="1" t="s">
        <v>301</v>
      </c>
      <c r="AC1" s="1" t="s">
        <v>302</v>
      </c>
      <c r="AD1" s="1" t="s">
        <v>303</v>
      </c>
      <c r="AF1" s="1" t="s">
        <v>345</v>
      </c>
      <c r="AG1" s="1" t="s">
        <v>428</v>
      </c>
      <c r="AH1" s="1" t="s">
        <v>100</v>
      </c>
      <c r="AI1" s="1" t="s">
        <v>382</v>
      </c>
      <c r="AJ1" s="1" t="s">
        <v>13</v>
      </c>
      <c r="AK1" s="1" t="s">
        <v>429</v>
      </c>
      <c r="AL1" s="1" t="s">
        <v>301</v>
      </c>
      <c r="AM1" s="1" t="s">
        <v>302</v>
      </c>
      <c r="AN1" s="1" t="s">
        <v>303</v>
      </c>
      <c r="AO1" s="1" t="s">
        <v>106</v>
      </c>
      <c r="AP1" s="1" t="s">
        <v>430</v>
      </c>
      <c r="AQ1" s="1" t="s">
        <v>431</v>
      </c>
      <c r="AR1" s="1" t="s">
        <v>432</v>
      </c>
      <c r="AT1" s="1" t="s">
        <v>345</v>
      </c>
      <c r="AU1" s="1" t="s">
        <v>435</v>
      </c>
      <c r="AV1" s="1" t="s">
        <v>100</v>
      </c>
      <c r="AW1" s="1" t="s">
        <v>382</v>
      </c>
      <c r="AX1" s="1" t="s">
        <v>105</v>
      </c>
      <c r="AY1" s="1" t="s">
        <v>13</v>
      </c>
      <c r="AZ1" s="1" t="s">
        <v>429</v>
      </c>
      <c r="BA1" s="1" t="s">
        <v>301</v>
      </c>
      <c r="BB1" s="1" t="s">
        <v>302</v>
      </c>
      <c r="BC1" s="1" t="s">
        <v>106</v>
      </c>
      <c r="BD1" s="1" t="s">
        <v>430</v>
      </c>
      <c r="BE1" s="1" t="s">
        <v>431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24</v>
      </c>
      <c r="G2" s="13" t="s">
        <v>25</v>
      </c>
      <c r="H2" s="13" t="s">
        <v>26</v>
      </c>
      <c r="I2" s="13" t="s">
        <v>538</v>
      </c>
      <c r="J2" s="13" t="s">
        <v>40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202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96</v>
      </c>
      <c r="AY2" s="14" t="s">
        <v>202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345</v>
      </c>
      <c r="B1" s="20" t="s">
        <v>101</v>
      </c>
      <c r="C1" s="20" t="s">
        <v>438</v>
      </c>
      <c r="D1" s="20" t="s">
        <v>100</v>
      </c>
      <c r="E1" s="20" t="s">
        <v>87</v>
      </c>
      <c r="F1" s="20" t="s">
        <v>1</v>
      </c>
      <c r="G1" s="20" t="s">
        <v>103</v>
      </c>
      <c r="H1" s="20" t="s">
        <v>439</v>
      </c>
      <c r="I1" s="20" t="s">
        <v>121</v>
      </c>
      <c r="J1" s="20" t="s">
        <v>308</v>
      </c>
      <c r="L1" s="1" t="s">
        <v>440</v>
      </c>
      <c r="M1" s="1" t="s">
        <v>441</v>
      </c>
      <c r="N1" s="1" t="s">
        <v>413</v>
      </c>
      <c r="O1" s="1" t="s">
        <v>412</v>
      </c>
      <c r="P1" s="1" t="s">
        <v>414</v>
      </c>
      <c r="Q1" s="1" t="s">
        <v>415</v>
      </c>
      <c r="R1" s="1" t="s">
        <v>416</v>
      </c>
      <c r="S1" s="1" t="s">
        <v>423</v>
      </c>
      <c r="T1" s="1" t="s">
        <v>418</v>
      </c>
      <c r="U1" s="1" t="s">
        <v>443</v>
      </c>
      <c r="V1" s="1" t="s">
        <v>419</v>
      </c>
      <c r="W1" s="1" t="s">
        <v>424</v>
      </c>
      <c r="X1" s="1" t="s">
        <v>420</v>
      </c>
      <c r="Y1" s="1" t="s">
        <v>442</v>
      </c>
      <c r="Z1" s="1" t="s">
        <v>106</v>
      </c>
      <c r="AA1" s="1" t="s">
        <v>301</v>
      </c>
      <c r="AB1" s="1" t="s">
        <v>302</v>
      </c>
      <c r="AC1" s="1" t="s">
        <v>303</v>
      </c>
      <c r="AE1" s="1" t="s">
        <v>345</v>
      </c>
      <c r="AF1" s="1" t="s">
        <v>445</v>
      </c>
      <c r="AG1" s="1" t="s">
        <v>446</v>
      </c>
      <c r="AH1" s="1" t="s">
        <v>100</v>
      </c>
      <c r="AI1" s="1" t="s">
        <v>385</v>
      </c>
      <c r="AJ1" s="1" t="s">
        <v>98</v>
      </c>
      <c r="AK1" s="1" t="s">
        <v>439</v>
      </c>
      <c r="AL1" s="1" t="s">
        <v>304</v>
      </c>
      <c r="AM1" s="1" t="s">
        <v>325</v>
      </c>
      <c r="AN1" s="1" t="s">
        <v>106</v>
      </c>
      <c r="AP1" s="1" t="s">
        <v>345</v>
      </c>
      <c r="AQ1" s="1" t="s">
        <v>447</v>
      </c>
      <c r="AR1" s="1" t="s">
        <v>100</v>
      </c>
      <c r="AS1" s="1" t="s">
        <v>448</v>
      </c>
      <c r="AT1" s="1" t="s">
        <v>105</v>
      </c>
      <c r="AU1" s="1" t="s">
        <v>107</v>
      </c>
      <c r="AV1" s="1" t="s">
        <v>429</v>
      </c>
      <c r="AW1" s="1" t="s">
        <v>106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24</v>
      </c>
      <c r="G2" s="13" t="s">
        <v>25</v>
      </c>
      <c r="H2" s="13" t="s">
        <v>38</v>
      </c>
      <c r="I2" s="51" t="s">
        <v>31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26</v>
      </c>
      <c r="AK2" s="16" t="s">
        <v>38</v>
      </c>
      <c r="AL2" s="16" t="s">
        <v>39</v>
      </c>
      <c r="AM2" s="14" t="s">
        <v>213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96</v>
      </c>
      <c r="AU2" s="14" t="s">
        <v>55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161</v>
      </c>
      <c r="C1" s="1" t="s">
        <v>460</v>
      </c>
      <c r="D1" s="1" t="s">
        <v>461</v>
      </c>
      <c r="E1" s="1" t="s">
        <v>459</v>
      </c>
      <c r="F1" s="1" t="s">
        <v>463</v>
      </c>
      <c r="G1" s="1" t="s">
        <v>464</v>
      </c>
      <c r="H1" s="1" t="s">
        <v>465</v>
      </c>
      <c r="J1" s="1" t="s">
        <v>100</v>
      </c>
      <c r="K1" s="1" t="s">
        <v>14</v>
      </c>
      <c r="L1" s="1" t="s">
        <v>462</v>
      </c>
      <c r="M1" s="1" t="s">
        <v>345</v>
      </c>
      <c r="N1" s="1" t="s">
        <v>1</v>
      </c>
      <c r="O1" s="1" t="s">
        <v>338</v>
      </c>
      <c r="P1" s="1" t="s">
        <v>308</v>
      </c>
    </row>
    <row r="2" spans="1:16">
      <c r="A2" s="37" t="s">
        <v>135</v>
      </c>
      <c r="B2" s="37" t="s">
        <v>351</v>
      </c>
      <c r="C2" s="37" t="s">
        <v>345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160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130</v>
      </c>
      <c r="B3" s="37" t="s">
        <v>186</v>
      </c>
      <c r="C3" s="37" t="s">
        <v>345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165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131</v>
      </c>
      <c r="B4" s="37" t="s">
        <v>195</v>
      </c>
      <c r="C4" s="37" t="s">
        <v>345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200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106</v>
      </c>
      <c r="B5" s="38" t="s">
        <v>348</v>
      </c>
      <c r="C5" s="37" t="s">
        <v>345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166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:A18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43</v>
      </c>
      <c r="B1" t="s">
        <v>14</v>
      </c>
      <c r="C1" t="s">
        <v>1</v>
      </c>
      <c r="D1" s="20" t="s">
        <v>232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35</v>
      </c>
      <c r="B3" s="1" t="s">
        <v>35</v>
      </c>
      <c r="C3" s="1"/>
      <c r="D3" s="1"/>
      <c r="E3" s="1"/>
      <c r="F3" s="1"/>
      <c r="G3" s="1"/>
      <c r="H3" s="1"/>
      <c r="I3" s="1"/>
    </row>
    <row r="4" spans="1:9">
      <c r="A4" s="5" t="s">
        <v>289</v>
      </c>
      <c r="B4" s="5" t="s">
        <v>289</v>
      </c>
      <c r="C4" s="5"/>
      <c r="D4" s="5"/>
      <c r="E4" s="5"/>
      <c r="F4" s="5"/>
      <c r="G4" s="5"/>
      <c r="H4" s="5"/>
      <c r="I4" s="5"/>
    </row>
  </sheetData>
  <conditionalFormatting sqref="A2:A4">
    <cfRule type="duplicateValues" dxfId="2" priority="3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abSelected="1" workbookViewId="0">
      <selection activeCell="A23" sqref="A2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42</v>
      </c>
    </row>
    <row r="2" spans="1:11">
      <c r="A2" s="1"/>
      <c r="B2" s="1"/>
      <c r="C2" s="1"/>
      <c r="D2" s="1"/>
      <c r="E2" s="6"/>
      <c r="F2" s="1"/>
      <c r="G2" s="1"/>
      <c r="H2" s="1"/>
      <c r="I2" s="1"/>
      <c r="J2" s="1"/>
      <c r="K2" s="1"/>
    </row>
    <row r="61" spans="1:11" s="20" customFormat="1">
      <c r="A61"/>
      <c r="B61"/>
      <c r="C61"/>
      <c r="D61"/>
      <c r="E61"/>
      <c r="F61"/>
      <c r="G61"/>
      <c r="H61"/>
      <c r="I61"/>
      <c r="J61"/>
      <c r="K61"/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">
      <formula1>AvailableFields</formula1>
    </dataValidation>
    <dataValidation type="list" allowBlank="1" showInputMessage="1" showErrorMessage="1" sqref="A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163</v>
      </c>
      <c r="B1" s="26" t="s">
        <v>161</v>
      </c>
      <c r="C1" s="26" t="s">
        <v>72</v>
      </c>
      <c r="D1" s="27" t="s">
        <v>143</v>
      </c>
      <c r="E1" s="27" t="s">
        <v>144</v>
      </c>
      <c r="F1" s="27" t="s">
        <v>145</v>
      </c>
      <c r="G1" s="27" t="s">
        <v>146</v>
      </c>
      <c r="H1" s="27" t="s">
        <v>147</v>
      </c>
      <c r="I1" s="27" t="s">
        <v>148</v>
      </c>
      <c r="J1" s="27" t="s">
        <v>149</v>
      </c>
      <c r="K1" s="27" t="s">
        <v>150</v>
      </c>
      <c r="L1" s="27" t="s">
        <v>151</v>
      </c>
      <c r="M1" s="27" t="s">
        <v>152</v>
      </c>
      <c r="N1" s="27" t="s">
        <v>153</v>
      </c>
      <c r="O1" s="27" t="s">
        <v>154</v>
      </c>
      <c r="P1" s="27" t="s">
        <v>155</v>
      </c>
      <c r="Q1" s="27" t="s">
        <v>156</v>
      </c>
      <c r="R1" s="27" t="s">
        <v>157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161</v>
      </c>
      <c r="C1" s="19" t="s">
        <v>117</v>
      </c>
      <c r="D1" s="19" t="s">
        <v>158</v>
      </c>
      <c r="E1" s="20" t="s">
        <v>340</v>
      </c>
      <c r="F1" s="20" t="s">
        <v>341</v>
      </c>
      <c r="G1" s="20" t="s">
        <v>343</v>
      </c>
      <c r="H1" s="19" t="s">
        <v>142</v>
      </c>
      <c r="I1" t="s">
        <v>287</v>
      </c>
      <c r="J1" t="s">
        <v>288</v>
      </c>
    </row>
    <row r="2" spans="1:10">
      <c r="A2" s="4" t="s">
        <v>79</v>
      </c>
      <c r="B2" s="4" t="s">
        <v>76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162</v>
      </c>
      <c r="F2" s="1" t="s">
        <v>342</v>
      </c>
      <c r="G2" s="11">
        <v>2</v>
      </c>
      <c r="H2" s="6" t="s">
        <v>798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77</v>
      </c>
      <c r="B3" s="1" t="s">
        <v>60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162</v>
      </c>
      <c r="F3" s="1" t="s">
        <v>342</v>
      </c>
      <c r="G3" s="11">
        <v>2</v>
      </c>
      <c r="H3" s="6" t="s">
        <v>798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80</v>
      </c>
      <c r="B4" s="1" t="s">
        <v>62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162</v>
      </c>
      <c r="F4" s="1" t="s">
        <v>342</v>
      </c>
      <c r="G4" s="11">
        <v>2</v>
      </c>
      <c r="H4" s="6" t="s">
        <v>798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94</v>
      </c>
      <c r="B5" s="1" t="s">
        <v>63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162</v>
      </c>
      <c r="F5" s="1" t="s">
        <v>342</v>
      </c>
      <c r="G5" s="11">
        <v>2</v>
      </c>
      <c r="H5" s="6" t="s">
        <v>798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93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344</v>
      </c>
      <c r="F6" s="1" t="s">
        <v>347</v>
      </c>
      <c r="G6" s="11">
        <v>3</v>
      </c>
      <c r="H6" s="6" t="s">
        <v>798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95</v>
      </c>
      <c r="B7" s="1" t="s">
        <v>90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162</v>
      </c>
      <c r="F7" s="1" t="s">
        <v>342</v>
      </c>
      <c r="G7" s="11">
        <v>2</v>
      </c>
      <c r="H7" s="6" t="s">
        <v>798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390</v>
      </c>
      <c r="F8" s="1" t="s">
        <v>391</v>
      </c>
      <c r="G8" s="11">
        <v>3</v>
      </c>
      <c r="H8" s="6" t="s">
        <v>798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348</v>
      </c>
      <c r="F9" s="1" t="s">
        <v>349</v>
      </c>
      <c r="G9" s="11">
        <v>6</v>
      </c>
      <c r="H9" s="6" t="s">
        <v>798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160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351</v>
      </c>
      <c r="F10" s="1" t="s">
        <v>352</v>
      </c>
      <c r="G10" s="11">
        <v>4</v>
      </c>
      <c r="H10" s="6" t="s">
        <v>798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138</v>
      </c>
      <c r="B11" s="2" t="s">
        <v>49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354</v>
      </c>
      <c r="F11" s="1" t="s">
        <v>355</v>
      </c>
      <c r="G11" s="11">
        <v>4</v>
      </c>
      <c r="H11" s="6" t="s">
        <v>798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183</v>
      </c>
      <c r="B12" s="2" t="s">
        <v>51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354</v>
      </c>
      <c r="F12" s="1" t="s">
        <v>361</v>
      </c>
      <c r="G12" s="11">
        <v>3</v>
      </c>
      <c r="H12" s="6" t="s">
        <v>798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174</v>
      </c>
      <c r="B13" s="4" t="s">
        <v>169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354</v>
      </c>
      <c r="F13" s="1" t="s">
        <v>365</v>
      </c>
      <c r="G13" s="11">
        <v>2</v>
      </c>
      <c r="H13" s="6" t="s">
        <v>798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330</v>
      </c>
      <c r="B14" s="4" t="s">
        <v>50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371</v>
      </c>
      <c r="F14" s="1" t="s">
        <v>372</v>
      </c>
      <c r="G14" s="11">
        <v>1</v>
      </c>
      <c r="H14" s="6" t="s">
        <v>798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268</v>
      </c>
      <c r="B15" s="4" t="s">
        <v>266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481</v>
      </c>
      <c r="F15" s="1" t="s">
        <v>482</v>
      </c>
      <c r="G15" s="11">
        <v>1</v>
      </c>
      <c r="H15" s="6" t="s">
        <v>798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178</v>
      </c>
      <c r="B16" s="4" t="s">
        <v>52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373</v>
      </c>
      <c r="F16" s="1" t="s">
        <v>374</v>
      </c>
      <c r="G16" s="11">
        <v>1</v>
      </c>
      <c r="H16" s="6" t="s">
        <v>798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243</v>
      </c>
      <c r="B17" s="4" t="s">
        <v>238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477</v>
      </c>
      <c r="F17" s="1" t="s">
        <v>478</v>
      </c>
      <c r="G17" s="11">
        <v>1</v>
      </c>
      <c r="H17" s="6" t="s">
        <v>798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215</v>
      </c>
      <c r="B18" s="4" t="s">
        <v>212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354</v>
      </c>
      <c r="F18" s="1" t="s">
        <v>370</v>
      </c>
      <c r="G18" s="11">
        <v>2</v>
      </c>
      <c r="H18" s="6" t="s">
        <v>798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485</v>
      </c>
      <c r="B19" s="4" t="s">
        <v>484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493</v>
      </c>
      <c r="F19" s="1" t="s">
        <v>494</v>
      </c>
      <c r="G19" s="31">
        <v>1</v>
      </c>
      <c r="H19" s="6" t="s">
        <v>798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180</v>
      </c>
      <c r="B20" s="4" t="s">
        <v>67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393</v>
      </c>
      <c r="F20" s="1" t="s">
        <v>391</v>
      </c>
      <c r="G20" s="11">
        <v>2</v>
      </c>
      <c r="H20" s="6" t="s">
        <v>798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230</v>
      </c>
      <c r="B21" s="4" t="s">
        <v>226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406</v>
      </c>
      <c r="F21" s="1" t="s">
        <v>407</v>
      </c>
      <c r="G21" s="11">
        <v>5</v>
      </c>
      <c r="H21" s="6" t="s">
        <v>798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293</v>
      </c>
      <c r="B22" s="2" t="s">
        <v>286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162</v>
      </c>
      <c r="F22" s="1" t="s">
        <v>342</v>
      </c>
      <c r="G22" s="11">
        <v>2</v>
      </c>
      <c r="H22" s="6" t="s">
        <v>798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186</v>
      </c>
      <c r="F23" s="1" t="s">
        <v>456</v>
      </c>
      <c r="G23" s="11">
        <v>3</v>
      </c>
      <c r="H23" s="6" t="s">
        <v>798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193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425</v>
      </c>
      <c r="F24" s="1" t="s">
        <v>426</v>
      </c>
      <c r="G24" s="11">
        <v>1</v>
      </c>
      <c r="H24" s="6" t="s">
        <v>798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331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425</v>
      </c>
      <c r="F25" s="1" t="s">
        <v>427</v>
      </c>
      <c r="G25" s="11">
        <v>1</v>
      </c>
      <c r="H25" s="6" t="s">
        <v>798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204</v>
      </c>
      <c r="B26" s="4" t="s">
        <v>201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436</v>
      </c>
      <c r="F26" s="1" t="s">
        <v>437</v>
      </c>
      <c r="G26" s="11">
        <v>2</v>
      </c>
      <c r="H26" s="6" t="s">
        <v>798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236</v>
      </c>
      <c r="B27" s="4" t="s">
        <v>234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433</v>
      </c>
      <c r="F27" s="1" t="s">
        <v>434</v>
      </c>
      <c r="G27" s="11">
        <v>2</v>
      </c>
      <c r="H27" s="6" t="s">
        <v>798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200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195</v>
      </c>
      <c r="F28" s="1" t="s">
        <v>391</v>
      </c>
      <c r="G28" s="11">
        <v>3</v>
      </c>
      <c r="H28" s="6" t="s">
        <v>798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233</v>
      </c>
      <c r="B29" s="4" t="s">
        <v>206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444</v>
      </c>
      <c r="F29" s="1" t="s">
        <v>426</v>
      </c>
      <c r="G29" s="11">
        <v>1</v>
      </c>
      <c r="H29" s="6" t="s">
        <v>798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198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444</v>
      </c>
      <c r="F30" s="1" t="s">
        <v>427</v>
      </c>
      <c r="G30" s="11">
        <v>1</v>
      </c>
      <c r="H30" s="6" t="s">
        <v>798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220</v>
      </c>
      <c r="B31" s="4" t="s">
        <v>217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451</v>
      </c>
      <c r="F31" s="1" t="s">
        <v>547</v>
      </c>
      <c r="G31" s="11">
        <v>3</v>
      </c>
      <c r="H31" s="6" t="s">
        <v>798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223</v>
      </c>
      <c r="B32" s="4" t="s">
        <v>218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449</v>
      </c>
      <c r="F32" s="1" t="s">
        <v>450</v>
      </c>
      <c r="G32" s="11">
        <v>2</v>
      </c>
      <c r="H32" s="6" t="s">
        <v>798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110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111</v>
      </c>
      <c r="F33" s="1" t="s">
        <v>377</v>
      </c>
      <c r="G33" s="11">
        <v>3</v>
      </c>
      <c r="H33" s="6" t="s">
        <v>798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332</v>
      </c>
      <c r="B34" s="2" t="s">
        <v>48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111</v>
      </c>
      <c r="F34" s="1" t="s">
        <v>378</v>
      </c>
      <c r="G34" s="11">
        <v>1</v>
      </c>
      <c r="H34" s="6" t="s">
        <v>798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333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453</v>
      </c>
      <c r="F35" s="1" t="s">
        <v>372</v>
      </c>
      <c r="G35" s="11">
        <v>1</v>
      </c>
      <c r="H35" s="6" t="s">
        <v>798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334</v>
      </c>
      <c r="B36" s="4" t="s">
        <v>58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386</v>
      </c>
      <c r="F36" s="1" t="s">
        <v>387</v>
      </c>
      <c r="G36" s="11">
        <v>1</v>
      </c>
      <c r="H36" s="6" t="s">
        <v>798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335</v>
      </c>
      <c r="B37" s="4" t="s">
        <v>59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386</v>
      </c>
      <c r="F37" s="1" t="s">
        <v>388</v>
      </c>
      <c r="G37" s="11">
        <v>1</v>
      </c>
      <c r="H37" s="6" t="s">
        <v>798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540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545</v>
      </c>
      <c r="F38" s="1" t="s">
        <v>546</v>
      </c>
      <c r="G38" s="11">
        <v>1</v>
      </c>
      <c r="H38" s="6" t="s">
        <v>798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256</v>
      </c>
      <c r="B39" s="4" t="s">
        <v>248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162</v>
      </c>
      <c r="F39" s="1" t="s">
        <v>342</v>
      </c>
      <c r="G39" s="11">
        <v>2</v>
      </c>
      <c r="H39" s="6" t="s">
        <v>798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261</v>
      </c>
      <c r="B40" s="5" t="s">
        <v>249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162</v>
      </c>
      <c r="F40" s="1" t="s">
        <v>342</v>
      </c>
      <c r="G40" s="11">
        <v>2</v>
      </c>
      <c r="H40" s="6" t="s">
        <v>798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254</v>
      </c>
      <c r="B41" s="5" t="s">
        <v>250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162</v>
      </c>
      <c r="F41" s="1" t="s">
        <v>342</v>
      </c>
      <c r="G41" s="11">
        <v>2</v>
      </c>
      <c r="H41" s="6" t="s">
        <v>798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255</v>
      </c>
      <c r="B42" s="5" t="s">
        <v>252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162</v>
      </c>
      <c r="F42" s="1" t="s">
        <v>342</v>
      </c>
      <c r="G42" s="11">
        <v>2</v>
      </c>
      <c r="H42" s="6" t="s">
        <v>798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1" t="s">
        <v>174</v>
      </c>
      <c r="B1" s="61"/>
      <c r="C1" s="61"/>
      <c r="D1" s="61"/>
      <c r="E1" s="62" t="str">
        <f>"\"&amp;VLOOKUP($A$1,SeedMap[],3,0)&amp;"\"&amp;VLOOKUP($A$1,SeedMap[],4,0)&amp;"::"&amp;VLOOKUP($A$1,SeedMap[],8,0)&amp;"()"</f>
        <v>\Milestone\Appframe\Model\ResourceFormFieldOption::query()</v>
      </c>
      <c r="F1" s="62"/>
      <c r="G1" s="62"/>
      <c r="H1" s="62"/>
      <c r="I1" s="63" t="s">
        <v>74</v>
      </c>
      <c r="J1" s="63"/>
      <c r="K1" s="63"/>
      <c r="L1" s="63"/>
      <c r="M1" s="63"/>
      <c r="N1" s="63"/>
      <c r="O1" s="63"/>
      <c r="P1" s="63"/>
      <c r="Q1" s="63"/>
      <c r="R1" s="63"/>
      <c r="S1" s="23" t="str">
        <f>""</f>
        <v/>
      </c>
      <c r="T1" s="10"/>
    </row>
    <row r="2" spans="1:20" s="28" customFormat="1" ht="15" customHeight="1">
      <c r="A2" s="61"/>
      <c r="B2" s="61"/>
      <c r="C2" s="61"/>
      <c r="D2" s="61"/>
      <c r="E2" s="62" t="str">
        <f>VLOOKUP($A$1,SeedMap[],5,0)</f>
        <v>FormFields</v>
      </c>
      <c r="F2" s="62"/>
      <c r="G2" s="62"/>
      <c r="H2" s="62"/>
      <c r="I2" s="63" t="s">
        <v>73</v>
      </c>
      <c r="J2" s="63"/>
      <c r="K2" s="63"/>
      <c r="L2" s="63"/>
      <c r="M2" s="63"/>
      <c r="N2" s="63"/>
      <c r="O2" s="63"/>
      <c r="P2" s="63"/>
      <c r="Q2" s="63"/>
      <c r="R2" s="63"/>
      <c r="S2" s="23" t="str">
        <f>";"</f>
        <v>;</v>
      </c>
      <c r="T2" s="10"/>
    </row>
    <row r="3" spans="1:20" s="28" customFormat="1" ht="15" customHeight="1">
      <c r="A3" s="61"/>
      <c r="B3" s="61"/>
      <c r="C3" s="61"/>
      <c r="D3" s="61"/>
      <c r="E3" s="62" t="str">
        <f>VLOOKUP($A$1,SeedMap[],6,0)</f>
        <v>[[Primary FO]:[Preload]]</v>
      </c>
      <c r="F3" s="62"/>
      <c r="G3" s="62"/>
      <c r="H3" s="62"/>
      <c r="I3" s="63" t="s">
        <v>159</v>
      </c>
      <c r="J3" s="63"/>
      <c r="K3" s="63"/>
      <c r="L3" s="63"/>
      <c r="M3" s="63"/>
      <c r="N3" s="63"/>
      <c r="O3" s="63"/>
      <c r="P3" s="63"/>
      <c r="Q3" s="63"/>
      <c r="R3" s="63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58" t="str">
        <f>$I$1</f>
        <v>$_ = \DB::statement('SELECT @@GLOBAL.foreign_key_checks');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10"/>
      <c r="T6" s="10"/>
    </row>
    <row r="7" spans="1:20">
      <c r="A7" s="24"/>
      <c r="B7" s="59" t="str">
        <f>$I$2</f>
        <v>\DB::statement('set foreign_key_checks = 0');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20">
      <c r="A8" s="24"/>
      <c r="B8" s="60" t="str">
        <f>$E$1</f>
        <v>\Milestone\Appframe\Model\ResourceFormFieldOption::query()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P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345</v>
      </c>
      <c r="B1" s="20" t="s">
        <v>346</v>
      </c>
      <c r="C1" s="20" t="s">
        <v>300</v>
      </c>
      <c r="D1" s="18" t="s">
        <v>100</v>
      </c>
      <c r="E1" s="18" t="s">
        <v>1</v>
      </c>
      <c r="F1" s="18" t="s">
        <v>103</v>
      </c>
      <c r="G1" s="18" t="s">
        <v>98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299</v>
      </c>
      <c r="M1" s="20" t="s">
        <v>483</v>
      </c>
      <c r="O1" s="20" t="s">
        <v>541</v>
      </c>
      <c r="P1" s="20" t="s">
        <v>123</v>
      </c>
      <c r="Q1" s="20" t="s">
        <v>122</v>
      </c>
      <c r="R1" s="20" t="s">
        <v>131</v>
      </c>
      <c r="S1" s="20" t="s">
        <v>225</v>
      </c>
      <c r="T1" s="20" t="s">
        <v>345</v>
      </c>
      <c r="U1" s="20" t="s">
        <v>308</v>
      </c>
      <c r="V1" s="20" t="s">
        <v>87</v>
      </c>
      <c r="W1" s="20" t="s">
        <v>542</v>
      </c>
      <c r="X1" s="20" t="s">
        <v>543</v>
      </c>
      <c r="Y1" s="20" t="s">
        <v>544</v>
      </c>
      <c r="Z1" s="20" t="s">
        <v>336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IF($C1=0,IF(ISNUMBER(VLOOKUP(Page,SeedMap[],9,0)),VLOOKUP(Page,SeedMap[],9,0)+1,1),IFERROR($C1+1,0))</f>
        <v>0</v>
      </c>
      <c r="D2" s="32" t="s">
        <v>21</v>
      </c>
      <c r="E2" s="5" t="s">
        <v>24</v>
      </c>
      <c r="F2" s="5" t="s">
        <v>25</v>
      </c>
      <c r="G2" s="5" t="s">
        <v>26</v>
      </c>
      <c r="H2" s="8" t="s">
        <v>27</v>
      </c>
      <c r="I2" s="5" t="s">
        <v>28</v>
      </c>
      <c r="J2" s="5" t="s">
        <v>29</v>
      </c>
      <c r="K2" s="1" t="s">
        <v>30</v>
      </c>
      <c r="L2" s="1" t="s">
        <v>290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I1" workbookViewId="0">
      <selection activeCell="Q3" sqref="Q3:Q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345</v>
      </c>
      <c r="B1" s="19" t="s">
        <v>100</v>
      </c>
      <c r="C1" s="20" t="s">
        <v>338</v>
      </c>
      <c r="D1" s="20" t="s">
        <v>309</v>
      </c>
      <c r="E1" s="19" t="s">
        <v>87</v>
      </c>
      <c r="F1" s="19" t="s">
        <v>140</v>
      </c>
      <c r="G1" s="20" t="s">
        <v>308</v>
      </c>
      <c r="H1" s="20" t="s">
        <v>120</v>
      </c>
      <c r="I1" s="19" t="s">
        <v>1</v>
      </c>
      <c r="J1" s="19" t="s">
        <v>103</v>
      </c>
      <c r="K1" s="19" t="s">
        <v>121</v>
      </c>
      <c r="L1" s="19" t="s">
        <v>14</v>
      </c>
      <c r="M1" s="20" t="s">
        <v>141</v>
      </c>
      <c r="N1" s="20" t="s">
        <v>300</v>
      </c>
      <c r="P1" s="20" t="s">
        <v>345</v>
      </c>
      <c r="Q1" s="20" t="s">
        <v>409</v>
      </c>
      <c r="R1" s="20" t="s">
        <v>410</v>
      </c>
      <c r="S1" s="20" t="s">
        <v>100</v>
      </c>
      <c r="T1" s="20" t="s">
        <v>389</v>
      </c>
      <c r="U1" s="20" t="s">
        <v>1</v>
      </c>
      <c r="V1" s="20" t="s">
        <v>103</v>
      </c>
      <c r="W1" s="20" t="s">
        <v>121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24</v>
      </c>
      <c r="J2" s="15" t="s">
        <v>25</v>
      </c>
      <c r="K2" s="15" t="s">
        <v>31</v>
      </c>
      <c r="L2" s="15" t="s">
        <v>36</v>
      </c>
      <c r="M2" s="36" t="s">
        <v>37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24</v>
      </c>
      <c r="V2" s="1" t="s">
        <v>25</v>
      </c>
      <c r="W2" s="1" t="s">
        <v>31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345</v>
      </c>
      <c r="B1" s="1" t="s">
        <v>338</v>
      </c>
      <c r="C1" s="1" t="s">
        <v>101</v>
      </c>
      <c r="D1" s="1" t="s">
        <v>100</v>
      </c>
      <c r="E1" s="1" t="s">
        <v>87</v>
      </c>
      <c r="F1" s="1" t="s">
        <v>1</v>
      </c>
      <c r="G1" s="1" t="s">
        <v>103</v>
      </c>
      <c r="H1" s="1" t="s">
        <v>98</v>
      </c>
      <c r="I1" s="1" t="s">
        <v>14</v>
      </c>
      <c r="J1" s="1" t="s">
        <v>116</v>
      </c>
      <c r="K1" s="1" t="s">
        <v>375</v>
      </c>
      <c r="L1" s="1" t="s">
        <v>376</v>
      </c>
      <c r="M1" s="1" t="s">
        <v>326</v>
      </c>
      <c r="N1" s="1" t="s">
        <v>272</v>
      </c>
      <c r="O1" s="1" t="s">
        <v>327</v>
      </c>
      <c r="P1" s="1" t="s">
        <v>328</v>
      </c>
      <c r="Q1" s="1" t="s">
        <v>466</v>
      </c>
      <c r="R1" s="1" t="s">
        <v>467</v>
      </c>
      <c r="S1" s="1" t="s">
        <v>468</v>
      </c>
      <c r="T1" s="1" t="s">
        <v>469</v>
      </c>
      <c r="U1" s="1" t="s">
        <v>470</v>
      </c>
      <c r="V1" s="1" t="s">
        <v>471</v>
      </c>
      <c r="W1" s="1" t="s">
        <v>472</v>
      </c>
      <c r="X1" s="1" t="s">
        <v>473</v>
      </c>
      <c r="Y1" s="1" t="s">
        <v>457</v>
      </c>
      <c r="Z1"/>
      <c r="AA1" s="1" t="s">
        <v>379</v>
      </c>
      <c r="AB1" s="1" t="s">
        <v>329</v>
      </c>
      <c r="AC1" s="1" t="s">
        <v>458</v>
      </c>
      <c r="AD1" s="1" t="s">
        <v>200</v>
      </c>
      <c r="AE1" s="1" t="s">
        <v>380</v>
      </c>
      <c r="AF1" s="1" t="s">
        <v>382</v>
      </c>
      <c r="AG1" s="1" t="s">
        <v>383</v>
      </c>
      <c r="AH1" s="1" t="s">
        <v>123</v>
      </c>
      <c r="AI1" s="1" t="s">
        <v>381</v>
      </c>
      <c r="AJ1" s="1" t="s">
        <v>385</v>
      </c>
      <c r="AK1" s="1" t="s">
        <v>384</v>
      </c>
      <c r="AL1" s="1" t="s">
        <v>131</v>
      </c>
      <c r="AN1" s="1" t="s">
        <v>452</v>
      </c>
      <c r="AO1" s="1" t="s">
        <v>345</v>
      </c>
      <c r="AP1" s="1" t="s">
        <v>100</v>
      </c>
      <c r="AQ1" s="1" t="s">
        <v>329</v>
      </c>
      <c r="AR1" s="1" t="s">
        <v>1</v>
      </c>
      <c r="AS1" s="1" t="s">
        <v>277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23</v>
      </c>
      <c r="F2" s="37" t="s">
        <v>24</v>
      </c>
      <c r="G2" s="37" t="s">
        <v>25</v>
      </c>
      <c r="H2" s="37" t="s">
        <v>26</v>
      </c>
      <c r="I2" s="37" t="s">
        <v>36</v>
      </c>
      <c r="J2" s="37" t="s">
        <v>115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46</v>
      </c>
      <c r="N2" s="48" t="s">
        <v>36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24</v>
      </c>
      <c r="AS2" s="35" t="s">
        <v>45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2019-03-10T06:50:07Z</dcterms:modified>
</cp:coreProperties>
</file>