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olah_data_app\"/>
    </mc:Choice>
  </mc:AlternateContent>
  <xr:revisionPtr revIDLastSave="0" documentId="13_ncr:1_{5F756F55-D7FA-4474-9947-683B5DBD4D3F}" xr6:coauthVersionLast="47" xr6:coauthVersionMax="47" xr10:uidLastSave="{00000000-0000-0000-0000-000000000000}"/>
  <bookViews>
    <workbookView xWindow="-120" yWindow="-120" windowWidth="29040" windowHeight="16440" activeTab="2" xr2:uid="{8D55CE16-5948-44A0-B88B-ED623A383CF9}"/>
  </bookViews>
  <sheets>
    <sheet name="Data" sheetId="1" r:id="rId1"/>
    <sheet name="Uji RAPS" sheetId="2" r:id="rId2"/>
    <sheet name="Uji Inlier - Outlie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C16" i="3"/>
  <c r="C15" i="3"/>
  <c r="C14" i="3"/>
  <c r="C13" i="3"/>
  <c r="C12" i="3"/>
  <c r="C11" i="3"/>
  <c r="C10" i="3"/>
  <c r="C9" i="3"/>
  <c r="C8" i="3"/>
  <c r="C7" i="3"/>
  <c r="C6" i="3"/>
  <c r="C5" i="3"/>
  <c r="I26" i="2"/>
  <c r="I25" i="2"/>
  <c r="R13" i="2"/>
  <c r="Q13" i="2"/>
  <c r="P13" i="2"/>
  <c r="O13" i="2"/>
  <c r="N13" i="2"/>
  <c r="M13" i="2"/>
  <c r="L13" i="2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B46" i="1"/>
  <c r="B45" i="1"/>
  <c r="B44" i="1"/>
  <c r="C47" i="1"/>
  <c r="D47" i="1"/>
  <c r="E47" i="1"/>
  <c r="F47" i="1"/>
  <c r="G47" i="1"/>
  <c r="H47" i="1"/>
  <c r="I47" i="1"/>
  <c r="J47" i="1"/>
  <c r="K47" i="1"/>
  <c r="L47" i="1"/>
  <c r="M47" i="1"/>
  <c r="B47" i="1"/>
  <c r="C43" i="1"/>
  <c r="D5" i="2" s="1"/>
  <c r="D6" i="3" s="1"/>
  <c r="D43" i="1"/>
  <c r="D6" i="2" s="1"/>
  <c r="D7" i="3" s="1"/>
  <c r="E43" i="1"/>
  <c r="D7" i="2" s="1"/>
  <c r="D8" i="3" s="1"/>
  <c r="F43" i="1"/>
  <c r="D8" i="2" s="1"/>
  <c r="D9" i="3" s="1"/>
  <c r="G43" i="1"/>
  <c r="D9" i="2" s="1"/>
  <c r="D10" i="3" s="1"/>
  <c r="H43" i="1"/>
  <c r="I43" i="1"/>
  <c r="J43" i="1"/>
  <c r="K43" i="1"/>
  <c r="L43" i="1"/>
  <c r="M43" i="1"/>
  <c r="B43" i="1"/>
  <c r="D4" i="2" s="1"/>
  <c r="D5" i="3" s="1"/>
  <c r="E10" i="3" l="1"/>
  <c r="E9" i="3"/>
  <c r="E8" i="3"/>
  <c r="E5" i="3"/>
  <c r="E6" i="3"/>
  <c r="E7" i="3"/>
  <c r="D16" i="2"/>
  <c r="E5" i="2" s="1"/>
  <c r="F5" i="2" s="1"/>
  <c r="E18" i="3" l="1"/>
  <c r="E17" i="3"/>
  <c r="E7" i="2"/>
  <c r="F7" i="2" s="1"/>
  <c r="G7" i="2" s="1"/>
  <c r="E9" i="2"/>
  <c r="F9" i="2" s="1"/>
  <c r="G9" i="2" s="1"/>
  <c r="E8" i="2"/>
  <c r="F8" i="2" s="1"/>
  <c r="G8" i="2" s="1"/>
  <c r="E4" i="2"/>
  <c r="F4" i="2" s="1"/>
  <c r="E6" i="2"/>
  <c r="F6" i="2" s="1"/>
  <c r="G6" i="2" s="1"/>
  <c r="G5" i="2"/>
  <c r="G7" i="3" l="1"/>
  <c r="G10" i="3"/>
  <c r="F16" i="2"/>
  <c r="G4" i="2"/>
  <c r="G17" i="2" s="1"/>
  <c r="H4" i="2" s="1"/>
  <c r="I5" i="2" l="1"/>
  <c r="J5" i="2" s="1"/>
  <c r="I7" i="2"/>
  <c r="J7" i="2" s="1"/>
  <c r="I6" i="2"/>
  <c r="J6" i="2" s="1"/>
  <c r="I4" i="2"/>
  <c r="I9" i="2"/>
  <c r="J9" i="2" s="1"/>
  <c r="I8" i="2"/>
  <c r="J8" i="2" s="1"/>
  <c r="I16" i="2" l="1"/>
  <c r="J4" i="2"/>
  <c r="I17" i="2"/>
  <c r="E24" i="2" l="1"/>
  <c r="E26" i="2" s="1"/>
  <c r="J26" i="2" s="1"/>
  <c r="E23" i="2"/>
  <c r="E25" i="2" s="1"/>
  <c r="J25" i="2" s="1"/>
  <c r="E21" i="2"/>
  <c r="J16" i="2"/>
  <c r="E22" i="2"/>
  <c r="J17" i="2"/>
</calcChain>
</file>

<file path=xl/sharedStrings.xml><?xml version="1.0" encoding="utf-8"?>
<sst xmlns="http://schemas.openxmlformats.org/spreadsheetml/2006/main" count="123" uniqueCount="92">
  <si>
    <t>DATA CURAH HUJAN HARIAN</t>
  </si>
  <si>
    <t>NAMA STASIUN</t>
  </si>
  <si>
    <t>Kode Stasiun</t>
  </si>
  <si>
    <t>Wilayah Sungai</t>
  </si>
  <si>
    <t>Kode Database</t>
  </si>
  <si>
    <t>Lintang Selatan</t>
  </si>
  <si>
    <t>Kelurahan/Desa</t>
  </si>
  <si>
    <t>Tahun Pendirian</t>
  </si>
  <si>
    <t>Bujur Timur</t>
  </si>
  <si>
    <t>Kecamatan</t>
  </si>
  <si>
    <t>Tipe Alat</t>
  </si>
  <si>
    <t>Elevasi</t>
  </si>
  <si>
    <t>Kab/Kota</t>
  </si>
  <si>
    <t>Pengelola</t>
  </si>
  <si>
    <t>Tanggal</t>
  </si>
  <si>
    <t>Bulan</t>
  </si>
  <si>
    <t>Total</t>
  </si>
  <si>
    <t>Periode1</t>
  </si>
  <si>
    <t>Periode2</t>
  </si>
  <si>
    <t>Periode3</t>
  </si>
  <si>
    <t>Maksimum</t>
  </si>
  <si>
    <t>Data Hujan</t>
  </si>
  <si>
    <t>Tahun : [Tahun]</t>
  </si>
  <si>
    <t>[Nama Stasiun]</t>
  </si>
  <si>
    <t>[Longitude]</t>
  </si>
  <si>
    <t>[Latitude]</t>
  </si>
  <si>
    <t>[Elevation]</t>
  </si>
  <si>
    <t>[Wilayah Sungai]</t>
  </si>
  <si>
    <t>[Kelurahan/Desa]</t>
  </si>
  <si>
    <t>[Kecamatan]</t>
  </si>
  <si>
    <t>[Kabupaten]</t>
  </si>
  <si>
    <t>[Kode Database]</t>
  </si>
  <si>
    <t>[Tahun Pendirian]</t>
  </si>
  <si>
    <t>[Tipe Alat]</t>
  </si>
  <si>
    <t>[Pengelola]</t>
  </si>
  <si>
    <t>[JAM HUJAN]</t>
  </si>
  <si>
    <t>[Kode Stasiun]</t>
  </si>
  <si>
    <t xml:space="preserve">Uji Konsistensi Data </t>
  </si>
  <si>
    <r>
      <t>Nilai Q/n</t>
    </r>
    <r>
      <rPr>
        <b/>
        <vertAlign val="superscript"/>
        <sz val="10"/>
        <rFont val="Arial"/>
        <family val="2"/>
      </rPr>
      <t>0.5</t>
    </r>
    <r>
      <rPr>
        <b/>
        <sz val="10"/>
        <rFont val="Arial"/>
        <family val="2"/>
      </rPr>
      <t xml:space="preserve"> dan R/n</t>
    </r>
    <r>
      <rPr>
        <b/>
        <vertAlign val="superscript"/>
        <sz val="10"/>
        <rFont val="Arial"/>
        <family val="2"/>
      </rPr>
      <t>0.5</t>
    </r>
  </si>
  <si>
    <t>No</t>
  </si>
  <si>
    <t>Curah Hujan</t>
  </si>
  <si>
    <t>Sk*</t>
  </si>
  <si>
    <t>[Sk*]</t>
  </si>
  <si>
    <r>
      <t>Dy</t>
    </r>
    <r>
      <rPr>
        <vertAlign val="superscript"/>
        <sz val="11"/>
        <color indexed="8"/>
        <rFont val="Arial"/>
        <family val="2"/>
      </rPr>
      <t>2</t>
    </r>
  </si>
  <si>
    <t>Dy</t>
  </si>
  <si>
    <t>Sk**</t>
  </si>
  <si>
    <t>[Sk**]</t>
  </si>
  <si>
    <t>n</t>
  </si>
  <si>
    <r>
      <t>Q/n</t>
    </r>
    <r>
      <rPr>
        <b/>
        <vertAlign val="superscript"/>
        <sz val="10"/>
        <rFont val="Arial"/>
        <family val="2"/>
      </rPr>
      <t>0.5</t>
    </r>
  </si>
  <si>
    <r>
      <t>R/n</t>
    </r>
    <r>
      <rPr>
        <b/>
        <vertAlign val="superscript"/>
        <sz val="10"/>
        <rFont val="Arial"/>
        <family val="2"/>
      </rPr>
      <t>0.5</t>
    </r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</si>
  <si>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</si>
  <si>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</si>
  <si>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</si>
  <si>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</si>
  <si>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</si>
  <si>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</si>
  <si>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</si>
  <si>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</si>
  <si>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Sumber: Sri Harto, 1993: 168</t>
  </si>
  <si>
    <t>September</t>
  </si>
  <si>
    <t>Oktober</t>
  </si>
  <si>
    <t>November</t>
  </si>
  <si>
    <t>Desember</t>
  </si>
  <si>
    <t>Rerata</t>
  </si>
  <si>
    <t>-</t>
  </si>
  <si>
    <t>Mak</t>
  </si>
  <si>
    <t>Jumlah</t>
  </si>
  <si>
    <t>Min</t>
  </si>
  <si>
    <t>Hasil analisis :</t>
  </si>
  <si>
    <t>Sk**mak</t>
  </si>
  <si>
    <t>Sk**min</t>
  </si>
  <si>
    <t>Q = Sk**mak</t>
  </si>
  <si>
    <t>R = Sk**mak - Sk**min</t>
  </si>
  <si>
    <r>
      <t>Q/n</t>
    </r>
    <r>
      <rPr>
        <vertAlign val="superscript"/>
        <sz val="11"/>
        <color indexed="8"/>
        <rFont val="Arial"/>
        <family val="2"/>
      </rPr>
      <t>0,5</t>
    </r>
  </si>
  <si>
    <t>&lt; dengan probabilitas 95% dari tabel</t>
  </si>
  <si>
    <r>
      <t>R/n</t>
    </r>
    <r>
      <rPr>
        <vertAlign val="superscript"/>
        <sz val="11"/>
        <color indexed="8"/>
        <rFont val="Arial"/>
        <family val="2"/>
      </rPr>
      <t>0,5</t>
    </r>
  </si>
  <si>
    <r>
      <t xml:space="preserve">Uji Abnormalitas Data </t>
    </r>
    <r>
      <rPr>
        <b/>
        <i/>
        <sz val="11"/>
        <color indexed="8"/>
        <rFont val="Times New Roman"/>
        <family val="1"/>
      </rPr>
      <t>(Inlier-Outlier)</t>
    </r>
  </si>
  <si>
    <r>
      <t xml:space="preserve">Nilai Kn untuk uji </t>
    </r>
    <r>
      <rPr>
        <b/>
        <i/>
        <sz val="11"/>
        <color indexed="8"/>
        <rFont val="Times New Roman"/>
        <family val="1"/>
      </rPr>
      <t>inlier-outlier</t>
    </r>
  </si>
  <si>
    <t>Log x</t>
  </si>
  <si>
    <t>Keterangan</t>
  </si>
  <si>
    <t>Kn</t>
  </si>
  <si>
    <t>(mm)</t>
  </si>
  <si>
    <t>data</t>
  </si>
  <si>
    <t>Nilai ambang atas</t>
  </si>
  <si>
    <t>Xh =</t>
  </si>
  <si>
    <t>Nilai ambang bawah</t>
  </si>
  <si>
    <t>Xi =</t>
  </si>
  <si>
    <t>Stdev</t>
  </si>
  <si>
    <t>=</t>
  </si>
  <si>
    <t>Mean</t>
  </si>
  <si>
    <t>Departemen Pekerjaan Umum, Panduan perencanaan Bendungan Urugan Volume II, 1999</t>
  </si>
  <si>
    <t>Data tersebut layak digunakan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</si>
</sst>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6E761"/>
        <bgColor rgb="FF96E76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3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Alignment="1">
      <alignment horizontal="left" vertical="center"/>
    </xf>
    <xf numFmtId="0" fontId="4" fillId="0" borderId="0" xfId="2" applyFont="1"/>
    <xf numFmtId="0" fontId="5" fillId="0" borderId="0" xfId="2" applyFont="1"/>
    <xf numFmtId="0" fontId="4" fillId="3" borderId="2" xfId="2" applyFont="1" applyFill="1" applyBorder="1" applyAlignment="1">
      <alignment horizontal="center"/>
    </xf>
    <xf numFmtId="0" fontId="4" fillId="0" borderId="2" xfId="2" applyFont="1" applyBorder="1" applyAlignment="1">
      <alignment horizontal="center"/>
    </xf>
    <xf numFmtId="1" fontId="4" fillId="0" borderId="2" xfId="2" applyNumberFormat="1" applyFont="1" applyBorder="1" applyAlignment="1">
      <alignment horizontal="left"/>
    </xf>
    <xf numFmtId="2" fontId="4" fillId="0" borderId="2" xfId="2" applyNumberFormat="1" applyFont="1" applyBorder="1" applyAlignment="1">
      <alignment horizontal="right"/>
    </xf>
    <xf numFmtId="9" fontId="6" fillId="3" borderId="10" xfId="2" applyNumberFormat="1" applyFont="1" applyFill="1" applyBorder="1" applyAlignment="1">
      <alignment horizontal="center"/>
    </xf>
    <xf numFmtId="9" fontId="6" fillId="3" borderId="11" xfId="2" applyNumberFormat="1" applyFont="1" applyFill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4" borderId="13" xfId="2" applyFont="1" applyFill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9" fillId="0" borderId="15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9" fillId="4" borderId="12" xfId="2" applyFont="1" applyFill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10" fillId="0" borderId="0" xfId="2" applyFont="1"/>
    <xf numFmtId="0" fontId="9" fillId="0" borderId="0" xfId="2" applyFont="1"/>
    <xf numFmtId="0" fontId="11" fillId="4" borderId="0" xfId="2" applyFont="1" applyFill="1" applyAlignment="1">
      <alignment horizontal="center"/>
    </xf>
    <xf numFmtId="2" fontId="11" fillId="4" borderId="0" xfId="2" applyNumberFormat="1" applyFont="1" applyFill="1" applyAlignment="1">
      <alignment horizontal="center"/>
    </xf>
    <xf numFmtId="0" fontId="5" fillId="5" borderId="0" xfId="2" applyFont="1" applyFill="1"/>
    <xf numFmtId="0" fontId="11" fillId="5" borderId="0" xfId="2" applyFont="1" applyFill="1" applyAlignment="1">
      <alignment horizontal="center"/>
    </xf>
    <xf numFmtId="2" fontId="11" fillId="5" borderId="0" xfId="2" applyNumberFormat="1" applyFont="1" applyFill="1" applyAlignment="1">
      <alignment horizontal="center"/>
    </xf>
    <xf numFmtId="2" fontId="4" fillId="3" borderId="2" xfId="2" applyNumberFormat="1" applyFont="1" applyFill="1" applyBorder="1" applyAlignment="1">
      <alignment horizontal="right"/>
    </xf>
    <xf numFmtId="164" fontId="4" fillId="3" borderId="2" xfId="2" applyNumberFormat="1" applyFont="1" applyFill="1" applyBorder="1" applyAlignment="1">
      <alignment horizontal="center"/>
    </xf>
    <xf numFmtId="164" fontId="4" fillId="3" borderId="2" xfId="2" applyNumberFormat="1" applyFont="1" applyFill="1" applyBorder="1" applyAlignment="1">
      <alignment horizontal="right"/>
    </xf>
    <xf numFmtId="0" fontId="4" fillId="0" borderId="0" xfId="2" applyFont="1" applyAlignment="1">
      <alignment horizontal="right"/>
    </xf>
    <xf numFmtId="0" fontId="12" fillId="4" borderId="0" xfId="2" applyFont="1" applyFill="1"/>
    <xf numFmtId="2" fontId="4" fillId="0" borderId="0" xfId="2" applyNumberFormat="1" applyFont="1"/>
    <xf numFmtId="0" fontId="13" fillId="0" borderId="0" xfId="2" applyFont="1"/>
    <xf numFmtId="2" fontId="4" fillId="4" borderId="0" xfId="2" applyNumberFormat="1" applyFont="1" applyFill="1"/>
    <xf numFmtId="0" fontId="12" fillId="0" borderId="0" xfId="2" applyFont="1" applyAlignment="1">
      <alignment horizontal="center"/>
    </xf>
    <xf numFmtId="0" fontId="14" fillId="0" borderId="0" xfId="2" applyFont="1"/>
    <xf numFmtId="0" fontId="16" fillId="0" borderId="0" xfId="2" applyFont="1"/>
    <xf numFmtId="0" fontId="16" fillId="3" borderId="13" xfId="2" applyFont="1" applyFill="1" applyBorder="1"/>
    <xf numFmtId="0" fontId="16" fillId="3" borderId="3" xfId="2" applyFont="1" applyFill="1" applyBorder="1" applyAlignment="1">
      <alignment horizontal="center"/>
    </xf>
    <xf numFmtId="0" fontId="16" fillId="3" borderId="13" xfId="2" applyFont="1" applyFill="1" applyBorder="1" applyAlignment="1">
      <alignment horizontal="center"/>
    </xf>
    <xf numFmtId="0" fontId="16" fillId="3" borderId="17" xfId="2" applyFont="1" applyFill="1" applyBorder="1" applyAlignment="1">
      <alignment horizontal="center"/>
    </xf>
    <xf numFmtId="0" fontId="16" fillId="3" borderId="9" xfId="2" applyFont="1" applyFill="1" applyBorder="1" applyAlignment="1">
      <alignment horizontal="center"/>
    </xf>
    <xf numFmtId="0" fontId="16" fillId="0" borderId="15" xfId="2" applyFont="1" applyBorder="1" applyAlignment="1">
      <alignment horizontal="center"/>
    </xf>
    <xf numFmtId="1" fontId="16" fillId="0" borderId="12" xfId="2" applyNumberFormat="1" applyFont="1" applyBorder="1" applyAlignment="1">
      <alignment horizontal="right"/>
    </xf>
    <xf numFmtId="2" fontId="16" fillId="0" borderId="12" xfId="2" applyNumberFormat="1" applyFont="1" applyBorder="1" applyAlignment="1">
      <alignment horizontal="right"/>
    </xf>
    <xf numFmtId="2" fontId="16" fillId="0" borderId="13" xfId="2" applyNumberFormat="1" applyFont="1" applyBorder="1" applyAlignment="1">
      <alignment horizontal="right"/>
    </xf>
    <xf numFmtId="0" fontId="16" fillId="0" borderId="20" xfId="2" applyFont="1" applyBorder="1"/>
    <xf numFmtId="0" fontId="16" fillId="0" borderId="3" xfId="2" applyFont="1" applyBorder="1" applyAlignment="1">
      <alignment horizontal="center"/>
    </xf>
    <xf numFmtId="164" fontId="16" fillId="0" borderId="13" xfId="2" applyNumberFormat="1" applyFont="1" applyBorder="1"/>
    <xf numFmtId="0" fontId="16" fillId="0" borderId="13" xfId="2" applyFont="1" applyBorder="1" applyAlignment="1">
      <alignment horizontal="center"/>
    </xf>
    <xf numFmtId="164" fontId="16" fillId="0" borderId="14" xfId="2" applyNumberFormat="1" applyFont="1" applyBorder="1"/>
    <xf numFmtId="0" fontId="16" fillId="0" borderId="21" xfId="2" applyFont="1" applyBorder="1"/>
    <xf numFmtId="164" fontId="17" fillId="0" borderId="12" xfId="2" applyNumberFormat="1" applyFont="1" applyBorder="1"/>
    <xf numFmtId="0" fontId="16" fillId="0" borderId="12" xfId="2" applyFont="1" applyBorder="1" applyAlignment="1">
      <alignment horizontal="center"/>
    </xf>
    <xf numFmtId="164" fontId="16" fillId="0" borderId="12" xfId="2" applyNumberFormat="1" applyFont="1" applyBorder="1"/>
    <xf numFmtId="164" fontId="16" fillId="0" borderId="16" xfId="2" applyNumberFormat="1" applyFont="1" applyBorder="1"/>
    <xf numFmtId="2" fontId="16" fillId="5" borderId="12" xfId="2" applyNumberFormat="1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2" fontId="16" fillId="0" borderId="21" xfId="2" applyNumberFormat="1" applyFont="1" applyBorder="1"/>
    <xf numFmtId="0" fontId="16" fillId="0" borderId="22" xfId="2" applyFont="1" applyBorder="1"/>
    <xf numFmtId="0" fontId="16" fillId="0" borderId="23" xfId="2" applyFont="1" applyBorder="1"/>
    <xf numFmtId="0" fontId="16" fillId="0" borderId="23" xfId="2" applyFont="1" applyBorder="1" applyAlignment="1">
      <alignment horizontal="center"/>
    </xf>
    <xf numFmtId="2" fontId="16" fillId="0" borderId="23" xfId="2" applyNumberFormat="1" applyFont="1" applyBorder="1"/>
    <xf numFmtId="0" fontId="16" fillId="0" borderId="24" xfId="2" applyFont="1" applyBorder="1"/>
    <xf numFmtId="0" fontId="16" fillId="0" borderId="25" xfId="2" applyFont="1" applyBorder="1"/>
    <xf numFmtId="0" fontId="16" fillId="0" borderId="0" xfId="2" applyFont="1" applyAlignment="1">
      <alignment horizontal="center"/>
    </xf>
    <xf numFmtId="2" fontId="16" fillId="0" borderId="0" xfId="2" applyNumberFormat="1" applyFont="1"/>
    <xf numFmtId="0" fontId="16" fillId="0" borderId="9" xfId="2" applyFont="1" applyBorder="1" applyAlignment="1">
      <alignment horizontal="center"/>
    </xf>
    <xf numFmtId="164" fontId="16" fillId="0" borderId="17" xfId="2" applyNumberFormat="1" applyFont="1" applyBorder="1"/>
    <xf numFmtId="0" fontId="16" fillId="0" borderId="17" xfId="2" applyFont="1" applyBorder="1" applyAlignment="1">
      <alignment horizontal="center"/>
    </xf>
    <xf numFmtId="164" fontId="16" fillId="0" borderId="18" xfId="2" applyNumberFormat="1" applyFont="1" applyBorder="1"/>
    <xf numFmtId="0" fontId="16" fillId="0" borderId="26" xfId="2" applyFont="1" applyBorder="1"/>
    <xf numFmtId="0" fontId="16" fillId="0" borderId="1" xfId="2" applyFont="1" applyBorder="1"/>
    <xf numFmtId="0" fontId="16" fillId="0" borderId="1" xfId="2" applyFont="1" applyBorder="1" applyAlignment="1">
      <alignment horizontal="center"/>
    </xf>
    <xf numFmtId="2" fontId="18" fillId="0" borderId="1" xfId="2" applyNumberFormat="1" applyFont="1" applyBorder="1"/>
    <xf numFmtId="0" fontId="16" fillId="0" borderId="27" xfId="2" applyFont="1" applyBorder="1"/>
    <xf numFmtId="0" fontId="19" fillId="0" borderId="0" xfId="2" applyFont="1"/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1" fillId="2" borderId="0" xfId="1" applyFill="1" applyAlignment="1">
      <alignment horizontal="left" vertical="center"/>
    </xf>
    <xf numFmtId="0" fontId="4" fillId="3" borderId="2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3" borderId="3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4" fillId="0" borderId="19" xfId="2" applyNumberFormat="1" applyFont="1" applyBorder="1" applyAlignment="1">
      <alignment horizontal="center" vertical="center"/>
    </xf>
    <xf numFmtId="0" fontId="16" fillId="3" borderId="13" xfId="2" applyFont="1" applyFill="1" applyBorder="1" applyAlignment="1">
      <alignment horizontal="center" vertical="center"/>
    </xf>
    <xf numFmtId="0" fontId="16" fillId="3" borderId="17" xfId="2" applyFont="1" applyFill="1" applyBorder="1" applyAlignment="1">
      <alignment horizontal="center" vertical="center"/>
    </xf>
    <xf numFmtId="0" fontId="16" fillId="3" borderId="14" xfId="2" applyFont="1" applyFill="1" applyBorder="1" applyAlignment="1">
      <alignment horizontal="center" vertical="center"/>
    </xf>
    <xf numFmtId="0" fontId="16" fillId="3" borderId="18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6" fillId="3" borderId="9" xfId="2" applyFont="1" applyFill="1" applyBorder="1" applyAlignment="1">
      <alignment horizontal="center" vertical="center"/>
    </xf>
  </cellXfs>
  <cellStyles count="3">
    <cellStyle name="Normal" xfId="0" builtinId="0"/>
    <cellStyle name="Normal 3" xfId="1" xr:uid="{253129CA-077B-4AD5-BA80-DECFD7255615}"/>
    <cellStyle name="Normal 7" xfId="2" xr:uid="{528C7A14-C14E-4F2A-B5B4-3E22A1F9D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Work\Kantor\Dokumen\05%20Agustus%20-%202024\Argoyuwono.xlsx" TargetMode="External"/><Relationship Id="rId1" Type="http://schemas.openxmlformats.org/officeDocument/2006/relationships/externalLinkPath" Target="file:///G:\Work\Kantor\Dokumen\05%20Agustus%20-%202024\Argoyuw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ASE"/>
      <sheetName val="Rekap Bulanan"/>
      <sheetName val="Rekap Max"/>
      <sheetName val="Rekap"/>
      <sheetName val="Print"/>
      <sheetName val="Daftar Pos "/>
      <sheetName val="Argoyuwono"/>
      <sheetName val="Uji Raps"/>
      <sheetName val="Uji Inlier-Out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Januari</v>
          </cell>
        </row>
        <row r="5">
          <cell r="C5" t="str">
            <v>Februari</v>
          </cell>
        </row>
        <row r="6">
          <cell r="C6" t="str">
            <v>Maret</v>
          </cell>
        </row>
        <row r="7">
          <cell r="C7" t="str">
            <v>April</v>
          </cell>
        </row>
        <row r="8">
          <cell r="C8" t="str">
            <v>Mei</v>
          </cell>
        </row>
        <row r="9">
          <cell r="C9" t="str">
            <v>Juni</v>
          </cell>
        </row>
        <row r="10">
          <cell r="C10" t="str">
            <v>Juli</v>
          </cell>
        </row>
        <row r="11">
          <cell r="C11" t="str">
            <v>Agustus</v>
          </cell>
        </row>
        <row r="12">
          <cell r="C12" t="str">
            <v>September</v>
          </cell>
        </row>
        <row r="13">
          <cell r="C13" t="str">
            <v>Oktober</v>
          </cell>
        </row>
        <row r="14">
          <cell r="C14" t="str">
            <v>November</v>
          </cell>
        </row>
        <row r="15">
          <cell r="C15" t="str">
            <v>Desember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906A-8387-4558-A346-1E96A83E1D68}">
  <dimension ref="A1:M48"/>
  <sheetViews>
    <sheetView zoomScale="78" workbookViewId="0">
      <selection sqref="A1:M1"/>
    </sheetView>
  </sheetViews>
  <sheetFormatPr defaultColWidth="8.7109375" defaultRowHeight="15" x14ac:dyDescent="0.25"/>
  <cols>
    <col min="1" max="1" width="10.7109375" style="3" bestFit="1" customWidth="1"/>
    <col min="2" max="13" width="12.5703125" style="3" bestFit="1" customWidth="1"/>
    <col min="14" max="16384" width="8.7109375" style="3"/>
  </cols>
  <sheetData>
    <row r="1" spans="1:13" x14ac:dyDescent="0.25">
      <c r="A1" s="84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x14ac:dyDescent="0.25">
      <c r="A2" s="84" t="s">
        <v>22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3" t="s">
        <v>1</v>
      </c>
      <c r="B4" s="83"/>
      <c r="C4" s="85" t="s">
        <v>23</v>
      </c>
      <c r="D4" s="85"/>
      <c r="E4" s="83"/>
      <c r="F4" s="83"/>
      <c r="G4" s="83"/>
      <c r="H4" s="83"/>
      <c r="I4" s="83"/>
      <c r="J4" s="83"/>
      <c r="K4" s="83"/>
      <c r="L4" s="83"/>
      <c r="M4" s="83"/>
    </row>
    <row r="5" spans="1:13" x14ac:dyDescent="0.25">
      <c r="A5" s="83" t="s">
        <v>2</v>
      </c>
      <c r="B5" s="83"/>
      <c r="C5" s="83" t="s">
        <v>36</v>
      </c>
      <c r="D5" s="83"/>
      <c r="E5" s="4"/>
      <c r="F5" s="83" t="s">
        <v>3</v>
      </c>
      <c r="G5" s="83"/>
      <c r="H5" s="83" t="s">
        <v>27</v>
      </c>
      <c r="I5" s="83"/>
      <c r="J5" s="83" t="s">
        <v>4</v>
      </c>
      <c r="K5" s="83"/>
      <c r="L5" s="83" t="s">
        <v>31</v>
      </c>
      <c r="M5" s="83"/>
    </row>
    <row r="6" spans="1:13" x14ac:dyDescent="0.25">
      <c r="A6" s="83" t="s">
        <v>5</v>
      </c>
      <c r="B6" s="83"/>
      <c r="C6" s="83" t="s">
        <v>24</v>
      </c>
      <c r="D6" s="83"/>
      <c r="E6" s="4"/>
      <c r="F6" s="83" t="s">
        <v>6</v>
      </c>
      <c r="G6" s="83"/>
      <c r="H6" s="83" t="s">
        <v>28</v>
      </c>
      <c r="I6" s="83"/>
      <c r="J6" s="83" t="s">
        <v>7</v>
      </c>
      <c r="K6" s="83"/>
      <c r="L6" s="83" t="s">
        <v>32</v>
      </c>
      <c r="M6" s="83"/>
    </row>
    <row r="7" spans="1:13" x14ac:dyDescent="0.25">
      <c r="A7" s="83" t="s">
        <v>8</v>
      </c>
      <c r="B7" s="83"/>
      <c r="C7" s="83" t="s">
        <v>25</v>
      </c>
      <c r="D7" s="83"/>
      <c r="E7" s="4"/>
      <c r="F7" s="83" t="s">
        <v>9</v>
      </c>
      <c r="G7" s="83"/>
      <c r="H7" s="83" t="s">
        <v>29</v>
      </c>
      <c r="I7" s="83"/>
      <c r="J7" s="83" t="s">
        <v>10</v>
      </c>
      <c r="K7" s="83"/>
      <c r="L7" s="83" t="s">
        <v>33</v>
      </c>
      <c r="M7" s="83"/>
    </row>
    <row r="8" spans="1:13" x14ac:dyDescent="0.25">
      <c r="A8" s="83" t="s">
        <v>11</v>
      </c>
      <c r="B8" s="83"/>
      <c r="C8" s="83" t="s">
        <v>26</v>
      </c>
      <c r="D8" s="83"/>
      <c r="E8" s="4"/>
      <c r="F8" s="83" t="s">
        <v>12</v>
      </c>
      <c r="G8" s="83"/>
      <c r="H8" s="83" t="s">
        <v>30</v>
      </c>
      <c r="I8" s="83"/>
      <c r="J8" s="83" t="s">
        <v>13</v>
      </c>
      <c r="K8" s="83"/>
      <c r="L8" s="83" t="s">
        <v>34</v>
      </c>
      <c r="M8" s="83"/>
    </row>
    <row r="9" spans="1:13" x14ac:dyDescent="0.25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</row>
    <row r="10" spans="1:13" x14ac:dyDescent="0.25">
      <c r="A10" s="82" t="s">
        <v>14</v>
      </c>
      <c r="B10" s="82" t="s">
        <v>15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1" spans="1:13" x14ac:dyDescent="0.25">
      <c r="A11" s="82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3" x14ac:dyDescent="0.25">
      <c r="A12" s="2">
        <v>1</v>
      </c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</row>
    <row r="13" spans="1:13" x14ac:dyDescent="0.25">
      <c r="A13" s="2">
        <v>2</v>
      </c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</row>
    <row r="14" spans="1:13" x14ac:dyDescent="0.25">
      <c r="A14" s="2">
        <v>3</v>
      </c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</row>
    <row r="15" spans="1:13" x14ac:dyDescent="0.25">
      <c r="A15" s="2">
        <v>4</v>
      </c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2"/>
    </row>
    <row r="16" spans="1:13" x14ac:dyDescent="0.25">
      <c r="A16" s="2">
        <v>5</v>
      </c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</row>
    <row r="17" spans="1:13" x14ac:dyDescent="0.25">
      <c r="A17" s="2">
        <v>6</v>
      </c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</row>
    <row r="18" spans="1:13" x14ac:dyDescent="0.25">
      <c r="A18" s="2">
        <v>7</v>
      </c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</row>
    <row r="19" spans="1:13" x14ac:dyDescent="0.25">
      <c r="A19" s="2">
        <v>8</v>
      </c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</row>
    <row r="20" spans="1:13" x14ac:dyDescent="0.25">
      <c r="A20" s="2">
        <v>9</v>
      </c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x14ac:dyDescent="0.25">
      <c r="A21" s="2">
        <v>10</v>
      </c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</row>
    <row r="22" spans="1:13" x14ac:dyDescent="0.25">
      <c r="A22" s="2">
        <v>11</v>
      </c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</row>
    <row r="23" spans="1:13" x14ac:dyDescent="0.25">
      <c r="A23" s="2">
        <v>12</v>
      </c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25">
      <c r="A24" s="2">
        <v>13</v>
      </c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25">
      <c r="A25" s="2">
        <v>14</v>
      </c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25">
      <c r="A26" s="2">
        <v>15</v>
      </c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25">
      <c r="A27" s="2">
        <v>16</v>
      </c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25">
      <c r="A28" s="2">
        <v>17</v>
      </c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25">
      <c r="A29" s="2">
        <v>18</v>
      </c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25">
      <c r="A30" s="2">
        <v>19</v>
      </c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25">
      <c r="A31" s="2">
        <v>20</v>
      </c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25">
      <c r="A32" s="2">
        <v>21</v>
      </c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25">
      <c r="A33" s="2">
        <v>22</v>
      </c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25">
      <c r="A34" s="2">
        <v>23</v>
      </c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25">
      <c r="A35" s="2">
        <v>24</v>
      </c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25">
      <c r="A36" s="2">
        <v>25</v>
      </c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x14ac:dyDescent="0.25">
      <c r="A37" s="2">
        <v>26</v>
      </c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</row>
    <row r="38" spans="1:13" x14ac:dyDescent="0.25">
      <c r="A38" s="2">
        <v>27</v>
      </c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</row>
    <row r="39" spans="1:13" x14ac:dyDescent="0.25">
      <c r="A39" s="2">
        <v>28</v>
      </c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</row>
    <row r="40" spans="1:13" x14ac:dyDescent="0.25">
      <c r="A40" s="2">
        <v>29</v>
      </c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</row>
    <row r="41" spans="1:13" x14ac:dyDescent="0.25">
      <c r="A41" s="2">
        <v>30</v>
      </c>
      <c r="B41" s="1"/>
      <c r="C41" s="2"/>
      <c r="D41" s="1"/>
      <c r="E41" s="1"/>
      <c r="F41" s="1"/>
      <c r="G41" s="1"/>
      <c r="H41" s="2"/>
      <c r="I41" s="2"/>
      <c r="J41" s="2"/>
      <c r="K41" s="2"/>
      <c r="L41" s="2"/>
      <c r="M41" s="2"/>
    </row>
    <row r="42" spans="1:13" x14ac:dyDescent="0.25">
      <c r="A42" s="2">
        <v>31</v>
      </c>
      <c r="B42" s="1"/>
      <c r="C42" s="2"/>
      <c r="D42" s="1"/>
      <c r="E42" s="2"/>
      <c r="F42" s="1"/>
      <c r="G42" s="2"/>
      <c r="H42" s="2"/>
      <c r="I42" s="2"/>
      <c r="J42" s="2"/>
      <c r="K42" s="2"/>
      <c r="L42" s="2"/>
      <c r="M42" s="2"/>
    </row>
    <row r="43" spans="1:13" x14ac:dyDescent="0.25">
      <c r="A43" s="4" t="s">
        <v>16</v>
      </c>
      <c r="B43" s="2">
        <f>SUM(B12:B42)</f>
        <v>0</v>
      </c>
      <c r="C43" s="2">
        <f t="shared" ref="C43:M43" si="0">SUM(C12:C42)</f>
        <v>0</v>
      </c>
      <c r="D43" s="2">
        <f t="shared" si="0"/>
        <v>0</v>
      </c>
      <c r="E43" s="2">
        <f t="shared" si="0"/>
        <v>0</v>
      </c>
      <c r="F43" s="2">
        <f t="shared" si="0"/>
        <v>0</v>
      </c>
      <c r="G43" s="2">
        <f t="shared" si="0"/>
        <v>0</v>
      </c>
      <c r="H43" s="2">
        <f t="shared" si="0"/>
        <v>0</v>
      </c>
      <c r="I43" s="2">
        <f t="shared" si="0"/>
        <v>0</v>
      </c>
      <c r="J43" s="2">
        <f t="shared" si="0"/>
        <v>0</v>
      </c>
      <c r="K43" s="2">
        <f t="shared" si="0"/>
        <v>0</v>
      </c>
      <c r="L43" s="2">
        <f t="shared" si="0"/>
        <v>0</v>
      </c>
      <c r="M43" s="2">
        <f t="shared" si="0"/>
        <v>0</v>
      </c>
    </row>
    <row r="44" spans="1:13" x14ac:dyDescent="0.25">
      <c r="A44" s="4" t="s">
        <v>17</v>
      </c>
      <c r="B44" s="2">
        <f>SUM(B12:B21)</f>
        <v>0</v>
      </c>
      <c r="C44" s="2">
        <f t="shared" ref="C44:M44" si="1">SUM(C12:C21)</f>
        <v>0</v>
      </c>
      <c r="D44" s="2">
        <f t="shared" si="1"/>
        <v>0</v>
      </c>
      <c r="E44" s="2">
        <f t="shared" si="1"/>
        <v>0</v>
      </c>
      <c r="F44" s="2">
        <f t="shared" si="1"/>
        <v>0</v>
      </c>
      <c r="G44" s="2">
        <f t="shared" si="1"/>
        <v>0</v>
      </c>
      <c r="H44" s="2">
        <f t="shared" si="1"/>
        <v>0</v>
      </c>
      <c r="I44" s="2">
        <f t="shared" si="1"/>
        <v>0</v>
      </c>
      <c r="J44" s="2">
        <f t="shared" si="1"/>
        <v>0</v>
      </c>
      <c r="K44" s="2">
        <f t="shared" si="1"/>
        <v>0</v>
      </c>
      <c r="L44" s="2">
        <f t="shared" si="1"/>
        <v>0</v>
      </c>
      <c r="M44" s="2">
        <f t="shared" si="1"/>
        <v>0</v>
      </c>
    </row>
    <row r="45" spans="1:13" x14ac:dyDescent="0.25">
      <c r="A45" s="4" t="s">
        <v>18</v>
      </c>
      <c r="B45" s="2">
        <f>SUM(B22:B31)</f>
        <v>0</v>
      </c>
      <c r="C45" s="2">
        <f t="shared" ref="C45:M45" si="2">SUM(C22:C31)</f>
        <v>0</v>
      </c>
      <c r="D45" s="2">
        <f t="shared" si="2"/>
        <v>0</v>
      </c>
      <c r="E45" s="2">
        <f t="shared" si="2"/>
        <v>0</v>
      </c>
      <c r="F45" s="2">
        <f t="shared" si="2"/>
        <v>0</v>
      </c>
      <c r="G45" s="2">
        <f t="shared" si="2"/>
        <v>0</v>
      </c>
      <c r="H45" s="2">
        <f t="shared" si="2"/>
        <v>0</v>
      </c>
      <c r="I45" s="2">
        <f t="shared" si="2"/>
        <v>0</v>
      </c>
      <c r="J45" s="2">
        <f t="shared" si="2"/>
        <v>0</v>
      </c>
      <c r="K45" s="2">
        <f t="shared" si="2"/>
        <v>0</v>
      </c>
      <c r="L45" s="2">
        <f t="shared" si="2"/>
        <v>0</v>
      </c>
      <c r="M45" s="2">
        <f t="shared" si="2"/>
        <v>0</v>
      </c>
    </row>
    <row r="46" spans="1:13" x14ac:dyDescent="0.25">
      <c r="A46" s="4" t="s">
        <v>19</v>
      </c>
      <c r="B46" s="2">
        <f>SUM(B32:B42)</f>
        <v>0</v>
      </c>
      <c r="C46" s="2">
        <f t="shared" ref="C46:M46" si="3">SUM(C32:C42)</f>
        <v>0</v>
      </c>
      <c r="D46" s="2">
        <f t="shared" si="3"/>
        <v>0</v>
      </c>
      <c r="E46" s="2">
        <f t="shared" si="3"/>
        <v>0</v>
      </c>
      <c r="F46" s="2">
        <f t="shared" si="3"/>
        <v>0</v>
      </c>
      <c r="G46" s="2">
        <f t="shared" si="3"/>
        <v>0</v>
      </c>
      <c r="H46" s="2">
        <f t="shared" si="3"/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  <c r="L46" s="2">
        <f t="shared" si="3"/>
        <v>0</v>
      </c>
      <c r="M46" s="2">
        <f t="shared" si="3"/>
        <v>0</v>
      </c>
    </row>
    <row r="47" spans="1:13" x14ac:dyDescent="0.25">
      <c r="A47" s="4" t="s">
        <v>20</v>
      </c>
      <c r="B47" s="2">
        <f>MAX(B12:B42)</f>
        <v>0</v>
      </c>
      <c r="C47" s="2">
        <f t="shared" ref="C47:M47" si="4">MAX(C12:C42)</f>
        <v>0</v>
      </c>
      <c r="D47" s="2">
        <f t="shared" si="4"/>
        <v>0</v>
      </c>
      <c r="E47" s="2">
        <f t="shared" si="4"/>
        <v>0</v>
      </c>
      <c r="F47" s="2">
        <f t="shared" si="4"/>
        <v>0</v>
      </c>
      <c r="G47" s="2">
        <f t="shared" si="4"/>
        <v>0</v>
      </c>
      <c r="H47" s="2">
        <f t="shared" si="4"/>
        <v>0</v>
      </c>
      <c r="I47" s="2">
        <f t="shared" si="4"/>
        <v>0</v>
      </c>
      <c r="J47" s="2">
        <f t="shared" si="4"/>
        <v>0</v>
      </c>
      <c r="K47" s="2">
        <f t="shared" si="4"/>
        <v>0</v>
      </c>
      <c r="L47" s="2">
        <f t="shared" si="4"/>
        <v>0</v>
      </c>
      <c r="M47" s="2">
        <f t="shared" si="4"/>
        <v>0</v>
      </c>
    </row>
    <row r="48" spans="1:13" x14ac:dyDescent="0.25">
      <c r="A48" s="4" t="s">
        <v>21</v>
      </c>
      <c r="B48" s="2" t="s">
        <v>35</v>
      </c>
      <c r="C48" s="2" t="s">
        <v>35</v>
      </c>
      <c r="D48" s="2" t="s">
        <v>35</v>
      </c>
      <c r="E48" s="2" t="s">
        <v>35</v>
      </c>
      <c r="F48" s="2" t="s">
        <v>35</v>
      </c>
      <c r="G48" s="2" t="s">
        <v>35</v>
      </c>
      <c r="H48" s="2" t="s">
        <v>35</v>
      </c>
      <c r="I48" s="2" t="s">
        <v>35</v>
      </c>
      <c r="J48" s="2" t="s">
        <v>35</v>
      </c>
      <c r="K48" s="2" t="s">
        <v>35</v>
      </c>
      <c r="L48" s="2" t="s">
        <v>35</v>
      </c>
      <c r="M48" s="2" t="s">
        <v>35</v>
      </c>
    </row>
  </sheetData>
  <mergeCells count="33">
    <mergeCell ref="L5:M5"/>
    <mergeCell ref="A1:M1"/>
    <mergeCell ref="A2:M2"/>
    <mergeCell ref="A3:M3"/>
    <mergeCell ref="A4:B4"/>
    <mergeCell ref="C4:D4"/>
    <mergeCell ref="E4:M4"/>
    <mergeCell ref="A5:B5"/>
    <mergeCell ref="C5:D5"/>
    <mergeCell ref="F5:G5"/>
    <mergeCell ref="H5:I5"/>
    <mergeCell ref="J5:K5"/>
    <mergeCell ref="L7:M7"/>
    <mergeCell ref="A6:B6"/>
    <mergeCell ref="C6:D6"/>
    <mergeCell ref="F6:G6"/>
    <mergeCell ref="H6:I6"/>
    <mergeCell ref="J6:K6"/>
    <mergeCell ref="L6:M6"/>
    <mergeCell ref="A7:B7"/>
    <mergeCell ref="C7:D7"/>
    <mergeCell ref="F7:G7"/>
    <mergeCell ref="H7:I7"/>
    <mergeCell ref="J7:K7"/>
    <mergeCell ref="A9:M9"/>
    <mergeCell ref="A10:A11"/>
    <mergeCell ref="B10:M10"/>
    <mergeCell ref="A8:B8"/>
    <mergeCell ref="C8:D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B76-21D7-4623-B0B0-158FBAF48880}">
  <dimension ref="B2:S26"/>
  <sheetViews>
    <sheetView topLeftCell="A4" workbookViewId="0">
      <selection activeCell="K23" sqref="K23"/>
    </sheetView>
  </sheetViews>
  <sheetFormatPr defaultRowHeight="15" x14ac:dyDescent="0.2"/>
  <cols>
    <col min="1" max="1" width="9.140625" style="6"/>
    <col min="2" max="2" width="4.28515625" style="6" customWidth="1"/>
    <col min="3" max="3" width="11.140625" style="6" bestFit="1" customWidth="1"/>
    <col min="4" max="4" width="11.7109375" style="6" bestFit="1" customWidth="1"/>
    <col min="5" max="5" width="11.5703125" style="6" customWidth="1"/>
    <col min="6" max="6" width="9.140625" style="6"/>
    <col min="7" max="7" width="12.85546875" style="6" customWidth="1"/>
    <col min="8" max="8" width="10.85546875" style="6" customWidth="1"/>
    <col min="9" max="252" width="9.140625" style="6"/>
    <col min="253" max="253" width="4.28515625" style="6" customWidth="1"/>
    <col min="254" max="254" width="9.140625" style="6"/>
    <col min="255" max="255" width="11.7109375" style="6" bestFit="1" customWidth="1"/>
    <col min="256" max="257" width="9.140625" style="6"/>
    <col min="258" max="258" width="9.5703125" style="6" bestFit="1" customWidth="1"/>
    <col min="259" max="508" width="9.140625" style="6"/>
    <col min="509" max="509" width="4.28515625" style="6" customWidth="1"/>
    <col min="510" max="510" width="9.140625" style="6"/>
    <col min="511" max="511" width="11.7109375" style="6" bestFit="1" customWidth="1"/>
    <col min="512" max="513" width="9.140625" style="6"/>
    <col min="514" max="514" width="9.5703125" style="6" bestFit="1" customWidth="1"/>
    <col min="515" max="764" width="9.140625" style="6"/>
    <col min="765" max="765" width="4.28515625" style="6" customWidth="1"/>
    <col min="766" max="766" width="9.140625" style="6"/>
    <col min="767" max="767" width="11.7109375" style="6" bestFit="1" customWidth="1"/>
    <col min="768" max="769" width="9.140625" style="6"/>
    <col min="770" max="770" width="9.5703125" style="6" bestFit="1" customWidth="1"/>
    <col min="771" max="1020" width="9.140625" style="6"/>
    <col min="1021" max="1021" width="4.28515625" style="6" customWidth="1"/>
    <col min="1022" max="1022" width="9.140625" style="6"/>
    <col min="1023" max="1023" width="11.7109375" style="6" bestFit="1" customWidth="1"/>
    <col min="1024" max="1025" width="9.140625" style="6"/>
    <col min="1026" max="1026" width="9.5703125" style="6" bestFit="1" customWidth="1"/>
    <col min="1027" max="1276" width="9.140625" style="6"/>
    <col min="1277" max="1277" width="4.28515625" style="6" customWidth="1"/>
    <col min="1278" max="1278" width="9.140625" style="6"/>
    <col min="1279" max="1279" width="11.7109375" style="6" bestFit="1" customWidth="1"/>
    <col min="1280" max="1281" width="9.140625" style="6"/>
    <col min="1282" max="1282" width="9.5703125" style="6" bestFit="1" customWidth="1"/>
    <col min="1283" max="1532" width="9.140625" style="6"/>
    <col min="1533" max="1533" width="4.28515625" style="6" customWidth="1"/>
    <col min="1534" max="1534" width="9.140625" style="6"/>
    <col min="1535" max="1535" width="11.7109375" style="6" bestFit="1" customWidth="1"/>
    <col min="1536" max="1537" width="9.140625" style="6"/>
    <col min="1538" max="1538" width="9.5703125" style="6" bestFit="1" customWidth="1"/>
    <col min="1539" max="1788" width="9.140625" style="6"/>
    <col min="1789" max="1789" width="4.28515625" style="6" customWidth="1"/>
    <col min="1790" max="1790" width="9.140625" style="6"/>
    <col min="1791" max="1791" width="11.7109375" style="6" bestFit="1" customWidth="1"/>
    <col min="1792" max="1793" width="9.140625" style="6"/>
    <col min="1794" max="1794" width="9.5703125" style="6" bestFit="1" customWidth="1"/>
    <col min="1795" max="2044" width="9.140625" style="6"/>
    <col min="2045" max="2045" width="4.28515625" style="6" customWidth="1"/>
    <col min="2046" max="2046" width="9.140625" style="6"/>
    <col min="2047" max="2047" width="11.7109375" style="6" bestFit="1" customWidth="1"/>
    <col min="2048" max="2049" width="9.140625" style="6"/>
    <col min="2050" max="2050" width="9.5703125" style="6" bestFit="1" customWidth="1"/>
    <col min="2051" max="2300" width="9.140625" style="6"/>
    <col min="2301" max="2301" width="4.28515625" style="6" customWidth="1"/>
    <col min="2302" max="2302" width="9.140625" style="6"/>
    <col min="2303" max="2303" width="11.7109375" style="6" bestFit="1" customWidth="1"/>
    <col min="2304" max="2305" width="9.140625" style="6"/>
    <col min="2306" max="2306" width="9.5703125" style="6" bestFit="1" customWidth="1"/>
    <col min="2307" max="2556" width="9.140625" style="6"/>
    <col min="2557" max="2557" width="4.28515625" style="6" customWidth="1"/>
    <col min="2558" max="2558" width="9.140625" style="6"/>
    <col min="2559" max="2559" width="11.7109375" style="6" bestFit="1" customWidth="1"/>
    <col min="2560" max="2561" width="9.140625" style="6"/>
    <col min="2562" max="2562" width="9.5703125" style="6" bestFit="1" customWidth="1"/>
    <col min="2563" max="2812" width="9.140625" style="6"/>
    <col min="2813" max="2813" width="4.28515625" style="6" customWidth="1"/>
    <col min="2814" max="2814" width="9.140625" style="6"/>
    <col min="2815" max="2815" width="11.7109375" style="6" bestFit="1" customWidth="1"/>
    <col min="2816" max="2817" width="9.140625" style="6"/>
    <col min="2818" max="2818" width="9.5703125" style="6" bestFit="1" customWidth="1"/>
    <col min="2819" max="3068" width="9.140625" style="6"/>
    <col min="3069" max="3069" width="4.28515625" style="6" customWidth="1"/>
    <col min="3070" max="3070" width="9.140625" style="6"/>
    <col min="3071" max="3071" width="11.7109375" style="6" bestFit="1" customWidth="1"/>
    <col min="3072" max="3073" width="9.140625" style="6"/>
    <col min="3074" max="3074" width="9.5703125" style="6" bestFit="1" customWidth="1"/>
    <col min="3075" max="3324" width="9.140625" style="6"/>
    <col min="3325" max="3325" width="4.28515625" style="6" customWidth="1"/>
    <col min="3326" max="3326" width="9.140625" style="6"/>
    <col min="3327" max="3327" width="11.7109375" style="6" bestFit="1" customWidth="1"/>
    <col min="3328" max="3329" width="9.140625" style="6"/>
    <col min="3330" max="3330" width="9.5703125" style="6" bestFit="1" customWidth="1"/>
    <col min="3331" max="3580" width="9.140625" style="6"/>
    <col min="3581" max="3581" width="4.28515625" style="6" customWidth="1"/>
    <col min="3582" max="3582" width="9.140625" style="6"/>
    <col min="3583" max="3583" width="11.7109375" style="6" bestFit="1" customWidth="1"/>
    <col min="3584" max="3585" width="9.140625" style="6"/>
    <col min="3586" max="3586" width="9.5703125" style="6" bestFit="1" customWidth="1"/>
    <col min="3587" max="3836" width="9.140625" style="6"/>
    <col min="3837" max="3837" width="4.28515625" style="6" customWidth="1"/>
    <col min="3838" max="3838" width="9.140625" style="6"/>
    <col min="3839" max="3839" width="11.7109375" style="6" bestFit="1" customWidth="1"/>
    <col min="3840" max="3841" width="9.140625" style="6"/>
    <col min="3842" max="3842" width="9.5703125" style="6" bestFit="1" customWidth="1"/>
    <col min="3843" max="4092" width="9.140625" style="6"/>
    <col min="4093" max="4093" width="4.28515625" style="6" customWidth="1"/>
    <col min="4094" max="4094" width="9.140625" style="6"/>
    <col min="4095" max="4095" width="11.7109375" style="6" bestFit="1" customWidth="1"/>
    <col min="4096" max="4097" width="9.140625" style="6"/>
    <col min="4098" max="4098" width="9.5703125" style="6" bestFit="1" customWidth="1"/>
    <col min="4099" max="4348" width="9.140625" style="6"/>
    <col min="4349" max="4349" width="4.28515625" style="6" customWidth="1"/>
    <col min="4350" max="4350" width="9.140625" style="6"/>
    <col min="4351" max="4351" width="11.7109375" style="6" bestFit="1" customWidth="1"/>
    <col min="4352" max="4353" width="9.140625" style="6"/>
    <col min="4354" max="4354" width="9.5703125" style="6" bestFit="1" customWidth="1"/>
    <col min="4355" max="4604" width="9.140625" style="6"/>
    <col min="4605" max="4605" width="4.28515625" style="6" customWidth="1"/>
    <col min="4606" max="4606" width="9.140625" style="6"/>
    <col min="4607" max="4607" width="11.7109375" style="6" bestFit="1" customWidth="1"/>
    <col min="4608" max="4609" width="9.140625" style="6"/>
    <col min="4610" max="4610" width="9.5703125" style="6" bestFit="1" customWidth="1"/>
    <col min="4611" max="4860" width="9.140625" style="6"/>
    <col min="4861" max="4861" width="4.28515625" style="6" customWidth="1"/>
    <col min="4862" max="4862" width="9.140625" style="6"/>
    <col min="4863" max="4863" width="11.7109375" style="6" bestFit="1" customWidth="1"/>
    <col min="4864" max="4865" width="9.140625" style="6"/>
    <col min="4866" max="4866" width="9.5703125" style="6" bestFit="1" customWidth="1"/>
    <col min="4867" max="5116" width="9.140625" style="6"/>
    <col min="5117" max="5117" width="4.28515625" style="6" customWidth="1"/>
    <col min="5118" max="5118" width="9.140625" style="6"/>
    <col min="5119" max="5119" width="11.7109375" style="6" bestFit="1" customWidth="1"/>
    <col min="5120" max="5121" width="9.140625" style="6"/>
    <col min="5122" max="5122" width="9.5703125" style="6" bestFit="1" customWidth="1"/>
    <col min="5123" max="5372" width="9.140625" style="6"/>
    <col min="5373" max="5373" width="4.28515625" style="6" customWidth="1"/>
    <col min="5374" max="5374" width="9.140625" style="6"/>
    <col min="5375" max="5375" width="11.7109375" style="6" bestFit="1" customWidth="1"/>
    <col min="5376" max="5377" width="9.140625" style="6"/>
    <col min="5378" max="5378" width="9.5703125" style="6" bestFit="1" customWidth="1"/>
    <col min="5379" max="5628" width="9.140625" style="6"/>
    <col min="5629" max="5629" width="4.28515625" style="6" customWidth="1"/>
    <col min="5630" max="5630" width="9.140625" style="6"/>
    <col min="5631" max="5631" width="11.7109375" style="6" bestFit="1" customWidth="1"/>
    <col min="5632" max="5633" width="9.140625" style="6"/>
    <col min="5634" max="5634" width="9.5703125" style="6" bestFit="1" customWidth="1"/>
    <col min="5635" max="5884" width="9.140625" style="6"/>
    <col min="5885" max="5885" width="4.28515625" style="6" customWidth="1"/>
    <col min="5886" max="5886" width="9.140625" style="6"/>
    <col min="5887" max="5887" width="11.7109375" style="6" bestFit="1" customWidth="1"/>
    <col min="5888" max="5889" width="9.140625" style="6"/>
    <col min="5890" max="5890" width="9.5703125" style="6" bestFit="1" customWidth="1"/>
    <col min="5891" max="6140" width="9.140625" style="6"/>
    <col min="6141" max="6141" width="4.28515625" style="6" customWidth="1"/>
    <col min="6142" max="6142" width="9.140625" style="6"/>
    <col min="6143" max="6143" width="11.7109375" style="6" bestFit="1" customWidth="1"/>
    <col min="6144" max="6145" width="9.140625" style="6"/>
    <col min="6146" max="6146" width="9.5703125" style="6" bestFit="1" customWidth="1"/>
    <col min="6147" max="6396" width="9.140625" style="6"/>
    <col min="6397" max="6397" width="4.28515625" style="6" customWidth="1"/>
    <col min="6398" max="6398" width="9.140625" style="6"/>
    <col min="6399" max="6399" width="11.7109375" style="6" bestFit="1" customWidth="1"/>
    <col min="6400" max="6401" width="9.140625" style="6"/>
    <col min="6402" max="6402" width="9.5703125" style="6" bestFit="1" customWidth="1"/>
    <col min="6403" max="6652" width="9.140625" style="6"/>
    <col min="6653" max="6653" width="4.28515625" style="6" customWidth="1"/>
    <col min="6654" max="6654" width="9.140625" style="6"/>
    <col min="6655" max="6655" width="11.7109375" style="6" bestFit="1" customWidth="1"/>
    <col min="6656" max="6657" width="9.140625" style="6"/>
    <col min="6658" max="6658" width="9.5703125" style="6" bestFit="1" customWidth="1"/>
    <col min="6659" max="6908" width="9.140625" style="6"/>
    <col min="6909" max="6909" width="4.28515625" style="6" customWidth="1"/>
    <col min="6910" max="6910" width="9.140625" style="6"/>
    <col min="6911" max="6911" width="11.7109375" style="6" bestFit="1" customWidth="1"/>
    <col min="6912" max="6913" width="9.140625" style="6"/>
    <col min="6914" max="6914" width="9.5703125" style="6" bestFit="1" customWidth="1"/>
    <col min="6915" max="7164" width="9.140625" style="6"/>
    <col min="7165" max="7165" width="4.28515625" style="6" customWidth="1"/>
    <col min="7166" max="7166" width="9.140625" style="6"/>
    <col min="7167" max="7167" width="11.7109375" style="6" bestFit="1" customWidth="1"/>
    <col min="7168" max="7169" width="9.140625" style="6"/>
    <col min="7170" max="7170" width="9.5703125" style="6" bestFit="1" customWidth="1"/>
    <col min="7171" max="7420" width="9.140625" style="6"/>
    <col min="7421" max="7421" width="4.28515625" style="6" customWidth="1"/>
    <col min="7422" max="7422" width="9.140625" style="6"/>
    <col min="7423" max="7423" width="11.7109375" style="6" bestFit="1" customWidth="1"/>
    <col min="7424" max="7425" width="9.140625" style="6"/>
    <col min="7426" max="7426" width="9.5703125" style="6" bestFit="1" customWidth="1"/>
    <col min="7427" max="7676" width="9.140625" style="6"/>
    <col min="7677" max="7677" width="4.28515625" style="6" customWidth="1"/>
    <col min="7678" max="7678" width="9.140625" style="6"/>
    <col min="7679" max="7679" width="11.7109375" style="6" bestFit="1" customWidth="1"/>
    <col min="7680" max="7681" width="9.140625" style="6"/>
    <col min="7682" max="7682" width="9.5703125" style="6" bestFit="1" customWidth="1"/>
    <col min="7683" max="7932" width="9.140625" style="6"/>
    <col min="7933" max="7933" width="4.28515625" style="6" customWidth="1"/>
    <col min="7934" max="7934" width="9.140625" style="6"/>
    <col min="7935" max="7935" width="11.7109375" style="6" bestFit="1" customWidth="1"/>
    <col min="7936" max="7937" width="9.140625" style="6"/>
    <col min="7938" max="7938" width="9.5703125" style="6" bestFit="1" customWidth="1"/>
    <col min="7939" max="8188" width="9.140625" style="6"/>
    <col min="8189" max="8189" width="4.28515625" style="6" customWidth="1"/>
    <col min="8190" max="8190" width="9.140625" style="6"/>
    <col min="8191" max="8191" width="11.7109375" style="6" bestFit="1" customWidth="1"/>
    <col min="8192" max="8193" width="9.140625" style="6"/>
    <col min="8194" max="8194" width="9.5703125" style="6" bestFit="1" customWidth="1"/>
    <col min="8195" max="8444" width="9.140625" style="6"/>
    <col min="8445" max="8445" width="4.28515625" style="6" customWidth="1"/>
    <col min="8446" max="8446" width="9.140625" style="6"/>
    <col min="8447" max="8447" width="11.7109375" style="6" bestFit="1" customWidth="1"/>
    <col min="8448" max="8449" width="9.140625" style="6"/>
    <col min="8450" max="8450" width="9.5703125" style="6" bestFit="1" customWidth="1"/>
    <col min="8451" max="8700" width="9.140625" style="6"/>
    <col min="8701" max="8701" width="4.28515625" style="6" customWidth="1"/>
    <col min="8702" max="8702" width="9.140625" style="6"/>
    <col min="8703" max="8703" width="11.7109375" style="6" bestFit="1" customWidth="1"/>
    <col min="8704" max="8705" width="9.140625" style="6"/>
    <col min="8706" max="8706" width="9.5703125" style="6" bestFit="1" customWidth="1"/>
    <col min="8707" max="8956" width="9.140625" style="6"/>
    <col min="8957" max="8957" width="4.28515625" style="6" customWidth="1"/>
    <col min="8958" max="8958" width="9.140625" style="6"/>
    <col min="8959" max="8959" width="11.7109375" style="6" bestFit="1" customWidth="1"/>
    <col min="8960" max="8961" width="9.140625" style="6"/>
    <col min="8962" max="8962" width="9.5703125" style="6" bestFit="1" customWidth="1"/>
    <col min="8963" max="9212" width="9.140625" style="6"/>
    <col min="9213" max="9213" width="4.28515625" style="6" customWidth="1"/>
    <col min="9214" max="9214" width="9.140625" style="6"/>
    <col min="9215" max="9215" width="11.7109375" style="6" bestFit="1" customWidth="1"/>
    <col min="9216" max="9217" width="9.140625" style="6"/>
    <col min="9218" max="9218" width="9.5703125" style="6" bestFit="1" customWidth="1"/>
    <col min="9219" max="9468" width="9.140625" style="6"/>
    <col min="9469" max="9469" width="4.28515625" style="6" customWidth="1"/>
    <col min="9470" max="9470" width="9.140625" style="6"/>
    <col min="9471" max="9471" width="11.7109375" style="6" bestFit="1" customWidth="1"/>
    <col min="9472" max="9473" width="9.140625" style="6"/>
    <col min="9474" max="9474" width="9.5703125" style="6" bestFit="1" customWidth="1"/>
    <col min="9475" max="9724" width="9.140625" style="6"/>
    <col min="9725" max="9725" width="4.28515625" style="6" customWidth="1"/>
    <col min="9726" max="9726" width="9.140625" style="6"/>
    <col min="9727" max="9727" width="11.7109375" style="6" bestFit="1" customWidth="1"/>
    <col min="9728" max="9729" width="9.140625" style="6"/>
    <col min="9730" max="9730" width="9.5703125" style="6" bestFit="1" customWidth="1"/>
    <col min="9731" max="9980" width="9.140625" style="6"/>
    <col min="9981" max="9981" width="4.28515625" style="6" customWidth="1"/>
    <col min="9982" max="9982" width="9.140625" style="6"/>
    <col min="9983" max="9983" width="11.7109375" style="6" bestFit="1" customWidth="1"/>
    <col min="9984" max="9985" width="9.140625" style="6"/>
    <col min="9986" max="9986" width="9.5703125" style="6" bestFit="1" customWidth="1"/>
    <col min="9987" max="10236" width="9.140625" style="6"/>
    <col min="10237" max="10237" width="4.28515625" style="6" customWidth="1"/>
    <col min="10238" max="10238" width="9.140625" style="6"/>
    <col min="10239" max="10239" width="11.7109375" style="6" bestFit="1" customWidth="1"/>
    <col min="10240" max="10241" width="9.140625" style="6"/>
    <col min="10242" max="10242" width="9.5703125" style="6" bestFit="1" customWidth="1"/>
    <col min="10243" max="10492" width="9.140625" style="6"/>
    <col min="10493" max="10493" width="4.28515625" style="6" customWidth="1"/>
    <col min="10494" max="10494" width="9.140625" style="6"/>
    <col min="10495" max="10495" width="11.7109375" style="6" bestFit="1" customWidth="1"/>
    <col min="10496" max="10497" width="9.140625" style="6"/>
    <col min="10498" max="10498" width="9.5703125" style="6" bestFit="1" customWidth="1"/>
    <col min="10499" max="10748" width="9.140625" style="6"/>
    <col min="10749" max="10749" width="4.28515625" style="6" customWidth="1"/>
    <col min="10750" max="10750" width="9.140625" style="6"/>
    <col min="10751" max="10751" width="11.7109375" style="6" bestFit="1" customWidth="1"/>
    <col min="10752" max="10753" width="9.140625" style="6"/>
    <col min="10754" max="10754" width="9.5703125" style="6" bestFit="1" customWidth="1"/>
    <col min="10755" max="11004" width="9.140625" style="6"/>
    <col min="11005" max="11005" width="4.28515625" style="6" customWidth="1"/>
    <col min="11006" max="11006" width="9.140625" style="6"/>
    <col min="11007" max="11007" width="11.7109375" style="6" bestFit="1" customWidth="1"/>
    <col min="11008" max="11009" width="9.140625" style="6"/>
    <col min="11010" max="11010" width="9.5703125" style="6" bestFit="1" customWidth="1"/>
    <col min="11011" max="11260" width="9.140625" style="6"/>
    <col min="11261" max="11261" width="4.28515625" style="6" customWidth="1"/>
    <col min="11262" max="11262" width="9.140625" style="6"/>
    <col min="11263" max="11263" width="11.7109375" style="6" bestFit="1" customWidth="1"/>
    <col min="11264" max="11265" width="9.140625" style="6"/>
    <col min="11266" max="11266" width="9.5703125" style="6" bestFit="1" customWidth="1"/>
    <col min="11267" max="11516" width="9.140625" style="6"/>
    <col min="11517" max="11517" width="4.28515625" style="6" customWidth="1"/>
    <col min="11518" max="11518" width="9.140625" style="6"/>
    <col min="11519" max="11519" width="11.7109375" style="6" bestFit="1" customWidth="1"/>
    <col min="11520" max="11521" width="9.140625" style="6"/>
    <col min="11522" max="11522" width="9.5703125" style="6" bestFit="1" customWidth="1"/>
    <col min="11523" max="11772" width="9.140625" style="6"/>
    <col min="11773" max="11773" width="4.28515625" style="6" customWidth="1"/>
    <col min="11774" max="11774" width="9.140625" style="6"/>
    <col min="11775" max="11775" width="11.7109375" style="6" bestFit="1" customWidth="1"/>
    <col min="11776" max="11777" width="9.140625" style="6"/>
    <col min="11778" max="11778" width="9.5703125" style="6" bestFit="1" customWidth="1"/>
    <col min="11779" max="12028" width="9.140625" style="6"/>
    <col min="12029" max="12029" width="4.28515625" style="6" customWidth="1"/>
    <col min="12030" max="12030" width="9.140625" style="6"/>
    <col min="12031" max="12031" width="11.7109375" style="6" bestFit="1" customWidth="1"/>
    <col min="12032" max="12033" width="9.140625" style="6"/>
    <col min="12034" max="12034" width="9.5703125" style="6" bestFit="1" customWidth="1"/>
    <col min="12035" max="12284" width="9.140625" style="6"/>
    <col min="12285" max="12285" width="4.28515625" style="6" customWidth="1"/>
    <col min="12286" max="12286" width="9.140625" style="6"/>
    <col min="12287" max="12287" width="11.7109375" style="6" bestFit="1" customWidth="1"/>
    <col min="12288" max="12289" width="9.140625" style="6"/>
    <col min="12290" max="12290" width="9.5703125" style="6" bestFit="1" customWidth="1"/>
    <col min="12291" max="12540" width="9.140625" style="6"/>
    <col min="12541" max="12541" width="4.28515625" style="6" customWidth="1"/>
    <col min="12542" max="12542" width="9.140625" style="6"/>
    <col min="12543" max="12543" width="11.7109375" style="6" bestFit="1" customWidth="1"/>
    <col min="12544" max="12545" width="9.140625" style="6"/>
    <col min="12546" max="12546" width="9.5703125" style="6" bestFit="1" customWidth="1"/>
    <col min="12547" max="12796" width="9.140625" style="6"/>
    <col min="12797" max="12797" width="4.28515625" style="6" customWidth="1"/>
    <col min="12798" max="12798" width="9.140625" style="6"/>
    <col min="12799" max="12799" width="11.7109375" style="6" bestFit="1" customWidth="1"/>
    <col min="12800" max="12801" width="9.140625" style="6"/>
    <col min="12802" max="12802" width="9.5703125" style="6" bestFit="1" customWidth="1"/>
    <col min="12803" max="13052" width="9.140625" style="6"/>
    <col min="13053" max="13053" width="4.28515625" style="6" customWidth="1"/>
    <col min="13054" max="13054" width="9.140625" style="6"/>
    <col min="13055" max="13055" width="11.7109375" style="6" bestFit="1" customWidth="1"/>
    <col min="13056" max="13057" width="9.140625" style="6"/>
    <col min="13058" max="13058" width="9.5703125" style="6" bestFit="1" customWidth="1"/>
    <col min="13059" max="13308" width="9.140625" style="6"/>
    <col min="13309" max="13309" width="4.28515625" style="6" customWidth="1"/>
    <col min="13310" max="13310" width="9.140625" style="6"/>
    <col min="13311" max="13311" width="11.7109375" style="6" bestFit="1" customWidth="1"/>
    <col min="13312" max="13313" width="9.140625" style="6"/>
    <col min="13314" max="13314" width="9.5703125" style="6" bestFit="1" customWidth="1"/>
    <col min="13315" max="13564" width="9.140625" style="6"/>
    <col min="13565" max="13565" width="4.28515625" style="6" customWidth="1"/>
    <col min="13566" max="13566" width="9.140625" style="6"/>
    <col min="13567" max="13567" width="11.7109375" style="6" bestFit="1" customWidth="1"/>
    <col min="13568" max="13569" width="9.140625" style="6"/>
    <col min="13570" max="13570" width="9.5703125" style="6" bestFit="1" customWidth="1"/>
    <col min="13571" max="13820" width="9.140625" style="6"/>
    <col min="13821" max="13821" width="4.28515625" style="6" customWidth="1"/>
    <col min="13822" max="13822" width="9.140625" style="6"/>
    <col min="13823" max="13823" width="11.7109375" style="6" bestFit="1" customWidth="1"/>
    <col min="13824" max="13825" width="9.140625" style="6"/>
    <col min="13826" max="13826" width="9.5703125" style="6" bestFit="1" customWidth="1"/>
    <col min="13827" max="14076" width="9.140625" style="6"/>
    <col min="14077" max="14077" width="4.28515625" style="6" customWidth="1"/>
    <col min="14078" max="14078" width="9.140625" style="6"/>
    <col min="14079" max="14079" width="11.7109375" style="6" bestFit="1" customWidth="1"/>
    <col min="14080" max="14081" width="9.140625" style="6"/>
    <col min="14082" max="14082" width="9.5703125" style="6" bestFit="1" customWidth="1"/>
    <col min="14083" max="14332" width="9.140625" style="6"/>
    <col min="14333" max="14333" width="4.28515625" style="6" customWidth="1"/>
    <col min="14334" max="14334" width="9.140625" style="6"/>
    <col min="14335" max="14335" width="11.7109375" style="6" bestFit="1" customWidth="1"/>
    <col min="14336" max="14337" width="9.140625" style="6"/>
    <col min="14338" max="14338" width="9.5703125" style="6" bestFit="1" customWidth="1"/>
    <col min="14339" max="14588" width="9.140625" style="6"/>
    <col min="14589" max="14589" width="4.28515625" style="6" customWidth="1"/>
    <col min="14590" max="14590" width="9.140625" style="6"/>
    <col min="14591" max="14591" width="11.7109375" style="6" bestFit="1" customWidth="1"/>
    <col min="14592" max="14593" width="9.140625" style="6"/>
    <col min="14594" max="14594" width="9.5703125" style="6" bestFit="1" customWidth="1"/>
    <col min="14595" max="14844" width="9.140625" style="6"/>
    <col min="14845" max="14845" width="4.28515625" style="6" customWidth="1"/>
    <col min="14846" max="14846" width="9.140625" style="6"/>
    <col min="14847" max="14847" width="11.7109375" style="6" bestFit="1" customWidth="1"/>
    <col min="14848" max="14849" width="9.140625" style="6"/>
    <col min="14850" max="14850" width="9.5703125" style="6" bestFit="1" customWidth="1"/>
    <col min="14851" max="15100" width="9.140625" style="6"/>
    <col min="15101" max="15101" width="4.28515625" style="6" customWidth="1"/>
    <col min="15102" max="15102" width="9.140625" style="6"/>
    <col min="15103" max="15103" width="11.7109375" style="6" bestFit="1" customWidth="1"/>
    <col min="15104" max="15105" width="9.140625" style="6"/>
    <col min="15106" max="15106" width="9.5703125" style="6" bestFit="1" customWidth="1"/>
    <col min="15107" max="15356" width="9.140625" style="6"/>
    <col min="15357" max="15357" width="4.28515625" style="6" customWidth="1"/>
    <col min="15358" max="15358" width="9.140625" style="6"/>
    <col min="15359" max="15359" width="11.7109375" style="6" bestFit="1" customWidth="1"/>
    <col min="15360" max="15361" width="9.140625" style="6"/>
    <col min="15362" max="15362" width="9.5703125" style="6" bestFit="1" customWidth="1"/>
    <col min="15363" max="15612" width="9.140625" style="6"/>
    <col min="15613" max="15613" width="4.28515625" style="6" customWidth="1"/>
    <col min="15614" max="15614" width="9.140625" style="6"/>
    <col min="15615" max="15615" width="11.7109375" style="6" bestFit="1" customWidth="1"/>
    <col min="15616" max="15617" width="9.140625" style="6"/>
    <col min="15618" max="15618" width="9.5703125" style="6" bestFit="1" customWidth="1"/>
    <col min="15619" max="15868" width="9.140625" style="6"/>
    <col min="15869" max="15869" width="4.28515625" style="6" customWidth="1"/>
    <col min="15870" max="15870" width="9.140625" style="6"/>
    <col min="15871" max="15871" width="11.7109375" style="6" bestFit="1" customWidth="1"/>
    <col min="15872" max="15873" width="9.140625" style="6"/>
    <col min="15874" max="15874" width="9.5703125" style="6" bestFit="1" customWidth="1"/>
    <col min="15875" max="16124" width="9.140625" style="6"/>
    <col min="16125" max="16125" width="4.28515625" style="6" customWidth="1"/>
    <col min="16126" max="16126" width="9.140625" style="6"/>
    <col min="16127" max="16127" width="11.7109375" style="6" bestFit="1" customWidth="1"/>
    <col min="16128" max="16129" width="9.140625" style="6"/>
    <col min="16130" max="16130" width="9.5703125" style="6" bestFit="1" customWidth="1"/>
    <col min="16131" max="16384" width="9.140625" style="6"/>
  </cols>
  <sheetData>
    <row r="2" spans="2:19" ht="15.75" thickBot="1" x14ac:dyDescent="0.25">
      <c r="B2" s="5" t="s">
        <v>37</v>
      </c>
      <c r="C2" s="5"/>
      <c r="D2" s="5"/>
      <c r="E2" s="5"/>
      <c r="F2" s="5"/>
      <c r="G2" s="5"/>
      <c r="H2" s="5"/>
      <c r="I2" s="5"/>
      <c r="J2" s="5"/>
      <c r="L2" s="87" t="s">
        <v>38</v>
      </c>
      <c r="M2" s="87"/>
      <c r="N2" s="87"/>
      <c r="O2" s="87"/>
      <c r="P2" s="87"/>
      <c r="Q2" s="87"/>
      <c r="R2" s="87"/>
    </row>
    <row r="3" spans="2:19" ht="16.5" x14ac:dyDescent="0.2">
      <c r="B3" s="7" t="s">
        <v>39</v>
      </c>
      <c r="C3" s="7" t="s">
        <v>15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  <c r="L3" s="88" t="s">
        <v>47</v>
      </c>
      <c r="M3" s="90" t="s">
        <v>48</v>
      </c>
      <c r="N3" s="91"/>
      <c r="O3" s="92"/>
      <c r="P3" s="90" t="s">
        <v>49</v>
      </c>
      <c r="Q3" s="91"/>
      <c r="R3" s="93"/>
    </row>
    <row r="4" spans="2:19" ht="15.75" thickBot="1" x14ac:dyDescent="0.25">
      <c r="B4" s="8">
        <v>1</v>
      </c>
      <c r="C4" s="9" t="s">
        <v>50</v>
      </c>
      <c r="D4" s="10">
        <f>Data!B43</f>
        <v>0</v>
      </c>
      <c r="E4" s="10">
        <f t="shared" ref="E4:E8" si="0">D4-$D$16</f>
        <v>0</v>
      </c>
      <c r="F4" s="10">
        <f t="shared" ref="F4:F9" si="1">ABS(E4)</f>
        <v>0</v>
      </c>
      <c r="G4" s="10">
        <f t="shared" ref="G4:G9" si="2">(F4^2)/$E$20</f>
        <v>0</v>
      </c>
      <c r="H4" s="94">
        <f>G17^0.5</f>
        <v>0</v>
      </c>
      <c r="I4" s="10" t="e">
        <f t="shared" ref="I4:I9" si="3">F4/$H$4</f>
        <v>#DIV/0!</v>
      </c>
      <c r="J4" s="10" t="e">
        <f t="shared" ref="J4:J9" si="4">ABS(I4)</f>
        <v>#DIV/0!</v>
      </c>
      <c r="L4" s="89"/>
      <c r="M4" s="11">
        <v>0.9</v>
      </c>
      <c r="N4" s="11">
        <v>0.95</v>
      </c>
      <c r="O4" s="11">
        <v>0.99</v>
      </c>
      <c r="P4" s="11">
        <v>0.9</v>
      </c>
      <c r="Q4" s="11">
        <v>0.95</v>
      </c>
      <c r="R4" s="12">
        <v>0.99</v>
      </c>
    </row>
    <row r="5" spans="2:19" x14ac:dyDescent="0.2">
      <c r="B5" s="8">
        <v>2</v>
      </c>
      <c r="C5" s="9" t="s">
        <v>51</v>
      </c>
      <c r="D5" s="10">
        <f>Data!C43</f>
        <v>0</v>
      </c>
      <c r="E5" s="10">
        <f t="shared" si="0"/>
        <v>0</v>
      </c>
      <c r="F5" s="10">
        <f t="shared" si="1"/>
        <v>0</v>
      </c>
      <c r="G5" s="10">
        <f t="shared" si="2"/>
        <v>0</v>
      </c>
      <c r="H5" s="95"/>
      <c r="I5" s="10" t="e">
        <f t="shared" si="3"/>
        <v>#DIV/0!</v>
      </c>
      <c r="J5" s="10" t="e">
        <f t="shared" si="4"/>
        <v>#DIV/0!</v>
      </c>
      <c r="L5" s="13">
        <v>10</v>
      </c>
      <c r="M5" s="14">
        <v>1.05</v>
      </c>
      <c r="N5" s="15">
        <v>1.1399999999999999</v>
      </c>
      <c r="O5" s="14">
        <v>1.29</v>
      </c>
      <c r="P5" s="14">
        <v>1.21</v>
      </c>
      <c r="Q5" s="15">
        <v>1.28</v>
      </c>
      <c r="R5" s="16">
        <v>1.38</v>
      </c>
    </row>
    <row r="6" spans="2:19" x14ac:dyDescent="0.2">
      <c r="B6" s="8">
        <v>3</v>
      </c>
      <c r="C6" s="9" t="s">
        <v>52</v>
      </c>
      <c r="D6" s="10">
        <f>Data!D43</f>
        <v>0</v>
      </c>
      <c r="E6" s="10">
        <f t="shared" si="0"/>
        <v>0</v>
      </c>
      <c r="F6" s="10">
        <f t="shared" si="1"/>
        <v>0</v>
      </c>
      <c r="G6" s="10">
        <f t="shared" si="2"/>
        <v>0</v>
      </c>
      <c r="H6" s="95"/>
      <c r="I6" s="10" t="e">
        <f t="shared" si="3"/>
        <v>#DIV/0!</v>
      </c>
      <c r="J6" s="10" t="e">
        <f t="shared" si="4"/>
        <v>#DIV/0!</v>
      </c>
      <c r="L6" s="17">
        <v>20</v>
      </c>
      <c r="M6" s="18">
        <v>1.1000000000000001</v>
      </c>
      <c r="N6" s="19">
        <v>1.22</v>
      </c>
      <c r="O6" s="18">
        <v>1.42</v>
      </c>
      <c r="P6" s="18">
        <v>1.34</v>
      </c>
      <c r="Q6" s="19">
        <v>1.43</v>
      </c>
      <c r="R6" s="20">
        <v>1.6</v>
      </c>
    </row>
    <row r="7" spans="2:19" x14ac:dyDescent="0.2">
      <c r="B7" s="8">
        <v>4</v>
      </c>
      <c r="C7" s="9" t="s">
        <v>53</v>
      </c>
      <c r="D7" s="10">
        <f>Data!E43</f>
        <v>0</v>
      </c>
      <c r="E7" s="10">
        <f t="shared" si="0"/>
        <v>0</v>
      </c>
      <c r="F7" s="10">
        <f t="shared" si="1"/>
        <v>0</v>
      </c>
      <c r="G7" s="10">
        <f t="shared" si="2"/>
        <v>0</v>
      </c>
      <c r="H7" s="95"/>
      <c r="I7" s="10" t="e">
        <f t="shared" si="3"/>
        <v>#DIV/0!</v>
      </c>
      <c r="J7" s="10" t="e">
        <f t="shared" si="4"/>
        <v>#DIV/0!</v>
      </c>
      <c r="L7" s="17">
        <v>30</v>
      </c>
      <c r="M7" s="18">
        <v>1.1200000000000001</v>
      </c>
      <c r="N7" s="18">
        <v>1.24</v>
      </c>
      <c r="O7" s="18">
        <v>1.48</v>
      </c>
      <c r="P7" s="18">
        <v>1.4</v>
      </c>
      <c r="Q7" s="18">
        <v>1.5</v>
      </c>
      <c r="R7" s="20">
        <v>1.7</v>
      </c>
    </row>
    <row r="8" spans="2:19" x14ac:dyDescent="0.2">
      <c r="B8" s="8">
        <v>5</v>
      </c>
      <c r="C8" s="9" t="s">
        <v>54</v>
      </c>
      <c r="D8" s="10">
        <f>Data!F43</f>
        <v>0</v>
      </c>
      <c r="E8" s="10">
        <f t="shared" si="0"/>
        <v>0</v>
      </c>
      <c r="F8" s="10">
        <f t="shared" si="1"/>
        <v>0</v>
      </c>
      <c r="G8" s="10">
        <f t="shared" si="2"/>
        <v>0</v>
      </c>
      <c r="H8" s="95"/>
      <c r="I8" s="10" t="e">
        <f t="shared" si="3"/>
        <v>#DIV/0!</v>
      </c>
      <c r="J8" s="10" t="e">
        <f t="shared" si="4"/>
        <v>#DIV/0!</v>
      </c>
      <c r="L8" s="17">
        <v>40</v>
      </c>
      <c r="M8" s="18">
        <v>1.1399999999999999</v>
      </c>
      <c r="N8" s="18">
        <v>1.27</v>
      </c>
      <c r="O8" s="18">
        <v>1.52</v>
      </c>
      <c r="P8" s="18">
        <v>1.44</v>
      </c>
      <c r="Q8" s="18">
        <v>1.55</v>
      </c>
      <c r="R8" s="20">
        <v>1.78</v>
      </c>
    </row>
    <row r="9" spans="2:19" x14ac:dyDescent="0.2">
      <c r="B9" s="8">
        <v>6</v>
      </c>
      <c r="C9" s="9" t="s">
        <v>55</v>
      </c>
      <c r="D9" s="10">
        <f>Data!G43</f>
        <v>0</v>
      </c>
      <c r="E9" s="10">
        <f>D9-$D$16</f>
        <v>0</v>
      </c>
      <c r="F9" s="10">
        <f t="shared" si="1"/>
        <v>0</v>
      </c>
      <c r="G9" s="10">
        <f t="shared" si="2"/>
        <v>0</v>
      </c>
      <c r="H9" s="95"/>
      <c r="I9" s="10" t="e">
        <f t="shared" si="3"/>
        <v>#DIV/0!</v>
      </c>
      <c r="J9" s="10" t="e">
        <f t="shared" si="4"/>
        <v>#DIV/0!</v>
      </c>
      <c r="L9" s="17">
        <v>100</v>
      </c>
      <c r="M9" s="18">
        <v>1.17</v>
      </c>
      <c r="N9" s="18">
        <v>1.29</v>
      </c>
      <c r="O9" s="18">
        <v>1.55</v>
      </c>
      <c r="P9" s="18">
        <v>1.5</v>
      </c>
      <c r="Q9" s="18">
        <v>1.62</v>
      </c>
      <c r="R9" s="20">
        <v>1.85</v>
      </c>
    </row>
    <row r="10" spans="2:19" ht="15.75" thickBot="1" x14ac:dyDescent="0.25">
      <c r="B10" s="8">
        <v>7</v>
      </c>
      <c r="C10" s="9" t="s">
        <v>56</v>
      </c>
      <c r="D10" s="10"/>
      <c r="E10" s="10"/>
      <c r="F10" s="10"/>
      <c r="G10" s="10"/>
      <c r="H10" s="95"/>
      <c r="I10" s="10"/>
      <c r="J10" s="10"/>
      <c r="L10" s="21"/>
      <c r="M10" s="22">
        <v>1.22</v>
      </c>
      <c r="N10" s="22">
        <v>1.36</v>
      </c>
      <c r="O10" s="22">
        <v>1.63</v>
      </c>
      <c r="P10" s="22">
        <v>1.62</v>
      </c>
      <c r="Q10" s="22">
        <v>1.75</v>
      </c>
      <c r="R10" s="23">
        <v>2</v>
      </c>
    </row>
    <row r="11" spans="2:19" x14ac:dyDescent="0.2">
      <c r="B11" s="8">
        <v>8</v>
      </c>
      <c r="C11" s="9" t="s">
        <v>57</v>
      </c>
      <c r="D11" s="10"/>
      <c r="E11" s="10"/>
      <c r="F11" s="10"/>
      <c r="G11" s="10"/>
      <c r="H11" s="95"/>
      <c r="I11" s="10"/>
      <c r="J11" s="10"/>
      <c r="L11" s="24" t="s">
        <v>58</v>
      </c>
      <c r="M11" s="25"/>
      <c r="N11" s="25"/>
      <c r="O11" s="25"/>
      <c r="P11" s="25"/>
      <c r="Q11" s="25"/>
      <c r="R11" s="25"/>
    </row>
    <row r="12" spans="2:19" x14ac:dyDescent="0.2">
      <c r="B12" s="8">
        <v>9</v>
      </c>
      <c r="C12" s="9" t="s">
        <v>59</v>
      </c>
      <c r="D12" s="10"/>
      <c r="E12" s="10"/>
      <c r="F12" s="10"/>
      <c r="G12" s="10"/>
      <c r="H12" s="95"/>
      <c r="I12" s="10"/>
      <c r="J12" s="10"/>
    </row>
    <row r="13" spans="2:19" x14ac:dyDescent="0.2">
      <c r="B13" s="8">
        <v>10</v>
      </c>
      <c r="C13" s="9" t="s">
        <v>60</v>
      </c>
      <c r="D13" s="10"/>
      <c r="E13" s="10"/>
      <c r="F13" s="10"/>
      <c r="G13" s="10"/>
      <c r="H13" s="95"/>
      <c r="I13" s="10"/>
      <c r="J13" s="10"/>
      <c r="L13" s="26">
        <f>E20</f>
        <v>12</v>
      </c>
      <c r="M13" s="27">
        <f t="shared" ref="M13:R13" si="5">M5</f>
        <v>1.05</v>
      </c>
      <c r="N13" s="27">
        <f t="shared" si="5"/>
        <v>1.1399999999999999</v>
      </c>
      <c r="O13" s="27">
        <f t="shared" si="5"/>
        <v>1.29</v>
      </c>
      <c r="P13" s="27">
        <f t="shared" si="5"/>
        <v>1.21</v>
      </c>
      <c r="Q13" s="27">
        <f t="shared" si="5"/>
        <v>1.28</v>
      </c>
      <c r="R13" s="27">
        <f t="shared" si="5"/>
        <v>1.38</v>
      </c>
    </row>
    <row r="14" spans="2:19" x14ac:dyDescent="0.2">
      <c r="B14" s="8">
        <v>11</v>
      </c>
      <c r="C14" s="9" t="s">
        <v>61</v>
      </c>
      <c r="D14" s="10"/>
      <c r="E14" s="10"/>
      <c r="F14" s="10"/>
      <c r="G14" s="10"/>
      <c r="H14" s="95"/>
      <c r="I14" s="10"/>
      <c r="J14" s="10"/>
      <c r="K14" s="28"/>
      <c r="L14" s="29"/>
      <c r="M14" s="30"/>
      <c r="N14" s="30"/>
      <c r="O14" s="30"/>
      <c r="P14" s="30"/>
      <c r="Q14" s="30"/>
      <c r="R14" s="30"/>
      <c r="S14" s="28"/>
    </row>
    <row r="15" spans="2:19" x14ac:dyDescent="0.2">
      <c r="B15" s="8">
        <v>12</v>
      </c>
      <c r="C15" s="9" t="s">
        <v>62</v>
      </c>
      <c r="D15" s="10"/>
      <c r="E15" s="10"/>
      <c r="F15" s="10"/>
      <c r="G15" s="10"/>
      <c r="H15" s="96"/>
      <c r="I15" s="10"/>
      <c r="J15" s="10"/>
      <c r="K15" s="28"/>
      <c r="L15" s="29"/>
      <c r="M15" s="30"/>
      <c r="N15" s="30"/>
      <c r="O15" s="30"/>
      <c r="P15" s="30"/>
      <c r="Q15" s="30"/>
      <c r="R15" s="30"/>
      <c r="S15" s="28"/>
    </row>
    <row r="16" spans="2:19" x14ac:dyDescent="0.2">
      <c r="B16" s="86" t="s">
        <v>63</v>
      </c>
      <c r="C16" s="86"/>
      <c r="D16" s="31">
        <f>AVERAGE(D4:D15)</f>
        <v>0</v>
      </c>
      <c r="E16" s="32" t="s">
        <v>64</v>
      </c>
      <c r="F16" s="31">
        <f>AVERAGE(F4:F15)</f>
        <v>0</v>
      </c>
      <c r="G16" s="32" t="s">
        <v>64</v>
      </c>
      <c r="H16" s="32" t="s">
        <v>65</v>
      </c>
      <c r="I16" s="31" t="e">
        <f>MAX(I4:I15)</f>
        <v>#DIV/0!</v>
      </c>
      <c r="J16" s="31" t="e">
        <f>ABS(I16)</f>
        <v>#DIV/0!</v>
      </c>
      <c r="K16" s="28"/>
      <c r="L16" s="29"/>
      <c r="M16" s="30"/>
      <c r="N16" s="30"/>
      <c r="O16" s="30"/>
      <c r="P16" s="30"/>
      <c r="Q16" s="30"/>
      <c r="R16" s="30"/>
      <c r="S16" s="28"/>
    </row>
    <row r="17" spans="2:19" x14ac:dyDescent="0.2">
      <c r="B17" s="86" t="s">
        <v>66</v>
      </c>
      <c r="C17" s="86"/>
      <c r="D17" s="33"/>
      <c r="E17" s="33"/>
      <c r="F17" s="33"/>
      <c r="G17" s="31">
        <f>SUM(G4:G15)</f>
        <v>0</v>
      </c>
      <c r="H17" s="32" t="s">
        <v>67</v>
      </c>
      <c r="I17" s="31" t="e">
        <f>MIN(I4:I15)</f>
        <v>#DIV/0!</v>
      </c>
      <c r="J17" s="31" t="e">
        <f>ABS(I17)</f>
        <v>#DIV/0!</v>
      </c>
      <c r="K17" s="28"/>
      <c r="L17" s="28"/>
      <c r="M17" s="28"/>
      <c r="N17" s="28"/>
      <c r="O17" s="28"/>
      <c r="P17" s="28"/>
      <c r="Q17" s="28"/>
      <c r="R17" s="28"/>
      <c r="S17" s="28"/>
    </row>
    <row r="18" spans="2:19" x14ac:dyDescent="0.2">
      <c r="K18" s="28"/>
      <c r="L18" s="28"/>
      <c r="M18" s="28"/>
      <c r="N18" s="28"/>
      <c r="O18" s="28"/>
      <c r="P18" s="28"/>
      <c r="Q18" s="28"/>
      <c r="R18" s="28"/>
      <c r="S18" s="28"/>
    </row>
    <row r="19" spans="2:19" x14ac:dyDescent="0.2">
      <c r="B19" s="5" t="s">
        <v>68</v>
      </c>
      <c r="C19" s="5"/>
      <c r="D19" s="5"/>
      <c r="E19" s="5"/>
      <c r="F19" s="5"/>
      <c r="G19" s="5"/>
      <c r="H19" s="5"/>
      <c r="I19" s="5"/>
    </row>
    <row r="20" spans="2:19" x14ac:dyDescent="0.2">
      <c r="B20" s="5" t="s">
        <v>47</v>
      </c>
      <c r="C20" s="5"/>
      <c r="D20" s="34"/>
      <c r="E20" s="35">
        <v>12</v>
      </c>
      <c r="F20" s="5"/>
      <c r="G20" s="5"/>
      <c r="H20" s="5"/>
      <c r="I20" s="5"/>
    </row>
    <row r="21" spans="2:19" x14ac:dyDescent="0.2">
      <c r="B21" s="5" t="s">
        <v>69</v>
      </c>
      <c r="C21" s="5"/>
      <c r="D21" s="34"/>
      <c r="E21" s="36" t="e">
        <f>I16</f>
        <v>#DIV/0!</v>
      </c>
      <c r="F21" s="5"/>
      <c r="G21" s="5"/>
      <c r="H21" s="5"/>
      <c r="I21" s="5"/>
    </row>
    <row r="22" spans="2:19" x14ac:dyDescent="0.2">
      <c r="B22" s="5" t="s">
        <v>70</v>
      </c>
      <c r="C22" s="5"/>
      <c r="D22" s="34"/>
      <c r="E22" s="36" t="e">
        <f>I17</f>
        <v>#DIV/0!</v>
      </c>
      <c r="F22" s="5"/>
      <c r="G22" s="5"/>
      <c r="H22" s="5"/>
      <c r="I22" s="5"/>
    </row>
    <row r="23" spans="2:19" x14ac:dyDescent="0.2">
      <c r="B23" s="5" t="s">
        <v>71</v>
      </c>
      <c r="C23" s="5"/>
      <c r="D23" s="34"/>
      <c r="E23" s="36" t="e">
        <f>I16</f>
        <v>#DIV/0!</v>
      </c>
      <c r="F23" s="5"/>
      <c r="G23" s="5"/>
      <c r="H23" s="5"/>
      <c r="I23" s="5"/>
    </row>
    <row r="24" spans="2:19" x14ac:dyDescent="0.2">
      <c r="B24" s="5" t="s">
        <v>72</v>
      </c>
      <c r="C24" s="5"/>
      <c r="D24" s="34"/>
      <c r="E24" s="36" t="e">
        <f>I16-I17</f>
        <v>#DIV/0!</v>
      </c>
      <c r="F24" s="5"/>
      <c r="G24" s="5"/>
      <c r="H24" s="5"/>
      <c r="I24" s="5"/>
    </row>
    <row r="25" spans="2:19" ht="16.5" x14ac:dyDescent="0.2">
      <c r="B25" s="5" t="s">
        <v>73</v>
      </c>
      <c r="C25" s="5"/>
      <c r="D25" s="34"/>
      <c r="E25" s="36" t="e">
        <f>E23/(E20^0.5)</f>
        <v>#DIV/0!</v>
      </c>
      <c r="F25" s="37" t="s">
        <v>74</v>
      </c>
      <c r="G25" s="5"/>
      <c r="H25" s="5"/>
      <c r="I25" s="38">
        <f>FORECAST(12,N5:N6,L5:L6)</f>
        <v>1.1559999999999999</v>
      </c>
      <c r="J25" s="39" t="e">
        <f>IF(E25&lt;I25,"OK!!!","NOT OK")</f>
        <v>#DIV/0!</v>
      </c>
    </row>
    <row r="26" spans="2:19" ht="16.5" x14ac:dyDescent="0.2">
      <c r="B26" s="5" t="s">
        <v>75</v>
      </c>
      <c r="C26" s="5"/>
      <c r="D26" s="34"/>
      <c r="E26" s="36" t="e">
        <f>E24/(E20^0.5)</f>
        <v>#DIV/0!</v>
      </c>
      <c r="F26" s="37" t="s">
        <v>74</v>
      </c>
      <c r="G26" s="5"/>
      <c r="H26" s="5"/>
      <c r="I26" s="38">
        <f>FORECAST(12,Q5:Q6,L5:L6)</f>
        <v>1.31</v>
      </c>
      <c r="J26" s="39" t="e">
        <f>IF(E26&lt;I26,"OK!!!","NOT OK")</f>
        <v>#DIV/0!</v>
      </c>
    </row>
  </sheetData>
  <mergeCells count="7">
    <mergeCell ref="B17:C17"/>
    <mergeCell ref="L2:R2"/>
    <mergeCell ref="L3:L4"/>
    <mergeCell ref="M3:O3"/>
    <mergeCell ref="P3:R3"/>
    <mergeCell ref="H4:H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A54A-0B04-415A-A49A-8563B0C77326}">
  <dimension ref="B2:Q20"/>
  <sheetViews>
    <sheetView tabSelected="1" workbookViewId="0">
      <selection activeCell="F29" sqref="F29"/>
    </sheetView>
  </sheetViews>
  <sheetFormatPr defaultRowHeight="15" x14ac:dyDescent="0.25"/>
  <cols>
    <col min="1" max="1" width="9.140625" style="41"/>
    <col min="2" max="2" width="5" style="41" customWidth="1"/>
    <col min="3" max="3" width="9.140625" style="41"/>
    <col min="4" max="4" width="11.7109375" style="41" bestFit="1" customWidth="1"/>
    <col min="5" max="257" width="9.140625" style="41"/>
    <col min="258" max="258" width="5" style="41" customWidth="1"/>
    <col min="259" max="259" width="9.140625" style="41"/>
    <col min="260" max="260" width="11.7109375" style="41" bestFit="1" customWidth="1"/>
    <col min="261" max="513" width="9.140625" style="41"/>
    <col min="514" max="514" width="5" style="41" customWidth="1"/>
    <col min="515" max="515" width="9.140625" style="41"/>
    <col min="516" max="516" width="11.7109375" style="41" bestFit="1" customWidth="1"/>
    <col min="517" max="769" width="9.140625" style="41"/>
    <col min="770" max="770" width="5" style="41" customWidth="1"/>
    <col min="771" max="771" width="9.140625" style="41"/>
    <col min="772" max="772" width="11.7109375" style="41" bestFit="1" customWidth="1"/>
    <col min="773" max="1025" width="9.140625" style="41"/>
    <col min="1026" max="1026" width="5" style="41" customWidth="1"/>
    <col min="1027" max="1027" width="9.140625" style="41"/>
    <col min="1028" max="1028" width="11.7109375" style="41" bestFit="1" customWidth="1"/>
    <col min="1029" max="1281" width="9.140625" style="41"/>
    <col min="1282" max="1282" width="5" style="41" customWidth="1"/>
    <col min="1283" max="1283" width="9.140625" style="41"/>
    <col min="1284" max="1284" width="11.7109375" style="41" bestFit="1" customWidth="1"/>
    <col min="1285" max="1537" width="9.140625" style="41"/>
    <col min="1538" max="1538" width="5" style="41" customWidth="1"/>
    <col min="1539" max="1539" width="9.140625" style="41"/>
    <col min="1540" max="1540" width="11.7109375" style="41" bestFit="1" customWidth="1"/>
    <col min="1541" max="1793" width="9.140625" style="41"/>
    <col min="1794" max="1794" width="5" style="41" customWidth="1"/>
    <col min="1795" max="1795" width="9.140625" style="41"/>
    <col min="1796" max="1796" width="11.7109375" style="41" bestFit="1" customWidth="1"/>
    <col min="1797" max="2049" width="9.140625" style="41"/>
    <col min="2050" max="2050" width="5" style="41" customWidth="1"/>
    <col min="2051" max="2051" width="9.140625" style="41"/>
    <col min="2052" max="2052" width="11.7109375" style="41" bestFit="1" customWidth="1"/>
    <col min="2053" max="2305" width="9.140625" style="41"/>
    <col min="2306" max="2306" width="5" style="41" customWidth="1"/>
    <col min="2307" max="2307" width="9.140625" style="41"/>
    <col min="2308" max="2308" width="11.7109375" style="41" bestFit="1" customWidth="1"/>
    <col min="2309" max="2561" width="9.140625" style="41"/>
    <col min="2562" max="2562" width="5" style="41" customWidth="1"/>
    <col min="2563" max="2563" width="9.140625" style="41"/>
    <col min="2564" max="2564" width="11.7109375" style="41" bestFit="1" customWidth="1"/>
    <col min="2565" max="2817" width="9.140625" style="41"/>
    <col min="2818" max="2818" width="5" style="41" customWidth="1"/>
    <col min="2819" max="2819" width="9.140625" style="41"/>
    <col min="2820" max="2820" width="11.7109375" style="41" bestFit="1" customWidth="1"/>
    <col min="2821" max="3073" width="9.140625" style="41"/>
    <col min="3074" max="3074" width="5" style="41" customWidth="1"/>
    <col min="3075" max="3075" width="9.140625" style="41"/>
    <col min="3076" max="3076" width="11.7109375" style="41" bestFit="1" customWidth="1"/>
    <col min="3077" max="3329" width="9.140625" style="41"/>
    <col min="3330" max="3330" width="5" style="41" customWidth="1"/>
    <col min="3331" max="3331" width="9.140625" style="41"/>
    <col min="3332" max="3332" width="11.7109375" style="41" bestFit="1" customWidth="1"/>
    <col min="3333" max="3585" width="9.140625" style="41"/>
    <col min="3586" max="3586" width="5" style="41" customWidth="1"/>
    <col min="3587" max="3587" width="9.140625" style="41"/>
    <col min="3588" max="3588" width="11.7109375" style="41" bestFit="1" customWidth="1"/>
    <col min="3589" max="3841" width="9.140625" style="41"/>
    <col min="3842" max="3842" width="5" style="41" customWidth="1"/>
    <col min="3843" max="3843" width="9.140625" style="41"/>
    <col min="3844" max="3844" width="11.7109375" style="41" bestFit="1" customWidth="1"/>
    <col min="3845" max="4097" width="9.140625" style="41"/>
    <col min="4098" max="4098" width="5" style="41" customWidth="1"/>
    <col min="4099" max="4099" width="9.140625" style="41"/>
    <col min="4100" max="4100" width="11.7109375" style="41" bestFit="1" customWidth="1"/>
    <col min="4101" max="4353" width="9.140625" style="41"/>
    <col min="4354" max="4354" width="5" style="41" customWidth="1"/>
    <col min="4355" max="4355" width="9.140625" style="41"/>
    <col min="4356" max="4356" width="11.7109375" style="41" bestFit="1" customWidth="1"/>
    <col min="4357" max="4609" width="9.140625" style="41"/>
    <col min="4610" max="4610" width="5" style="41" customWidth="1"/>
    <col min="4611" max="4611" width="9.140625" style="41"/>
    <col min="4612" max="4612" width="11.7109375" style="41" bestFit="1" customWidth="1"/>
    <col min="4613" max="4865" width="9.140625" style="41"/>
    <col min="4866" max="4866" width="5" style="41" customWidth="1"/>
    <col min="4867" max="4867" width="9.140625" style="41"/>
    <col min="4868" max="4868" width="11.7109375" style="41" bestFit="1" customWidth="1"/>
    <col min="4869" max="5121" width="9.140625" style="41"/>
    <col min="5122" max="5122" width="5" style="41" customWidth="1"/>
    <col min="5123" max="5123" width="9.140625" style="41"/>
    <col min="5124" max="5124" width="11.7109375" style="41" bestFit="1" customWidth="1"/>
    <col min="5125" max="5377" width="9.140625" style="41"/>
    <col min="5378" max="5378" width="5" style="41" customWidth="1"/>
    <col min="5379" max="5379" width="9.140625" style="41"/>
    <col min="5380" max="5380" width="11.7109375" style="41" bestFit="1" customWidth="1"/>
    <col min="5381" max="5633" width="9.140625" style="41"/>
    <col min="5634" max="5634" width="5" style="41" customWidth="1"/>
    <col min="5635" max="5635" width="9.140625" style="41"/>
    <col min="5636" max="5636" width="11.7109375" style="41" bestFit="1" customWidth="1"/>
    <col min="5637" max="5889" width="9.140625" style="41"/>
    <col min="5890" max="5890" width="5" style="41" customWidth="1"/>
    <col min="5891" max="5891" width="9.140625" style="41"/>
    <col min="5892" max="5892" width="11.7109375" style="41" bestFit="1" customWidth="1"/>
    <col min="5893" max="6145" width="9.140625" style="41"/>
    <col min="6146" max="6146" width="5" style="41" customWidth="1"/>
    <col min="6147" max="6147" width="9.140625" style="41"/>
    <col min="6148" max="6148" width="11.7109375" style="41" bestFit="1" customWidth="1"/>
    <col min="6149" max="6401" width="9.140625" style="41"/>
    <col min="6402" max="6402" width="5" style="41" customWidth="1"/>
    <col min="6403" max="6403" width="9.140625" style="41"/>
    <col min="6404" max="6404" width="11.7109375" style="41" bestFit="1" customWidth="1"/>
    <col min="6405" max="6657" width="9.140625" style="41"/>
    <col min="6658" max="6658" width="5" style="41" customWidth="1"/>
    <col min="6659" max="6659" width="9.140625" style="41"/>
    <col min="6660" max="6660" width="11.7109375" style="41" bestFit="1" customWidth="1"/>
    <col min="6661" max="6913" width="9.140625" style="41"/>
    <col min="6914" max="6914" width="5" style="41" customWidth="1"/>
    <col min="6915" max="6915" width="9.140625" style="41"/>
    <col min="6916" max="6916" width="11.7109375" style="41" bestFit="1" customWidth="1"/>
    <col min="6917" max="7169" width="9.140625" style="41"/>
    <col min="7170" max="7170" width="5" style="41" customWidth="1"/>
    <col min="7171" max="7171" width="9.140625" style="41"/>
    <col min="7172" max="7172" width="11.7109375" style="41" bestFit="1" customWidth="1"/>
    <col min="7173" max="7425" width="9.140625" style="41"/>
    <col min="7426" max="7426" width="5" style="41" customWidth="1"/>
    <col min="7427" max="7427" width="9.140625" style="41"/>
    <col min="7428" max="7428" width="11.7109375" style="41" bestFit="1" customWidth="1"/>
    <col min="7429" max="7681" width="9.140625" style="41"/>
    <col min="7682" max="7682" width="5" style="41" customWidth="1"/>
    <col min="7683" max="7683" width="9.140625" style="41"/>
    <col min="7684" max="7684" width="11.7109375" style="41" bestFit="1" customWidth="1"/>
    <col min="7685" max="7937" width="9.140625" style="41"/>
    <col min="7938" max="7938" width="5" style="41" customWidth="1"/>
    <col min="7939" max="7939" width="9.140625" style="41"/>
    <col min="7940" max="7940" width="11.7109375" style="41" bestFit="1" customWidth="1"/>
    <col min="7941" max="8193" width="9.140625" style="41"/>
    <col min="8194" max="8194" width="5" style="41" customWidth="1"/>
    <col min="8195" max="8195" width="9.140625" style="41"/>
    <col min="8196" max="8196" width="11.7109375" style="41" bestFit="1" customWidth="1"/>
    <col min="8197" max="8449" width="9.140625" style="41"/>
    <col min="8450" max="8450" width="5" style="41" customWidth="1"/>
    <col min="8451" max="8451" width="9.140625" style="41"/>
    <col min="8452" max="8452" width="11.7109375" style="41" bestFit="1" customWidth="1"/>
    <col min="8453" max="8705" width="9.140625" style="41"/>
    <col min="8706" max="8706" width="5" style="41" customWidth="1"/>
    <col min="8707" max="8707" width="9.140625" style="41"/>
    <col min="8708" max="8708" width="11.7109375" style="41" bestFit="1" customWidth="1"/>
    <col min="8709" max="8961" width="9.140625" style="41"/>
    <col min="8962" max="8962" width="5" style="41" customWidth="1"/>
    <col min="8963" max="8963" width="9.140625" style="41"/>
    <col min="8964" max="8964" width="11.7109375" style="41" bestFit="1" customWidth="1"/>
    <col min="8965" max="9217" width="9.140625" style="41"/>
    <col min="9218" max="9218" width="5" style="41" customWidth="1"/>
    <col min="9219" max="9219" width="9.140625" style="41"/>
    <col min="9220" max="9220" width="11.7109375" style="41" bestFit="1" customWidth="1"/>
    <col min="9221" max="9473" width="9.140625" style="41"/>
    <col min="9474" max="9474" width="5" style="41" customWidth="1"/>
    <col min="9475" max="9475" width="9.140625" style="41"/>
    <col min="9476" max="9476" width="11.7109375" style="41" bestFit="1" customWidth="1"/>
    <col min="9477" max="9729" width="9.140625" style="41"/>
    <col min="9730" max="9730" width="5" style="41" customWidth="1"/>
    <col min="9731" max="9731" width="9.140625" style="41"/>
    <col min="9732" max="9732" width="11.7109375" style="41" bestFit="1" customWidth="1"/>
    <col min="9733" max="9985" width="9.140625" style="41"/>
    <col min="9986" max="9986" width="5" style="41" customWidth="1"/>
    <col min="9987" max="9987" width="9.140625" style="41"/>
    <col min="9988" max="9988" width="11.7109375" style="41" bestFit="1" customWidth="1"/>
    <col min="9989" max="10241" width="9.140625" style="41"/>
    <col min="10242" max="10242" width="5" style="41" customWidth="1"/>
    <col min="10243" max="10243" width="9.140625" style="41"/>
    <col min="10244" max="10244" width="11.7109375" style="41" bestFit="1" customWidth="1"/>
    <col min="10245" max="10497" width="9.140625" style="41"/>
    <col min="10498" max="10498" width="5" style="41" customWidth="1"/>
    <col min="10499" max="10499" width="9.140625" style="41"/>
    <col min="10500" max="10500" width="11.7109375" style="41" bestFit="1" customWidth="1"/>
    <col min="10501" max="10753" width="9.140625" style="41"/>
    <col min="10754" max="10754" width="5" style="41" customWidth="1"/>
    <col min="10755" max="10755" width="9.140625" style="41"/>
    <col min="10756" max="10756" width="11.7109375" style="41" bestFit="1" customWidth="1"/>
    <col min="10757" max="11009" width="9.140625" style="41"/>
    <col min="11010" max="11010" width="5" style="41" customWidth="1"/>
    <col min="11011" max="11011" width="9.140625" style="41"/>
    <col min="11012" max="11012" width="11.7109375" style="41" bestFit="1" customWidth="1"/>
    <col min="11013" max="11265" width="9.140625" style="41"/>
    <col min="11266" max="11266" width="5" style="41" customWidth="1"/>
    <col min="11267" max="11267" width="9.140625" style="41"/>
    <col min="11268" max="11268" width="11.7109375" style="41" bestFit="1" customWidth="1"/>
    <col min="11269" max="11521" width="9.140625" style="41"/>
    <col min="11522" max="11522" width="5" style="41" customWidth="1"/>
    <col min="11523" max="11523" width="9.140625" style="41"/>
    <col min="11524" max="11524" width="11.7109375" style="41" bestFit="1" customWidth="1"/>
    <col min="11525" max="11777" width="9.140625" style="41"/>
    <col min="11778" max="11778" width="5" style="41" customWidth="1"/>
    <col min="11779" max="11779" width="9.140625" style="41"/>
    <col min="11780" max="11780" width="11.7109375" style="41" bestFit="1" customWidth="1"/>
    <col min="11781" max="12033" width="9.140625" style="41"/>
    <col min="12034" max="12034" width="5" style="41" customWidth="1"/>
    <col min="12035" max="12035" width="9.140625" style="41"/>
    <col min="12036" max="12036" width="11.7109375" style="41" bestFit="1" customWidth="1"/>
    <col min="12037" max="12289" width="9.140625" style="41"/>
    <col min="12290" max="12290" width="5" style="41" customWidth="1"/>
    <col min="12291" max="12291" width="9.140625" style="41"/>
    <col min="12292" max="12292" width="11.7109375" style="41" bestFit="1" customWidth="1"/>
    <col min="12293" max="12545" width="9.140625" style="41"/>
    <col min="12546" max="12546" width="5" style="41" customWidth="1"/>
    <col min="12547" max="12547" width="9.140625" style="41"/>
    <col min="12548" max="12548" width="11.7109375" style="41" bestFit="1" customWidth="1"/>
    <col min="12549" max="12801" width="9.140625" style="41"/>
    <col min="12802" max="12802" width="5" style="41" customWidth="1"/>
    <col min="12803" max="12803" width="9.140625" style="41"/>
    <col min="12804" max="12804" width="11.7109375" style="41" bestFit="1" customWidth="1"/>
    <col min="12805" max="13057" width="9.140625" style="41"/>
    <col min="13058" max="13058" width="5" style="41" customWidth="1"/>
    <col min="13059" max="13059" width="9.140625" style="41"/>
    <col min="13060" max="13060" width="11.7109375" style="41" bestFit="1" customWidth="1"/>
    <col min="13061" max="13313" width="9.140625" style="41"/>
    <col min="13314" max="13314" width="5" style="41" customWidth="1"/>
    <col min="13315" max="13315" width="9.140625" style="41"/>
    <col min="13316" max="13316" width="11.7109375" style="41" bestFit="1" customWidth="1"/>
    <col min="13317" max="13569" width="9.140625" style="41"/>
    <col min="13570" max="13570" width="5" style="41" customWidth="1"/>
    <col min="13571" max="13571" width="9.140625" style="41"/>
    <col min="13572" max="13572" width="11.7109375" style="41" bestFit="1" customWidth="1"/>
    <col min="13573" max="13825" width="9.140625" style="41"/>
    <col min="13826" max="13826" width="5" style="41" customWidth="1"/>
    <col min="13827" max="13827" width="9.140625" style="41"/>
    <col min="13828" max="13828" width="11.7109375" style="41" bestFit="1" customWidth="1"/>
    <col min="13829" max="14081" width="9.140625" style="41"/>
    <col min="14082" max="14082" width="5" style="41" customWidth="1"/>
    <col min="14083" max="14083" width="9.140625" style="41"/>
    <col min="14084" max="14084" width="11.7109375" style="41" bestFit="1" customWidth="1"/>
    <col min="14085" max="14337" width="9.140625" style="41"/>
    <col min="14338" max="14338" width="5" style="41" customWidth="1"/>
    <col min="14339" max="14339" width="9.140625" style="41"/>
    <col min="14340" max="14340" width="11.7109375" style="41" bestFit="1" customWidth="1"/>
    <col min="14341" max="14593" width="9.140625" style="41"/>
    <col min="14594" max="14594" width="5" style="41" customWidth="1"/>
    <col min="14595" max="14595" width="9.140625" style="41"/>
    <col min="14596" max="14596" width="11.7109375" style="41" bestFit="1" customWidth="1"/>
    <col min="14597" max="14849" width="9.140625" style="41"/>
    <col min="14850" max="14850" width="5" style="41" customWidth="1"/>
    <col min="14851" max="14851" width="9.140625" style="41"/>
    <col min="14852" max="14852" width="11.7109375" style="41" bestFit="1" customWidth="1"/>
    <col min="14853" max="15105" width="9.140625" style="41"/>
    <col min="15106" max="15106" width="5" style="41" customWidth="1"/>
    <col min="15107" max="15107" width="9.140625" style="41"/>
    <col min="15108" max="15108" width="11.7109375" style="41" bestFit="1" customWidth="1"/>
    <col min="15109" max="15361" width="9.140625" style="41"/>
    <col min="15362" max="15362" width="5" style="41" customWidth="1"/>
    <col min="15363" max="15363" width="9.140625" style="41"/>
    <col min="15364" max="15364" width="11.7109375" style="41" bestFit="1" customWidth="1"/>
    <col min="15365" max="15617" width="9.140625" style="41"/>
    <col min="15618" max="15618" width="5" style="41" customWidth="1"/>
    <col min="15619" max="15619" width="9.140625" style="41"/>
    <col min="15620" max="15620" width="11.7109375" style="41" bestFit="1" customWidth="1"/>
    <col min="15621" max="15873" width="9.140625" style="41"/>
    <col min="15874" max="15874" width="5" style="41" customWidth="1"/>
    <col min="15875" max="15875" width="9.140625" style="41"/>
    <col min="15876" max="15876" width="11.7109375" style="41" bestFit="1" customWidth="1"/>
    <col min="15877" max="16129" width="9.140625" style="41"/>
    <col min="16130" max="16130" width="5" style="41" customWidth="1"/>
    <col min="16131" max="16131" width="9.140625" style="41"/>
    <col min="16132" max="16132" width="11.7109375" style="41" bestFit="1" customWidth="1"/>
    <col min="16133" max="16384" width="9.140625" style="41"/>
  </cols>
  <sheetData>
    <row r="2" spans="2:17" ht="15.75" thickBot="1" x14ac:dyDescent="0.3">
      <c r="B2" s="40" t="s">
        <v>76</v>
      </c>
      <c r="J2" s="40" t="s">
        <v>77</v>
      </c>
    </row>
    <row r="3" spans="2:17" x14ac:dyDescent="0.25">
      <c r="B3" s="101" t="s">
        <v>39</v>
      </c>
      <c r="C3" s="97" t="s">
        <v>15</v>
      </c>
      <c r="D3" s="42" t="s">
        <v>40</v>
      </c>
      <c r="E3" s="97" t="s">
        <v>78</v>
      </c>
      <c r="F3" s="97" t="s">
        <v>79</v>
      </c>
      <c r="G3" s="99"/>
      <c r="J3" s="43" t="s">
        <v>66</v>
      </c>
      <c r="K3" s="97" t="s">
        <v>80</v>
      </c>
      <c r="L3" s="44" t="s">
        <v>66</v>
      </c>
      <c r="M3" s="97" t="s">
        <v>80</v>
      </c>
      <c r="N3" s="44" t="s">
        <v>66</v>
      </c>
      <c r="O3" s="97" t="s">
        <v>80</v>
      </c>
      <c r="P3" s="44" t="s">
        <v>66</v>
      </c>
      <c r="Q3" s="99" t="s">
        <v>80</v>
      </c>
    </row>
    <row r="4" spans="2:17" ht="15.75" thickBot="1" x14ac:dyDescent="0.3">
      <c r="B4" s="102"/>
      <c r="C4" s="98"/>
      <c r="D4" s="45" t="s">
        <v>81</v>
      </c>
      <c r="E4" s="98"/>
      <c r="F4" s="98"/>
      <c r="G4" s="100"/>
      <c r="J4" s="46" t="s">
        <v>82</v>
      </c>
      <c r="K4" s="98"/>
      <c r="L4" s="45" t="s">
        <v>82</v>
      </c>
      <c r="M4" s="98"/>
      <c r="N4" s="45" t="s">
        <v>82</v>
      </c>
      <c r="O4" s="98"/>
      <c r="P4" s="45" t="s">
        <v>82</v>
      </c>
      <c r="Q4" s="100"/>
    </row>
    <row r="5" spans="2:17" x14ac:dyDescent="0.25">
      <c r="B5" s="47">
        <v>1</v>
      </c>
      <c r="C5" s="48" t="str">
        <f>'[1]Uji Raps'!C4</f>
        <v>Januari</v>
      </c>
      <c r="D5" s="49">
        <f>'Uji RAPS'!D4</f>
        <v>0</v>
      </c>
      <c r="E5" s="50" t="e">
        <f>LOG(D5)</f>
        <v>#NUM!</v>
      </c>
      <c r="G5" s="51"/>
      <c r="J5" s="52">
        <v>10</v>
      </c>
      <c r="K5" s="53">
        <v>2.036</v>
      </c>
      <c r="L5" s="54">
        <v>24</v>
      </c>
      <c r="M5" s="53">
        <v>2.4670000000000001</v>
      </c>
      <c r="N5" s="54">
        <v>38</v>
      </c>
      <c r="O5" s="53">
        <v>2.661</v>
      </c>
      <c r="P5" s="54">
        <v>60</v>
      </c>
      <c r="Q5" s="55">
        <v>2.8370000000000002</v>
      </c>
    </row>
    <row r="6" spans="2:17" x14ac:dyDescent="0.25">
      <c r="B6" s="47">
        <v>2</v>
      </c>
      <c r="C6" s="48" t="str">
        <f>'[1]Uji Raps'!C5</f>
        <v>Februari</v>
      </c>
      <c r="D6" s="49">
        <f>'Uji RAPS'!D5</f>
        <v>0</v>
      </c>
      <c r="E6" s="49" t="e">
        <f t="shared" ref="E6:E10" si="0">LOG(D6)</f>
        <v>#NUM!</v>
      </c>
      <c r="F6" s="41" t="s">
        <v>83</v>
      </c>
      <c r="G6" s="56"/>
      <c r="J6" s="47">
        <v>11</v>
      </c>
      <c r="K6" s="57">
        <v>2.0880000000000001</v>
      </c>
      <c r="L6" s="58">
        <v>25</v>
      </c>
      <c r="M6" s="59">
        <v>2.468</v>
      </c>
      <c r="N6" s="58">
        <v>39</v>
      </c>
      <c r="O6" s="59">
        <v>2.6709999999999998</v>
      </c>
      <c r="P6" s="58">
        <v>65</v>
      </c>
      <c r="Q6" s="60">
        <v>2.8660000000000001</v>
      </c>
    </row>
    <row r="7" spans="2:17" x14ac:dyDescent="0.25">
      <c r="B7" s="47">
        <v>3</v>
      </c>
      <c r="C7" s="48" t="str">
        <f>'[1]Uji Raps'!C6</f>
        <v>Maret</v>
      </c>
      <c r="D7" s="61">
        <f>'Uji RAPS'!D6</f>
        <v>0</v>
      </c>
      <c r="E7" s="49" t="e">
        <f t="shared" si="0"/>
        <v>#NUM!</v>
      </c>
      <c r="F7" s="62" t="s">
        <v>84</v>
      </c>
      <c r="G7" s="63" t="e">
        <f>10^(E18+(E19*E17))</f>
        <v>#NUM!</v>
      </c>
      <c r="J7" s="47">
        <v>12</v>
      </c>
      <c r="K7" s="57">
        <v>2.1339999999999999</v>
      </c>
      <c r="L7" s="58">
        <v>26</v>
      </c>
      <c r="M7" s="59">
        <v>2.5019999999999998</v>
      </c>
      <c r="N7" s="58">
        <v>40</v>
      </c>
      <c r="O7" s="59">
        <v>2.6819999999999999</v>
      </c>
      <c r="P7" s="58">
        <v>70</v>
      </c>
      <c r="Q7" s="60">
        <v>2.8929999999999998</v>
      </c>
    </row>
    <row r="8" spans="2:17" x14ac:dyDescent="0.25">
      <c r="B8" s="47">
        <v>4</v>
      </c>
      <c r="C8" s="48" t="str">
        <f>'[1]Uji Raps'!C7</f>
        <v>April</v>
      </c>
      <c r="D8" s="61">
        <f>'Uji RAPS'!D7</f>
        <v>0</v>
      </c>
      <c r="E8" s="49" t="e">
        <f t="shared" si="0"/>
        <v>#NUM!</v>
      </c>
      <c r="G8" s="56"/>
      <c r="J8" s="47">
        <v>13</v>
      </c>
      <c r="K8" s="57">
        <v>2.1749999999999998</v>
      </c>
      <c r="L8" s="58">
        <v>27</v>
      </c>
      <c r="M8" s="59">
        <v>2.5190000000000001</v>
      </c>
      <c r="N8" s="58">
        <v>41</v>
      </c>
      <c r="O8" s="59">
        <v>2.6920000000000002</v>
      </c>
      <c r="P8" s="58">
        <v>75</v>
      </c>
      <c r="Q8" s="60">
        <v>2.9169999999999998</v>
      </c>
    </row>
    <row r="9" spans="2:17" x14ac:dyDescent="0.25">
      <c r="B9" s="47">
        <v>5</v>
      </c>
      <c r="C9" s="48" t="str">
        <f>'[1]Uji Raps'!C8</f>
        <v>Mei</v>
      </c>
      <c r="D9" s="61">
        <f>'Uji RAPS'!D8</f>
        <v>0</v>
      </c>
      <c r="E9" s="61" t="e">
        <f t="shared" si="0"/>
        <v>#NUM!</v>
      </c>
      <c r="F9" s="41" t="s">
        <v>85</v>
      </c>
      <c r="G9" s="56"/>
      <c r="J9" s="47">
        <v>14</v>
      </c>
      <c r="K9" s="57">
        <v>2.2130000000000001</v>
      </c>
      <c r="L9" s="58">
        <v>28</v>
      </c>
      <c r="M9" s="59">
        <v>2.5339999999999998</v>
      </c>
      <c r="N9" s="58">
        <v>42</v>
      </c>
      <c r="O9" s="59">
        <v>2.7</v>
      </c>
      <c r="P9" s="58">
        <v>80</v>
      </c>
      <c r="Q9" s="60">
        <v>2.94</v>
      </c>
    </row>
    <row r="10" spans="2:17" x14ac:dyDescent="0.25">
      <c r="B10" s="47">
        <v>6</v>
      </c>
      <c r="C10" s="48" t="str">
        <f>'[1]Uji Raps'!C9</f>
        <v>Juni</v>
      </c>
      <c r="D10" s="61">
        <f>'Uji RAPS'!D9</f>
        <v>0</v>
      </c>
      <c r="E10" s="61" t="e">
        <f t="shared" si="0"/>
        <v>#NUM!</v>
      </c>
      <c r="F10" s="62" t="s">
        <v>86</v>
      </c>
      <c r="G10" s="63" t="e">
        <f>10^(E18-(E19*E17))</f>
        <v>#NUM!</v>
      </c>
      <c r="J10" s="47">
        <v>15</v>
      </c>
      <c r="K10" s="57">
        <v>2.2469999999999999</v>
      </c>
      <c r="L10" s="58">
        <v>29</v>
      </c>
      <c r="M10" s="59">
        <v>2.5489999999999999</v>
      </c>
      <c r="N10" s="58">
        <v>43</v>
      </c>
      <c r="O10" s="59">
        <v>2.71</v>
      </c>
      <c r="P10" s="58">
        <v>85</v>
      </c>
      <c r="Q10" s="60">
        <v>2.9609999999999999</v>
      </c>
    </row>
    <row r="11" spans="2:17" x14ac:dyDescent="0.25">
      <c r="B11" s="47">
        <v>7</v>
      </c>
      <c r="C11" s="48" t="str">
        <f>'[1]Uji Raps'!C10</f>
        <v>Juli</v>
      </c>
      <c r="D11" s="61"/>
      <c r="E11" s="49"/>
      <c r="G11" s="56"/>
      <c r="J11" s="47">
        <v>16</v>
      </c>
      <c r="K11" s="57">
        <v>2.2789999999999999</v>
      </c>
      <c r="L11" s="58">
        <v>30</v>
      </c>
      <c r="M11" s="59">
        <v>2.5630000000000002</v>
      </c>
      <c r="N11" s="58">
        <v>44</v>
      </c>
      <c r="O11" s="59">
        <v>2.7189999999999999</v>
      </c>
      <c r="P11" s="58">
        <v>90</v>
      </c>
      <c r="Q11" s="60">
        <v>2.9809999999999999</v>
      </c>
    </row>
    <row r="12" spans="2:17" x14ac:dyDescent="0.25">
      <c r="B12" s="47">
        <v>8</v>
      </c>
      <c r="C12" s="48" t="str">
        <f>'[1]Uji Raps'!C11</f>
        <v>Agustus</v>
      </c>
      <c r="D12" s="49"/>
      <c r="E12" s="49"/>
      <c r="G12" s="56"/>
      <c r="J12" s="47">
        <v>17</v>
      </c>
      <c r="K12" s="59">
        <v>2.3090000000000002</v>
      </c>
      <c r="L12" s="58">
        <v>31</v>
      </c>
      <c r="M12" s="59">
        <v>2.577</v>
      </c>
      <c r="N12" s="58">
        <v>45</v>
      </c>
      <c r="O12" s="59">
        <v>2.7269999999999999</v>
      </c>
      <c r="P12" s="58">
        <v>95</v>
      </c>
      <c r="Q12" s="60">
        <v>3</v>
      </c>
    </row>
    <row r="13" spans="2:17" x14ac:dyDescent="0.25">
      <c r="B13" s="47">
        <v>9</v>
      </c>
      <c r="C13" s="48" t="str">
        <f>'[1]Uji Raps'!C12</f>
        <v>September</v>
      </c>
      <c r="D13" s="49"/>
      <c r="E13" s="49"/>
      <c r="G13" s="56"/>
      <c r="J13" s="47">
        <v>18</v>
      </c>
      <c r="K13" s="59">
        <v>2.335</v>
      </c>
      <c r="L13" s="58">
        <v>32</v>
      </c>
      <c r="M13" s="59">
        <v>2.5910000000000002</v>
      </c>
      <c r="N13" s="58">
        <v>46</v>
      </c>
      <c r="O13" s="59">
        <v>2.7360000000000002</v>
      </c>
      <c r="P13" s="58">
        <v>100</v>
      </c>
      <c r="Q13" s="60">
        <v>3.0169999999999999</v>
      </c>
    </row>
    <row r="14" spans="2:17" x14ac:dyDescent="0.25">
      <c r="B14" s="47">
        <v>10</v>
      </c>
      <c r="C14" s="48" t="str">
        <f>'[1]Uji Raps'!C13</f>
        <v>Oktober</v>
      </c>
      <c r="D14" s="49"/>
      <c r="E14" s="49"/>
      <c r="G14" s="56"/>
      <c r="J14" s="47">
        <v>19</v>
      </c>
      <c r="K14" s="59">
        <v>2.3610000000000002</v>
      </c>
      <c r="L14" s="58">
        <v>33</v>
      </c>
      <c r="M14" s="59">
        <v>2.6040000000000001</v>
      </c>
      <c r="N14" s="58">
        <v>47</v>
      </c>
      <c r="O14" s="59">
        <v>2.7440000000000002</v>
      </c>
      <c r="P14" s="58">
        <v>110</v>
      </c>
      <c r="Q14" s="60">
        <v>3.0489999999999999</v>
      </c>
    </row>
    <row r="15" spans="2:17" x14ac:dyDescent="0.25">
      <c r="B15" s="47">
        <v>11</v>
      </c>
      <c r="C15" s="48" t="str">
        <f>'[1]Uji Raps'!C14</f>
        <v>November</v>
      </c>
      <c r="D15" s="49"/>
      <c r="E15" s="49"/>
      <c r="G15" s="56"/>
      <c r="J15" s="47">
        <v>20</v>
      </c>
      <c r="K15" s="59">
        <v>2.3849999999999998</v>
      </c>
      <c r="L15" s="58">
        <v>34</v>
      </c>
      <c r="M15" s="59">
        <v>2.6160000000000001</v>
      </c>
      <c r="N15" s="58">
        <v>48</v>
      </c>
      <c r="O15" s="59">
        <v>2.7530000000000001</v>
      </c>
      <c r="P15" s="58">
        <v>120</v>
      </c>
      <c r="Q15" s="60">
        <v>3.0779999999999998</v>
      </c>
    </row>
    <row r="16" spans="2:17" x14ac:dyDescent="0.25">
      <c r="B16" s="47">
        <v>12</v>
      </c>
      <c r="C16" s="48" t="str">
        <f>'[1]Uji Raps'!C15</f>
        <v>Desember</v>
      </c>
      <c r="D16" s="49"/>
      <c r="E16" s="49"/>
      <c r="G16" s="56"/>
      <c r="J16" s="47">
        <v>21</v>
      </c>
      <c r="K16" s="59">
        <v>2.4079999999999999</v>
      </c>
      <c r="L16" s="58">
        <v>35</v>
      </c>
      <c r="M16" s="59">
        <v>2.6280000000000001</v>
      </c>
      <c r="N16" s="58">
        <v>49</v>
      </c>
      <c r="O16" s="59">
        <v>2.76</v>
      </c>
      <c r="P16" s="58">
        <v>130</v>
      </c>
      <c r="Q16" s="60">
        <v>3.1040000000000001</v>
      </c>
    </row>
    <row r="17" spans="2:17" x14ac:dyDescent="0.25">
      <c r="B17" s="64"/>
      <c r="C17" s="65" t="s">
        <v>87</v>
      </c>
      <c r="D17" s="66" t="s">
        <v>88</v>
      </c>
      <c r="E17" s="67" t="e">
        <f>STDEV(E5:E16)</f>
        <v>#NUM!</v>
      </c>
      <c r="F17" s="65"/>
      <c r="G17" s="68"/>
      <c r="J17" s="47">
        <v>22</v>
      </c>
      <c r="K17" s="59">
        <v>2.4289999999999998</v>
      </c>
      <c r="L17" s="58">
        <v>36</v>
      </c>
      <c r="M17" s="59">
        <v>2.6389999999999998</v>
      </c>
      <c r="N17" s="58">
        <v>50</v>
      </c>
      <c r="O17" s="59">
        <v>2.7679999999999998</v>
      </c>
      <c r="P17" s="58">
        <v>140</v>
      </c>
      <c r="Q17" s="60">
        <v>3.129</v>
      </c>
    </row>
    <row r="18" spans="2:17" ht="15.75" thickBot="1" x14ac:dyDescent="0.3">
      <c r="B18" s="69"/>
      <c r="C18" s="41" t="s">
        <v>89</v>
      </c>
      <c r="D18" s="70" t="s">
        <v>88</v>
      </c>
      <c r="E18" s="71" t="e">
        <f>AVERAGE(E5:E16)</f>
        <v>#NUM!</v>
      </c>
      <c r="G18" s="56"/>
      <c r="J18" s="72">
        <v>23</v>
      </c>
      <c r="K18" s="73">
        <v>2.448</v>
      </c>
      <c r="L18" s="74">
        <v>37</v>
      </c>
      <c r="M18" s="73">
        <v>2.65</v>
      </c>
      <c r="N18" s="74">
        <v>55</v>
      </c>
      <c r="O18" s="73">
        <v>2.8039999999999998</v>
      </c>
      <c r="P18" s="74"/>
      <c r="Q18" s="75"/>
    </row>
    <row r="19" spans="2:17" ht="15.75" thickBot="1" x14ac:dyDescent="0.3">
      <c r="B19" s="76"/>
      <c r="C19" s="77" t="s">
        <v>80</v>
      </c>
      <c r="D19" s="78" t="s">
        <v>88</v>
      </c>
      <c r="E19" s="79">
        <f>K7</f>
        <v>2.1339999999999999</v>
      </c>
      <c r="F19" s="77"/>
      <c r="G19" s="80"/>
      <c r="J19" s="81" t="s">
        <v>90</v>
      </c>
    </row>
    <row r="20" spans="2:17" x14ac:dyDescent="0.25">
      <c r="B20" s="41" t="s">
        <v>91</v>
      </c>
    </row>
  </sheetData>
  <mergeCells count="8">
    <mergeCell ref="O3:O4"/>
    <mergeCell ref="Q3:Q4"/>
    <mergeCell ref="B3:B4"/>
    <mergeCell ref="C3:C4"/>
    <mergeCell ref="E3:E4"/>
    <mergeCell ref="F3:G4"/>
    <mergeCell ref="K3:K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Uji RAPS</vt:lpstr>
      <vt:lpstr>Uji Inlier -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Qings326</dc:creator>
  <cp:lastModifiedBy>Qings326</cp:lastModifiedBy>
  <dcterms:created xsi:type="dcterms:W3CDTF">2024-08-13T01:40:21Z</dcterms:created>
  <dcterms:modified xsi:type="dcterms:W3CDTF">2024-08-13T02:21:45Z</dcterms:modified>
</cp:coreProperties>
</file>