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97738\Desktop\call_me_DZG_judger_for_HuBiaoTasks\商铺统计\"/>
    </mc:Choice>
  </mc:AlternateContent>
  <xr:revisionPtr revIDLastSave="0" documentId="13_ncr:1_{8A625357-B8BF-4BBA-B216-65394F5B5B7D}" xr6:coauthVersionLast="47" xr6:coauthVersionMax="47" xr10:uidLastSave="{00000000-0000-0000-0000-000000000000}"/>
  <bookViews>
    <workbookView xWindow="-120" yWindow="-120" windowWidth="15600" windowHeight="18840" firstSheet="1" activeTab="1" xr2:uid="{97F572DF-8E6B-455B-BF35-332AD9DFAB78}"/>
  </bookViews>
  <sheets>
    <sheet name="商铺价值更新" sheetId="13" r:id="rId1"/>
    <sheet name="分配计算函数" sheetId="16" r:id="rId2"/>
  </sheets>
  <definedNames>
    <definedName name="_xlchart.v1.0" hidden="1">商铺价值更新!$B$20:$B$29</definedName>
    <definedName name="_xlchart.v1.1" hidden="1">商铺价值更新!$F$19</definedName>
    <definedName name="_xlchart.v1.2" hidden="1">商铺价值更新!$F$20:$F$29</definedName>
    <definedName name="_xlchart.v1.3" hidden="1">商铺价值更新!$B$20:$B$29</definedName>
    <definedName name="_xlchart.v1.4" hidden="1">商铺价值更新!$F$19</definedName>
    <definedName name="_xlchart.v1.5" hidden="1">商铺价值更新!$F$20:$F$29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16" l="1"/>
  <c r="M51" i="16" s="1"/>
  <c r="K52" i="16"/>
  <c r="N43" i="16"/>
  <c r="K43" i="16"/>
  <c r="L42" i="16"/>
  <c r="L43" i="16" s="1"/>
  <c r="M31" i="16"/>
  <c r="K32" i="16"/>
  <c r="B27" i="16"/>
  <c r="G25" i="16"/>
  <c r="D25" i="16"/>
  <c r="C25" i="16"/>
  <c r="B25" i="16"/>
  <c r="C26" i="16" s="1"/>
  <c r="C27" i="16" s="1"/>
  <c r="F23" i="16"/>
  <c r="B17" i="16"/>
  <c r="D15" i="16"/>
  <c r="C15" i="16"/>
  <c r="B15" i="16"/>
  <c r="D16" i="16" s="1"/>
  <c r="F13" i="16"/>
  <c r="G15" i="16" s="1"/>
  <c r="B9" i="16"/>
  <c r="B10" i="16" s="1"/>
  <c r="B6" i="16"/>
  <c r="D4" i="16"/>
  <c r="C4" i="16"/>
  <c r="B4" i="16"/>
  <c r="C5" i="16" s="1"/>
  <c r="C6" i="16" s="1"/>
  <c r="F2" i="16"/>
  <c r="G4" i="16" s="1"/>
  <c r="H30" i="13"/>
  <c r="F30" i="13"/>
  <c r="H29" i="13"/>
  <c r="F29" i="13"/>
  <c r="H28" i="13"/>
  <c r="F28" i="13"/>
  <c r="H27" i="13"/>
  <c r="F27" i="13"/>
  <c r="H26" i="13"/>
  <c r="F26" i="13"/>
  <c r="H25" i="13"/>
  <c r="F25" i="13"/>
  <c r="H24" i="13"/>
  <c r="F24" i="13"/>
  <c r="H23" i="13"/>
  <c r="F23" i="13"/>
  <c r="H22" i="13"/>
  <c r="F22" i="13"/>
  <c r="H21" i="13"/>
  <c r="F21" i="13"/>
  <c r="H20" i="13"/>
  <c r="F20" i="13"/>
  <c r="F11" i="13"/>
  <c r="G11" i="13"/>
  <c r="H11" i="13"/>
  <c r="I11" i="13"/>
  <c r="J11" i="13"/>
  <c r="K11" i="13"/>
  <c r="L11" i="13"/>
  <c r="E11" i="13"/>
  <c r="L52" i="16" l="1"/>
  <c r="M52" i="16" s="1"/>
  <c r="M43" i="16"/>
  <c r="M42" i="16"/>
  <c r="D5" i="16"/>
  <c r="D6" i="16" s="1"/>
  <c r="D26" i="16"/>
  <c r="D27" i="16" s="1"/>
  <c r="F27" i="16" s="1"/>
  <c r="G27" i="16" s="1"/>
  <c r="F6" i="16"/>
  <c r="G6" i="16" s="1"/>
  <c r="N32" i="16" s="1"/>
  <c r="L31" i="16" s="1"/>
  <c r="D17" i="16"/>
  <c r="D9" i="16"/>
  <c r="D10" i="16" s="1"/>
  <c r="C16" i="16"/>
  <c r="D8" i="13"/>
  <c r="D6" i="13"/>
  <c r="L8" i="13"/>
  <c r="K8" i="13"/>
  <c r="J8" i="13"/>
  <c r="I8" i="13"/>
  <c r="H8" i="13"/>
  <c r="G8" i="13"/>
  <c r="F8" i="13"/>
  <c r="E8" i="13"/>
  <c r="C8" i="13"/>
  <c r="B8" i="13"/>
  <c r="L6" i="13"/>
  <c r="K6" i="13"/>
  <c r="J6" i="13"/>
  <c r="I6" i="13"/>
  <c r="H6" i="13"/>
  <c r="G6" i="13"/>
  <c r="F6" i="13"/>
  <c r="E6" i="13"/>
  <c r="C6" i="13"/>
  <c r="B6" i="13"/>
  <c r="C46" i="13"/>
  <c r="C36" i="13"/>
  <c r="C43" i="13"/>
  <c r="C40" i="13"/>
  <c r="C33" i="13"/>
  <c r="C41" i="13"/>
  <c r="C44" i="13"/>
  <c r="C31" i="13"/>
  <c r="C48" i="13"/>
  <c r="C39" i="13"/>
  <c r="C34" i="13"/>
  <c r="C42" i="13"/>
  <c r="C47" i="13"/>
  <c r="C35" i="13"/>
  <c r="C45" i="13"/>
  <c r="C49" i="13"/>
  <c r="C38" i="13"/>
  <c r="C32" i="13"/>
  <c r="C51" i="13"/>
  <c r="C50" i="13"/>
  <c r="C37" i="13"/>
  <c r="B28" i="16" l="1"/>
  <c r="D28" i="16"/>
  <c r="C28" i="16"/>
  <c r="L32" i="16"/>
  <c r="M32" i="16" s="1"/>
  <c r="C17" i="16"/>
  <c r="F17" i="16" s="1"/>
  <c r="G17" i="16" s="1"/>
  <c r="C9" i="16"/>
  <c r="C10" i="16" s="1"/>
  <c r="C7" i="16"/>
  <c r="B7" i="16"/>
  <c r="D7" i="16"/>
  <c r="D18" i="16" l="1"/>
  <c r="C18" i="16"/>
  <c r="B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亚彬程</author>
  </authors>
  <commentList>
    <comment ref="A6" authorId="0" shapeId="0" xr:uid="{395FC33C-FA3D-4423-9862-0F33051ABED9}">
      <text>
        <r>
          <rPr>
            <sz val="9"/>
            <color indexed="81"/>
            <rFont val="宋体"/>
            <family val="3"/>
            <charset val="134"/>
          </rPr>
          <t xml:space="preserve">数值越高越适合堆放高加成门客
</t>
        </r>
      </text>
    </comment>
    <comment ref="A8" authorId="0" shapeId="0" xr:uid="{C586AEA9-F9B6-4DEE-B756-BB3F18494FFF}">
      <text>
        <r>
          <rPr>
            <sz val="9"/>
            <color indexed="81"/>
            <rFont val="宋体"/>
            <family val="3"/>
            <charset val="134"/>
          </rPr>
          <t xml:space="preserve">数值越高，越适合添加伙计数量
</t>
        </r>
      </text>
    </comment>
    <comment ref="F19" authorId="0" shapeId="0" xr:uid="{1CF828C3-FC6B-4B2B-8D77-49D778B5C8C8}">
      <text>
        <r>
          <rPr>
            <sz val="9"/>
            <color indexed="81"/>
            <rFont val="宋体"/>
            <family val="3"/>
            <charset val="134"/>
          </rPr>
          <t xml:space="preserve">数值越高越适合堆放高加成门客
</t>
        </r>
      </text>
    </comment>
    <comment ref="H19" authorId="0" shapeId="0" xr:uid="{F1F10607-0078-46B2-89B8-C25EB0C7A2B8}">
      <text>
        <r>
          <rPr>
            <sz val="9"/>
            <color indexed="81"/>
            <rFont val="宋体"/>
            <family val="3"/>
            <charset val="134"/>
          </rPr>
          <t xml:space="preserve">数值越高，越适合添加伙计数量
</t>
        </r>
      </text>
    </comment>
  </commentList>
</comments>
</file>

<file path=xl/sharedStrings.xml><?xml version="1.0" encoding="utf-8"?>
<sst xmlns="http://schemas.openxmlformats.org/spreadsheetml/2006/main" count="139" uniqueCount="79">
  <si>
    <t>酒坊</t>
    <phoneticPr fontId="4" type="noConversion"/>
  </si>
  <si>
    <t>伙计赚速</t>
    <phoneticPr fontId="4" type="noConversion"/>
  </si>
  <si>
    <t>其他加成倍数</t>
    <phoneticPr fontId="4" type="noConversion"/>
  </si>
  <si>
    <t>伙计数量（Old)</t>
    <phoneticPr fontId="4" type="noConversion"/>
  </si>
  <si>
    <t>内涵值</t>
    <phoneticPr fontId="4" type="noConversion"/>
  </si>
  <si>
    <t>性价比</t>
    <phoneticPr fontId="4" type="noConversion"/>
  </si>
  <si>
    <t>十个伙计价格（亿)</t>
    <phoneticPr fontId="4" type="noConversion"/>
  </si>
  <si>
    <t>驿站</t>
    <phoneticPr fontId="4" type="noConversion"/>
  </si>
  <si>
    <t>酒肆</t>
    <phoneticPr fontId="4" type="noConversion"/>
  </si>
  <si>
    <t>药铺</t>
    <phoneticPr fontId="4" type="noConversion"/>
  </si>
  <si>
    <t>当铺</t>
    <phoneticPr fontId="4" type="noConversion"/>
  </si>
  <si>
    <t>说书摊</t>
    <phoneticPr fontId="4" type="noConversion"/>
  </si>
  <si>
    <t>香料铺</t>
    <phoneticPr fontId="4" type="noConversion"/>
  </si>
  <si>
    <t>客栈</t>
    <phoneticPr fontId="4" type="noConversion"/>
  </si>
  <si>
    <t>医馆</t>
    <phoneticPr fontId="4" type="noConversion"/>
  </si>
  <si>
    <t>属性</t>
    <phoneticPr fontId="4" type="noConversion"/>
  </si>
  <si>
    <t>商人</t>
    <phoneticPr fontId="4" type="noConversion"/>
  </si>
  <si>
    <t>工匠</t>
    <phoneticPr fontId="4" type="noConversion"/>
  </si>
  <si>
    <t>侠客</t>
    <phoneticPr fontId="4" type="noConversion"/>
  </si>
  <si>
    <t>农民</t>
    <phoneticPr fontId="4" type="noConversion"/>
  </si>
  <si>
    <t>士人</t>
    <phoneticPr fontId="4" type="noConversion"/>
  </si>
  <si>
    <t>内涵值 = 伙计赚速 X 伙计数量</t>
    <phoneticPr fontId="4" type="noConversion"/>
  </si>
  <si>
    <t>内涵值越高越值得高百分比门客入驻</t>
    <phoneticPr fontId="4" type="noConversion"/>
  </si>
  <si>
    <t>性价比越高越值得投放人力（单次有效，需更新伙计购买价格判断）</t>
    <phoneticPr fontId="4" type="noConversion"/>
  </si>
  <si>
    <t>妙音坊</t>
    <phoneticPr fontId="4" type="noConversion"/>
  </si>
  <si>
    <t>店铺名称</t>
  </si>
  <si>
    <t>长乐坊</t>
    <phoneticPr fontId="4" type="noConversion"/>
  </si>
  <si>
    <t>关卡一</t>
    <phoneticPr fontId="4" type="noConversion"/>
  </si>
  <si>
    <t>关卡二</t>
    <phoneticPr fontId="4" type="noConversion"/>
  </si>
  <si>
    <t>关卡三</t>
    <phoneticPr fontId="4" type="noConversion"/>
  </si>
  <si>
    <t>人数</t>
    <phoneticPr fontId="4" type="noConversion"/>
  </si>
  <si>
    <t>总和</t>
    <phoneticPr fontId="4" type="noConversion"/>
  </si>
  <si>
    <t>平均</t>
    <phoneticPr fontId="4" type="noConversion"/>
  </si>
  <si>
    <t>收益</t>
    <phoneticPr fontId="4" type="noConversion"/>
  </si>
  <si>
    <t>战力</t>
    <phoneticPr fontId="4" type="noConversion"/>
  </si>
  <si>
    <t>收益/战力比</t>
    <phoneticPr fontId="4" type="noConversion"/>
  </si>
  <si>
    <t>关卡一战斗力对应汇率</t>
    <phoneticPr fontId="4" type="noConversion"/>
  </si>
  <si>
    <t>等价关卡一战斗力</t>
    <phoneticPr fontId="4" type="noConversion"/>
  </si>
  <si>
    <t xml:space="preserve">三个关卡的 战力/奖励(个人贡献) 比分别是 </t>
  </si>
  <si>
    <t>一</t>
    <phoneticPr fontId="4" type="noConversion"/>
  </si>
  <si>
    <t>二</t>
    <phoneticPr fontId="4" type="noConversion"/>
  </si>
  <si>
    <t>三</t>
    <phoneticPr fontId="4" type="noConversion"/>
  </si>
  <si>
    <t>加起来</t>
    <phoneticPr fontId="4" type="noConversion"/>
  </si>
  <si>
    <t>换算为一的战斗力</t>
    <phoneticPr fontId="4" type="noConversion"/>
  </si>
  <si>
    <t>战斗力换算值</t>
  </si>
  <si>
    <t>战斗力换算值</t>
    <phoneticPr fontId="4" type="noConversion"/>
  </si>
  <si>
    <t>玩家战斗力分配</t>
  </si>
  <si>
    <t>玩家战斗力分配</t>
    <phoneticPr fontId="4" type="noConversion"/>
  </si>
  <si>
    <t>对关卡一的汇率</t>
  </si>
  <si>
    <t>对关卡一的汇率</t>
    <phoneticPr fontId="4" type="noConversion"/>
  </si>
  <si>
    <r>
      <rPr>
        <sz val="11"/>
        <color theme="1"/>
        <rFont val="宋体"/>
        <family val="2"/>
        <charset val="134"/>
      </rPr>
      <t>一</t>
    </r>
    <phoneticPr fontId="4" type="noConversion"/>
  </si>
  <si>
    <r>
      <rPr>
        <sz val="11"/>
        <color theme="1"/>
        <rFont val="宋体"/>
        <family val="2"/>
        <charset val="134"/>
      </rPr>
      <t>二</t>
    </r>
    <phoneticPr fontId="4" type="noConversion"/>
  </si>
  <si>
    <r>
      <rPr>
        <sz val="11"/>
        <color theme="1"/>
        <rFont val="宋体"/>
        <family val="2"/>
        <charset val="134"/>
      </rPr>
      <t>三</t>
    </r>
    <phoneticPr fontId="4" type="noConversion"/>
  </si>
  <si>
    <r>
      <rPr>
        <sz val="11"/>
        <color theme="1"/>
        <rFont val="宋体"/>
        <family val="2"/>
        <charset val="134"/>
      </rPr>
      <t>加起来</t>
    </r>
    <phoneticPr fontId="4" type="noConversion"/>
  </si>
  <si>
    <r>
      <rPr>
        <sz val="11"/>
        <color theme="1"/>
        <rFont val="宋体"/>
        <family val="2"/>
        <charset val="134"/>
      </rPr>
      <t>战斗力换算值</t>
    </r>
    <phoneticPr fontId="4" type="noConversion"/>
  </si>
  <si>
    <r>
      <rPr>
        <sz val="11"/>
        <color theme="1"/>
        <rFont val="宋体"/>
        <family val="2"/>
        <charset val="134"/>
      </rPr>
      <t>对关卡一的汇率</t>
    </r>
    <phoneticPr fontId="4" type="noConversion"/>
  </si>
  <si>
    <r>
      <rPr>
        <sz val="11"/>
        <color theme="1"/>
        <rFont val="宋体"/>
        <family val="2"/>
        <charset val="134"/>
      </rPr>
      <t>玩家战斗力分配</t>
    </r>
    <phoneticPr fontId="4" type="noConversion"/>
  </si>
  <si>
    <r>
      <rPr>
        <sz val="11"/>
        <color theme="1"/>
        <rFont val="宋体"/>
        <family val="2"/>
        <charset val="134"/>
      </rPr>
      <t>换算为一的战斗力</t>
    </r>
    <phoneticPr fontId="4" type="noConversion"/>
  </si>
  <si>
    <r>
      <rPr>
        <sz val="11"/>
        <color theme="1"/>
        <rFont val="宋体"/>
        <family val="2"/>
        <charset val="134"/>
      </rPr>
      <t>信息</t>
    </r>
    <r>
      <rPr>
        <sz val="11"/>
        <color theme="1"/>
        <rFont val="Times New Roman"/>
        <family val="1"/>
      </rPr>
      <t xml:space="preserve">                       </t>
    </r>
    <r>
      <rPr>
        <sz val="11"/>
        <color theme="1"/>
        <rFont val="宋体"/>
        <family val="2"/>
        <charset val="134"/>
      </rPr>
      <t>关卡</t>
    </r>
    <phoneticPr fontId="4" type="noConversion"/>
  </si>
  <si>
    <t>输入是</t>
  </si>
  <si>
    <t>输入是</t>
    <phoneticPr fontId="4" type="noConversion"/>
  </si>
  <si>
    <t>输出是</t>
  </si>
  <si>
    <t>输出是</t>
    <phoneticPr fontId="4" type="noConversion"/>
  </si>
  <si>
    <t>信息                       关卡</t>
  </si>
  <si>
    <t>一</t>
  </si>
  <si>
    <t>二</t>
  </si>
  <si>
    <t>三</t>
  </si>
  <si>
    <t>加起来</t>
  </si>
  <si>
    <t>换算为一的战斗力</t>
  </si>
  <si>
    <t>信息                  关卡</t>
    <phoneticPr fontId="4" type="noConversion"/>
  </si>
  <si>
    <t>计算分配表1</t>
    <phoneticPr fontId="4" type="noConversion"/>
  </si>
  <si>
    <t>计算分配表2</t>
    <phoneticPr fontId="4" type="noConversion"/>
  </si>
  <si>
    <t>计算分配表3</t>
    <phoneticPr fontId="4" type="noConversion"/>
  </si>
  <si>
    <t>下面的表用哪个都行，注意要修改下对应的</t>
    <phoneticPr fontId="4" type="noConversion"/>
  </si>
  <si>
    <t>中的数值</t>
    <phoneticPr fontId="4" type="noConversion"/>
  </si>
  <si>
    <t>如果是15个人平分，这个值就是619左右，其他的类推</t>
    <phoneticPr fontId="4" type="noConversion"/>
  </si>
  <si>
    <t>改好后修改</t>
    <phoneticPr fontId="4" type="noConversion"/>
  </si>
  <si>
    <t>得到</t>
    <phoneticPr fontId="4" type="noConversion"/>
  </si>
  <si>
    <t>作为第三个格子放的战斗力总数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</si>
</sst>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Times New Roman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 diagonalDown="1">
      <left/>
      <right/>
      <top/>
      <bottom/>
      <diagonal style="thick">
        <color auto="1"/>
      </diagonal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3" borderId="3" applyNumberFormat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1" applyAlignment="1">
      <alignment horizontal="center" vertical="center"/>
    </xf>
    <xf numFmtId="0" fontId="0" fillId="0" borderId="4" xfId="0" applyBorder="1">
      <alignment vertical="center"/>
    </xf>
    <xf numFmtId="0" fontId="2" fillId="2" borderId="4" xfId="2" applyBorder="1">
      <alignment vertical="center"/>
    </xf>
    <xf numFmtId="0" fontId="3" fillId="3" borderId="4" xfId="3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4" borderId="0" xfId="0" applyFont="1" applyFill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4" borderId="4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8" fillId="6" borderId="4" xfId="0" applyFont="1" applyFill="1" applyBorder="1">
      <alignment vertical="center"/>
    </xf>
    <xf numFmtId="0" fontId="8" fillId="7" borderId="0" xfId="0" applyFont="1" applyFill="1">
      <alignment vertical="center"/>
    </xf>
    <xf numFmtId="0" fontId="8" fillId="7" borderId="5" xfId="0" applyFont="1" applyFill="1" applyBorder="1">
      <alignment vertical="center"/>
    </xf>
  </cellXfs>
  <cellStyles count="4">
    <cellStyle name="标题 1" xfId="1" builtinId="16"/>
    <cellStyle name="常规" xfId="0" builtinId="0"/>
    <cellStyle name="输出" xfId="3" builtinId="21"/>
    <cellStyle name="输入" xfId="2" builtinId="2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商铺价值更新!$F$19</c:f>
              <c:strCache>
                <c:ptCount val="1"/>
                <c:pt idx="0">
                  <c:v>内涵值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商铺价值更新!$A$20:$A$58</c15:sqref>
                  </c15:fullRef>
                </c:ext>
              </c:extLst>
              <c:f>商铺价值更新!$A$20:$A$30</c:f>
              <c:strCache>
                <c:ptCount val="11"/>
                <c:pt idx="0">
                  <c:v>妙音坊</c:v>
                </c:pt>
                <c:pt idx="1">
                  <c:v>酒坊</c:v>
                </c:pt>
                <c:pt idx="2">
                  <c:v>长乐坊</c:v>
                </c:pt>
                <c:pt idx="3">
                  <c:v>驿站</c:v>
                </c:pt>
                <c:pt idx="4">
                  <c:v>酒肆</c:v>
                </c:pt>
                <c:pt idx="5">
                  <c:v>药铺</c:v>
                </c:pt>
                <c:pt idx="6">
                  <c:v>当铺</c:v>
                </c:pt>
                <c:pt idx="7">
                  <c:v>说书摊</c:v>
                </c:pt>
                <c:pt idx="8">
                  <c:v>香料铺</c:v>
                </c:pt>
                <c:pt idx="9">
                  <c:v>医馆</c:v>
                </c:pt>
                <c:pt idx="10">
                  <c:v>客栈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商铺价值更新!$F$20:$F$58</c15:sqref>
                  </c15:fullRef>
                </c:ext>
              </c:extLst>
              <c:f>商铺价值更新!$F$20:$F$30</c:f>
              <c:numCache>
                <c:formatCode>General</c:formatCode>
                <c:ptCount val="11"/>
                <c:pt idx="0">
                  <c:v>17652.8</c:v>
                </c:pt>
                <c:pt idx="1">
                  <c:v>16805.399999999998</c:v>
                </c:pt>
                <c:pt idx="2">
                  <c:v>12654.6</c:v>
                </c:pt>
                <c:pt idx="3">
                  <c:v>13072.000000000002</c:v>
                </c:pt>
                <c:pt idx="4">
                  <c:v>11016.599999999999</c:v>
                </c:pt>
                <c:pt idx="5">
                  <c:v>9475.7999999999993</c:v>
                </c:pt>
                <c:pt idx="6">
                  <c:v>9110.1999999999989</c:v>
                </c:pt>
                <c:pt idx="7">
                  <c:v>7924.7999999999993</c:v>
                </c:pt>
                <c:pt idx="8">
                  <c:v>8642.7999999999993</c:v>
                </c:pt>
                <c:pt idx="9">
                  <c:v>8416.7999999999993</c:v>
                </c:pt>
                <c:pt idx="10">
                  <c:v>7894.4000000000005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E-4913-83C0-6101B6EA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462351"/>
        <c:axId val="1454463599"/>
      </c:lineChart>
      <c:catAx>
        <c:axId val="145446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463599"/>
        <c:crosses val="autoZero"/>
        <c:auto val="1"/>
        <c:lblAlgn val="ctr"/>
        <c:lblOffset val="100"/>
        <c:noMultiLvlLbl val="0"/>
      </c:catAx>
      <c:valAx>
        <c:axId val="145446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46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内涵值在属性中的分布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内涵值在属性中的分布</a:t>
          </a:r>
        </a:p>
      </cx:txPr>
    </cx:title>
    <cx:plotArea>
      <cx:plotAreaRegion>
        <cx:series layoutId="clusteredColumn" uniqueId="{157A41E7-D17E-4313-B61C-4688E5A6BBBC}">
          <cx:tx>
            <cx:txData>
              <cx:f>_xlchart.v1.1</cx:f>
              <cx:v>内涵值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DC1A39C-BE1A-41F4-BAB8-4C267A22AA0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内涵值的分布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内涵值的分布</a:t>
          </a:r>
        </a:p>
      </cx:txPr>
    </cx:title>
    <cx:plotArea>
      <cx:plotAreaRegion>
        <cx:series layoutId="boxWhisker" uniqueId="{9B7D5F3A-F0F3-413B-B13D-5D167E2ECA3D}">
          <cx:tx>
            <cx:txData>
              <cx:f>_xlchart.v1.4</cx:f>
              <cx:v>内涵值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179510</xdr:colOff>
      <xdr:row>29</xdr:row>
      <xdr:rowOff>60813</xdr:rowOff>
    </xdr:from>
    <xdr:to>
      <xdr:col>5</xdr:col>
      <xdr:colOff>666750</xdr:colOff>
      <xdr:row>44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A9DD88F9-4659-4A74-BF27-18DD893540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510" y="6166338"/>
              <a:ext cx="4582990" cy="2720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57150</xdr:colOff>
      <xdr:row>29</xdr:row>
      <xdr:rowOff>209550</xdr:rowOff>
    </xdr:from>
    <xdr:to>
      <xdr:col>12</xdr:col>
      <xdr:colOff>57150</xdr:colOff>
      <xdr:row>45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5B97485F-9E23-4A82-AE71-6361B18F52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8700" y="6315075"/>
              <a:ext cx="4314825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476250</xdr:colOff>
      <xdr:row>16</xdr:row>
      <xdr:rowOff>57150</xdr:rowOff>
    </xdr:from>
    <xdr:to>
      <xdr:col>16</xdr:col>
      <xdr:colOff>19050</xdr:colOff>
      <xdr:row>29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1F99BBD-7EEE-6D90-2FD9-B6E41E32C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399E73-77FB-489B-9994-FFC5A7366BB0}" name="表1" displayName="表1" ref="I29:N32" totalsRowShown="0" headerRowDxfId="4" dataDxfId="3">
  <autoFilter ref="I29:N32" xr:uid="{8B399E73-77FB-489B-9994-FFC5A7366BB0}"/>
  <tableColumns count="6">
    <tableColumn id="1" xr3:uid="{40F05231-F612-4244-B53E-C116F4505380}" name="信息                       关卡" dataDxfId="10"/>
    <tableColumn id="2" xr3:uid="{49B63EAF-44B7-4735-99A3-610C3B249921}" name="一" dataDxfId="9"/>
    <tableColumn id="3" xr3:uid="{C48AE6E3-DA56-4560-99BD-02092496A54F}" name="二" dataDxfId="8"/>
    <tableColumn id="4" xr3:uid="{5F91C551-5E89-4E6B-8C01-CCE0BEE55498}" name="三" dataDxfId="7"/>
    <tableColumn id="5" xr3:uid="{73776BE3-28E1-437F-A196-83FE212B6E2D}" name="加起来" dataDxfId="6"/>
    <tableColumn id="6" xr3:uid="{F4BB6D3B-0BE0-4309-BAAC-CBD90BBCF2ED}" name="战斗力换算值" dataDxfId="5">
      <calculatedColumnFormula>G4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FD0EE-2026-4581-9E57-A9CEAC7EBCC5}" name="表6" displayName="表6" ref="I49:N52" totalsRowShown="0" headerRowDxfId="1">
  <autoFilter ref="I49:N52" xr:uid="{5D7FD0EE-2026-4581-9E57-A9CEAC7EBCC5}"/>
  <tableColumns count="6">
    <tableColumn id="1" xr3:uid="{95419903-9C23-4227-AAD8-6E6F59A7FD2B}" name="信息                  关卡" dataDxfId="2"/>
    <tableColumn id="2" xr3:uid="{0F9FD3E2-342D-4F5F-8D70-58378E0EC23D}" name="一"/>
    <tableColumn id="3" xr3:uid="{00E24625-F99B-42E9-8435-1836DEC72C96}" name="二"/>
    <tableColumn id="4" xr3:uid="{756A49A9-3A89-4242-BF30-FE33A69DDC09}" name="三"/>
    <tableColumn id="5" xr3:uid="{4E0EF9DE-3671-47CB-A1FE-63C39CBC943B}" name="加起来">
      <calculatedColumnFormula>SUM(J50:L50)</calculatedColumnFormula>
    </tableColumn>
    <tableColumn id="6" xr3:uid="{06A3DB34-0B4E-4CBE-81D8-4EB82F1C8C0F}" name="战斗力换算值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框架">
  <a:themeElements>
    <a:clrScheme name="框架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光面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46A0-7BA2-4638-8E0D-5CB282A74E16}">
  <sheetPr codeName="Sheet6"/>
  <dimension ref="A1:L51"/>
  <sheetViews>
    <sheetView workbookViewId="0">
      <selection activeCell="A19" sqref="A19:H30"/>
    </sheetView>
  </sheetViews>
  <sheetFormatPr defaultRowHeight="13.5" x14ac:dyDescent="0.15"/>
  <cols>
    <col min="1" max="1" width="17.75" customWidth="1"/>
    <col min="9" max="9" width="11.625" customWidth="1"/>
  </cols>
  <sheetData>
    <row r="1" spans="1:12" ht="20.25" thickBot="1" x14ac:dyDescent="0.2">
      <c r="A1" s="1" t="s">
        <v>25</v>
      </c>
      <c r="B1" s="1" t="s">
        <v>24</v>
      </c>
      <c r="C1" s="1" t="s">
        <v>0</v>
      </c>
      <c r="D1" s="1" t="s">
        <v>26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</v>
      </c>
      <c r="L1" s="1" t="s">
        <v>13</v>
      </c>
    </row>
    <row r="2" spans="1:12" ht="14.25" thickTop="1" x14ac:dyDescent="0.15">
      <c r="A2" s="3" t="s">
        <v>15</v>
      </c>
      <c r="B2" s="2" t="s">
        <v>18</v>
      </c>
      <c r="C2" s="2" t="s">
        <v>16</v>
      </c>
      <c r="D2" s="2" t="s">
        <v>20</v>
      </c>
      <c r="E2" s="2" t="s">
        <v>17</v>
      </c>
      <c r="F2" s="2" t="s">
        <v>19</v>
      </c>
      <c r="G2" s="2" t="s">
        <v>20</v>
      </c>
      <c r="H2" s="2" t="s">
        <v>18</v>
      </c>
      <c r="I2" s="2" t="s">
        <v>17</v>
      </c>
      <c r="J2" s="2" t="s">
        <v>16</v>
      </c>
      <c r="K2" s="2" t="s">
        <v>19</v>
      </c>
      <c r="L2" s="2" t="s">
        <v>20</v>
      </c>
    </row>
    <row r="3" spans="1:12" x14ac:dyDescent="0.15">
      <c r="A3" s="3" t="s">
        <v>1</v>
      </c>
      <c r="B3" s="2">
        <v>27.2</v>
      </c>
      <c r="C3" s="2">
        <v>22.2</v>
      </c>
      <c r="D3" s="2">
        <v>32.200000000000003</v>
      </c>
      <c r="E3" s="2">
        <v>17.200000000000003</v>
      </c>
      <c r="F3" s="2">
        <v>12.2</v>
      </c>
      <c r="G3" s="2">
        <v>10.199999999999999</v>
      </c>
      <c r="H3" s="2">
        <v>8.1999999999999993</v>
      </c>
      <c r="I3" s="2">
        <v>5.1999999999999993</v>
      </c>
      <c r="J3" s="2">
        <v>6.1999999999999993</v>
      </c>
      <c r="K3" s="2">
        <v>4.1999999999999993</v>
      </c>
      <c r="L3" s="2">
        <v>3.2</v>
      </c>
    </row>
    <row r="4" spans="1:12" x14ac:dyDescent="0.15">
      <c r="A4" s="3" t="s">
        <v>2</v>
      </c>
      <c r="B4" s="2">
        <v>46.9</v>
      </c>
      <c r="C4" s="2">
        <v>60.61</v>
      </c>
      <c r="D4" s="2">
        <v>37.17</v>
      </c>
      <c r="E4" s="2">
        <v>44</v>
      </c>
      <c r="F4" s="2">
        <v>44.79</v>
      </c>
      <c r="G4" s="2">
        <v>38.450000000000003</v>
      </c>
      <c r="H4" s="2">
        <v>43.16</v>
      </c>
      <c r="I4" s="2">
        <v>37.590000000000003</v>
      </c>
      <c r="J4" s="2">
        <v>51.61</v>
      </c>
      <c r="K4" s="2">
        <v>42.29</v>
      </c>
      <c r="L4" s="2">
        <v>37.51</v>
      </c>
    </row>
    <row r="5" spans="1:12" x14ac:dyDescent="0.15">
      <c r="A5" s="3" t="s">
        <v>3</v>
      </c>
      <c r="B5" s="2">
        <v>649</v>
      </c>
      <c r="C5" s="2">
        <v>757</v>
      </c>
      <c r="D5" s="2">
        <v>393</v>
      </c>
      <c r="E5" s="2">
        <v>760</v>
      </c>
      <c r="F5" s="2">
        <v>903</v>
      </c>
      <c r="G5" s="2">
        <v>929</v>
      </c>
      <c r="H5" s="2">
        <v>1111</v>
      </c>
      <c r="I5" s="2">
        <v>1524</v>
      </c>
      <c r="J5" s="2">
        <v>1394</v>
      </c>
      <c r="K5" s="2">
        <v>2004</v>
      </c>
      <c r="L5" s="2">
        <v>2467</v>
      </c>
    </row>
    <row r="6" spans="1:12" x14ac:dyDescent="0.15">
      <c r="A6" s="4" t="s">
        <v>4</v>
      </c>
      <c r="B6" s="2">
        <f t="shared" ref="B6" si="0">B5*B3</f>
        <v>17652.8</v>
      </c>
      <c r="C6" s="2">
        <f>C5*C3</f>
        <v>16805.399999999998</v>
      </c>
      <c r="D6" s="2">
        <f t="shared" ref="D6" si="1">D5*D3</f>
        <v>12654.6</v>
      </c>
      <c r="E6" s="2">
        <f t="shared" ref="E6:L6" si="2">E5*E3</f>
        <v>13072.000000000002</v>
      </c>
      <c r="F6" s="2">
        <f t="shared" si="2"/>
        <v>11016.599999999999</v>
      </c>
      <c r="G6" s="2">
        <f t="shared" si="2"/>
        <v>9475.7999999999993</v>
      </c>
      <c r="H6" s="2">
        <f t="shared" si="2"/>
        <v>9110.1999999999989</v>
      </c>
      <c r="I6" s="2">
        <f t="shared" si="2"/>
        <v>7924.7999999999993</v>
      </c>
      <c r="J6" s="2">
        <f t="shared" si="2"/>
        <v>8642.7999999999993</v>
      </c>
      <c r="K6" s="2">
        <f t="shared" si="2"/>
        <v>8416.7999999999993</v>
      </c>
      <c r="L6" s="2">
        <f t="shared" si="2"/>
        <v>7894.4000000000005</v>
      </c>
    </row>
    <row r="7" spans="1:12" x14ac:dyDescent="0.15">
      <c r="A7" s="3" t="s">
        <v>6</v>
      </c>
      <c r="B7" s="2">
        <v>1672</v>
      </c>
      <c r="C7" s="2">
        <v>1377</v>
      </c>
      <c r="D7" s="2">
        <v>949</v>
      </c>
      <c r="E7" s="2">
        <v>564.5</v>
      </c>
      <c r="F7" s="2">
        <v>444.2</v>
      </c>
      <c r="G7" s="2">
        <v>189.5</v>
      </c>
      <c r="H7" s="2">
        <v>172.4</v>
      </c>
      <c r="I7" s="2">
        <v>94</v>
      </c>
      <c r="J7" s="2">
        <v>192.7</v>
      </c>
      <c r="K7" s="2">
        <v>116.6</v>
      </c>
      <c r="L7" s="2">
        <v>106.1</v>
      </c>
    </row>
    <row r="8" spans="1:12" x14ac:dyDescent="0.15">
      <c r="A8" s="4" t="s">
        <v>5</v>
      </c>
      <c r="B8" s="2">
        <f t="shared" ref="B8" si="3">B3*B4/B7</f>
        <v>0.7629665071770334</v>
      </c>
      <c r="C8" s="2">
        <f>C3*C4/C7</f>
        <v>0.97715468409586048</v>
      </c>
      <c r="D8" s="2">
        <f t="shared" ref="D8" si="4">D3*D4/D7</f>
        <v>1.2611949420442574</v>
      </c>
      <c r="E8" s="2">
        <f t="shared" ref="E8:L8" si="5">E3*E4/E7</f>
        <v>1.3406554472984946</v>
      </c>
      <c r="F8" s="2">
        <f t="shared" si="5"/>
        <v>1.2301620891490319</v>
      </c>
      <c r="G8" s="2">
        <f t="shared" si="5"/>
        <v>2.0696042216358839</v>
      </c>
      <c r="H8" s="2">
        <f t="shared" si="5"/>
        <v>2.0528538283062638</v>
      </c>
      <c r="I8" s="2">
        <f t="shared" si="5"/>
        <v>2.0794468085106383</v>
      </c>
      <c r="J8" s="2">
        <f t="shared" si="5"/>
        <v>1.6605189413596264</v>
      </c>
      <c r="K8" s="2">
        <f t="shared" si="5"/>
        <v>1.5233104631217838</v>
      </c>
      <c r="L8" s="2">
        <f t="shared" si="5"/>
        <v>1.1313100848256363</v>
      </c>
    </row>
    <row r="10" spans="1:12" x14ac:dyDescent="0.15">
      <c r="E10" s="2">
        <v>17.100000000000001</v>
      </c>
      <c r="F10" s="2">
        <v>12.1</v>
      </c>
      <c r="G10" s="2">
        <v>10.1</v>
      </c>
      <c r="H10" s="2">
        <v>8.1</v>
      </c>
      <c r="I10" s="2">
        <v>5.0999999999999996</v>
      </c>
      <c r="J10" s="2">
        <v>6.1</v>
      </c>
      <c r="K10" s="2">
        <v>4.0999999999999996</v>
      </c>
      <c r="L10" s="2">
        <v>3.1</v>
      </c>
    </row>
    <row r="11" spans="1:12" x14ac:dyDescent="0.15">
      <c r="E11">
        <f>E10+0.1</f>
        <v>17.200000000000003</v>
      </c>
      <c r="F11">
        <f t="shared" ref="F11:L11" si="6">F10+0.1</f>
        <v>12.2</v>
      </c>
      <c r="G11">
        <f t="shared" si="6"/>
        <v>10.199999999999999</v>
      </c>
      <c r="H11">
        <f t="shared" si="6"/>
        <v>8.1999999999999993</v>
      </c>
      <c r="I11">
        <f t="shared" si="6"/>
        <v>5.1999999999999993</v>
      </c>
      <c r="J11">
        <f t="shared" si="6"/>
        <v>6.1999999999999993</v>
      </c>
      <c r="K11">
        <f t="shared" si="6"/>
        <v>4.1999999999999993</v>
      </c>
      <c r="L11">
        <f t="shared" si="6"/>
        <v>3.2</v>
      </c>
    </row>
    <row r="13" spans="1:12" x14ac:dyDescent="0.15">
      <c r="A13" t="s">
        <v>21</v>
      </c>
    </row>
    <row r="14" spans="1:12" x14ac:dyDescent="0.15">
      <c r="A14" t="s">
        <v>22</v>
      </c>
      <c r="D14" s="2"/>
    </row>
    <row r="16" spans="1:12" x14ac:dyDescent="0.15">
      <c r="A16" t="s">
        <v>23</v>
      </c>
    </row>
    <row r="19" spans="1:10" ht="20.25" thickBot="1" x14ac:dyDescent="0.2">
      <c r="A19" s="1" t="s">
        <v>25</v>
      </c>
      <c r="B19" s="3" t="s">
        <v>15</v>
      </c>
      <c r="C19" s="3" t="s">
        <v>1</v>
      </c>
      <c r="D19" s="3" t="s">
        <v>2</v>
      </c>
      <c r="E19" s="3" t="s">
        <v>3</v>
      </c>
      <c r="F19" s="4" t="s">
        <v>4</v>
      </c>
      <c r="G19" s="3" t="s">
        <v>6</v>
      </c>
      <c r="H19" s="4" t="s">
        <v>5</v>
      </c>
    </row>
    <row r="20" spans="1:10" ht="21" thickTop="1" thickBot="1" x14ac:dyDescent="0.2">
      <c r="A20" s="1" t="s">
        <v>24</v>
      </c>
      <c r="B20" s="2" t="s">
        <v>18</v>
      </c>
      <c r="C20" s="2">
        <v>27.2</v>
      </c>
      <c r="D20" s="2">
        <v>46.9</v>
      </c>
      <c r="E20" s="2">
        <v>649</v>
      </c>
      <c r="F20" s="2">
        <f t="shared" ref="F20:F30" si="7">E20*C20</f>
        <v>17652.8</v>
      </c>
      <c r="G20" s="2">
        <v>1672</v>
      </c>
      <c r="H20" s="2">
        <f t="shared" ref="H20:H30" si="8">C20*D20/G20</f>
        <v>0.7629665071770334</v>
      </c>
      <c r="J20">
        <v>2</v>
      </c>
    </row>
    <row r="21" spans="1:10" ht="21" thickTop="1" thickBot="1" x14ac:dyDescent="0.2">
      <c r="A21" s="1" t="s">
        <v>0</v>
      </c>
      <c r="B21" s="2" t="s">
        <v>16</v>
      </c>
      <c r="C21" s="2">
        <v>22.2</v>
      </c>
      <c r="D21" s="2">
        <v>60.61</v>
      </c>
      <c r="E21" s="2">
        <v>757</v>
      </c>
      <c r="F21" s="2">
        <f t="shared" si="7"/>
        <v>16805.399999999998</v>
      </c>
      <c r="G21" s="2">
        <v>1377</v>
      </c>
      <c r="H21" s="2">
        <f t="shared" si="8"/>
        <v>0.97715468409586048</v>
      </c>
      <c r="J21">
        <v>3</v>
      </c>
    </row>
    <row r="22" spans="1:10" ht="21" thickTop="1" thickBot="1" x14ac:dyDescent="0.2">
      <c r="A22" s="1" t="s">
        <v>26</v>
      </c>
      <c r="B22" s="2" t="s">
        <v>20</v>
      </c>
      <c r="C22" s="2">
        <v>32.200000000000003</v>
      </c>
      <c r="D22" s="2">
        <v>37.17</v>
      </c>
      <c r="E22" s="2">
        <v>393</v>
      </c>
      <c r="F22" s="2">
        <f t="shared" si="7"/>
        <v>12654.6</v>
      </c>
      <c r="G22" s="2">
        <v>949</v>
      </c>
      <c r="H22" s="2">
        <f t="shared" si="8"/>
        <v>1.2611949420442574</v>
      </c>
      <c r="J22">
        <v>4</v>
      </c>
    </row>
    <row r="23" spans="1:10" ht="21" thickTop="1" thickBot="1" x14ac:dyDescent="0.2">
      <c r="A23" s="1" t="s">
        <v>7</v>
      </c>
      <c r="B23" s="2" t="s">
        <v>17</v>
      </c>
      <c r="C23" s="2">
        <v>17.200000000000003</v>
      </c>
      <c r="D23" s="2">
        <v>44</v>
      </c>
      <c r="E23" s="2">
        <v>760</v>
      </c>
      <c r="F23" s="2">
        <f t="shared" si="7"/>
        <v>13072.000000000002</v>
      </c>
      <c r="G23" s="2">
        <v>564.5</v>
      </c>
      <c r="H23" s="2">
        <f t="shared" si="8"/>
        <v>1.3406554472984946</v>
      </c>
      <c r="J23">
        <v>5</v>
      </c>
    </row>
    <row r="24" spans="1:10" ht="21" thickTop="1" thickBot="1" x14ac:dyDescent="0.2">
      <c r="A24" s="1" t="s">
        <v>8</v>
      </c>
      <c r="B24" s="2" t="s">
        <v>19</v>
      </c>
      <c r="C24" s="2">
        <v>12.2</v>
      </c>
      <c r="D24" s="2">
        <v>44.79</v>
      </c>
      <c r="E24" s="2">
        <v>903</v>
      </c>
      <c r="F24" s="2">
        <f t="shared" si="7"/>
        <v>11016.599999999999</v>
      </c>
      <c r="G24" s="2">
        <v>444.2</v>
      </c>
      <c r="H24" s="2">
        <f t="shared" si="8"/>
        <v>1.2301620891490319</v>
      </c>
      <c r="J24">
        <v>6</v>
      </c>
    </row>
    <row r="25" spans="1:10" ht="21" thickTop="1" thickBot="1" x14ac:dyDescent="0.2">
      <c r="A25" s="1" t="s">
        <v>9</v>
      </c>
      <c r="B25" s="2" t="s">
        <v>20</v>
      </c>
      <c r="C25" s="2">
        <v>10.199999999999999</v>
      </c>
      <c r="D25" s="2">
        <v>38.450000000000003</v>
      </c>
      <c r="E25" s="2">
        <v>929</v>
      </c>
      <c r="F25" s="2">
        <f t="shared" si="7"/>
        <v>9475.7999999999993</v>
      </c>
      <c r="G25" s="2">
        <v>189.5</v>
      </c>
      <c r="H25" s="2">
        <f t="shared" si="8"/>
        <v>2.0696042216358839</v>
      </c>
      <c r="J25">
        <v>7</v>
      </c>
    </row>
    <row r="26" spans="1:10" ht="21" thickTop="1" thickBot="1" x14ac:dyDescent="0.2">
      <c r="A26" s="1" t="s">
        <v>10</v>
      </c>
      <c r="B26" s="2" t="s">
        <v>18</v>
      </c>
      <c r="C26" s="2">
        <v>8.1999999999999993</v>
      </c>
      <c r="D26" s="2">
        <v>43.16</v>
      </c>
      <c r="E26" s="2">
        <v>1111</v>
      </c>
      <c r="F26" s="2">
        <f t="shared" si="7"/>
        <v>9110.1999999999989</v>
      </c>
      <c r="G26" s="2">
        <v>172.4</v>
      </c>
      <c r="H26" s="2">
        <f t="shared" si="8"/>
        <v>2.0528538283062638</v>
      </c>
      <c r="J26">
        <v>8</v>
      </c>
    </row>
    <row r="27" spans="1:10" ht="21" thickTop="1" thickBot="1" x14ac:dyDescent="0.2">
      <c r="A27" s="1" t="s">
        <v>11</v>
      </c>
      <c r="B27" s="2" t="s">
        <v>17</v>
      </c>
      <c r="C27" s="2">
        <v>5.1999999999999993</v>
      </c>
      <c r="D27" s="2">
        <v>37.590000000000003</v>
      </c>
      <c r="E27" s="2">
        <v>1524</v>
      </c>
      <c r="F27" s="2">
        <f t="shared" si="7"/>
        <v>7924.7999999999993</v>
      </c>
      <c r="G27" s="2">
        <v>94</v>
      </c>
      <c r="H27" s="2">
        <f t="shared" si="8"/>
        <v>2.0794468085106383</v>
      </c>
      <c r="J27">
        <v>9</v>
      </c>
    </row>
    <row r="28" spans="1:10" ht="21" thickTop="1" thickBot="1" x14ac:dyDescent="0.2">
      <c r="A28" s="1" t="s">
        <v>12</v>
      </c>
      <c r="B28" s="2" t="s">
        <v>16</v>
      </c>
      <c r="C28" s="2">
        <v>6.1999999999999993</v>
      </c>
      <c r="D28" s="2">
        <v>51.61</v>
      </c>
      <c r="E28" s="2">
        <v>1394</v>
      </c>
      <c r="F28" s="2">
        <f t="shared" si="7"/>
        <v>8642.7999999999993</v>
      </c>
      <c r="G28" s="2">
        <v>192.7</v>
      </c>
      <c r="H28" s="2">
        <f t="shared" si="8"/>
        <v>1.6605189413596264</v>
      </c>
      <c r="J28">
        <v>10</v>
      </c>
    </row>
    <row r="29" spans="1:10" ht="21" thickTop="1" thickBot="1" x14ac:dyDescent="0.2">
      <c r="A29" s="1" t="s">
        <v>14</v>
      </c>
      <c r="B29" s="2" t="s">
        <v>19</v>
      </c>
      <c r="C29" s="2">
        <v>4.1999999999999993</v>
      </c>
      <c r="D29" s="2">
        <v>42.29</v>
      </c>
      <c r="E29" s="2">
        <v>2004</v>
      </c>
      <c r="F29" s="2">
        <f t="shared" si="7"/>
        <v>8416.7999999999993</v>
      </c>
      <c r="G29" s="2">
        <v>116.6</v>
      </c>
      <c r="H29" s="2">
        <f t="shared" si="8"/>
        <v>1.5233104631217838</v>
      </c>
      <c r="J29">
        <v>11</v>
      </c>
    </row>
    <row r="30" spans="1:10" ht="21" thickTop="1" thickBot="1" x14ac:dyDescent="0.2">
      <c r="A30" s="1" t="s">
        <v>13</v>
      </c>
      <c r="B30" s="2" t="s">
        <v>20</v>
      </c>
      <c r="C30" s="2">
        <v>3.2</v>
      </c>
      <c r="D30" s="2">
        <v>37.51</v>
      </c>
      <c r="E30" s="2">
        <v>2467</v>
      </c>
      <c r="F30" s="2">
        <f t="shared" si="7"/>
        <v>7894.4000000000005</v>
      </c>
      <c r="G30" s="2">
        <v>106.1</v>
      </c>
      <c r="H30" s="2">
        <f t="shared" si="8"/>
        <v>1.1313100848256363</v>
      </c>
      <c r="J30">
        <v>12</v>
      </c>
    </row>
    <row r="31" spans="1:10" ht="14.25" thickTop="1" x14ac:dyDescent="0.15">
      <c r="C31" s="2">
        <f t="shared" ref="C31:C51" ca="1" si="9">INDIRECT(ADDRESS(3,$J31))</f>
        <v>0</v>
      </c>
      <c r="J31">
        <v>13</v>
      </c>
    </row>
    <row r="32" spans="1:10" x14ac:dyDescent="0.15">
      <c r="C32" s="2">
        <f t="shared" ca="1" si="9"/>
        <v>0</v>
      </c>
      <c r="J32">
        <v>14</v>
      </c>
    </row>
    <row r="33" spans="3:10" x14ac:dyDescent="0.15">
      <c r="C33" s="2">
        <f t="shared" ca="1" si="9"/>
        <v>0</v>
      </c>
      <c r="J33">
        <v>15</v>
      </c>
    </row>
    <row r="34" spans="3:10" x14ac:dyDescent="0.15">
      <c r="C34" s="2">
        <f t="shared" ca="1" si="9"/>
        <v>0</v>
      </c>
      <c r="J34">
        <v>16</v>
      </c>
    </row>
    <row r="35" spans="3:10" x14ac:dyDescent="0.15">
      <c r="C35" s="2">
        <f t="shared" ca="1" si="9"/>
        <v>0</v>
      </c>
      <c r="J35">
        <v>17</v>
      </c>
    </row>
    <row r="36" spans="3:10" x14ac:dyDescent="0.15">
      <c r="C36" s="2">
        <f t="shared" ca="1" si="9"/>
        <v>0</v>
      </c>
      <c r="J36">
        <v>18</v>
      </c>
    </row>
    <row r="37" spans="3:10" x14ac:dyDescent="0.15">
      <c r="C37" s="2">
        <f t="shared" ca="1" si="9"/>
        <v>0</v>
      </c>
      <c r="J37">
        <v>19</v>
      </c>
    </row>
    <row r="38" spans="3:10" x14ac:dyDescent="0.15">
      <c r="C38" t="e">
        <f t="shared" ca="1" si="9"/>
        <v>#VALUE!</v>
      </c>
    </row>
    <row r="39" spans="3:10" x14ac:dyDescent="0.15">
      <c r="C39" t="e">
        <f t="shared" ca="1" si="9"/>
        <v>#VALUE!</v>
      </c>
    </row>
    <row r="40" spans="3:10" x14ac:dyDescent="0.15">
      <c r="C40" t="e">
        <f t="shared" ca="1" si="9"/>
        <v>#VALUE!</v>
      </c>
    </row>
    <row r="41" spans="3:10" x14ac:dyDescent="0.15">
      <c r="C41" t="e">
        <f t="shared" ca="1" si="9"/>
        <v>#VALUE!</v>
      </c>
    </row>
    <row r="42" spans="3:10" x14ac:dyDescent="0.15">
      <c r="C42" t="e">
        <f t="shared" ca="1" si="9"/>
        <v>#VALUE!</v>
      </c>
    </row>
    <row r="43" spans="3:10" x14ac:dyDescent="0.15">
      <c r="C43" t="e">
        <f t="shared" ca="1" si="9"/>
        <v>#VALUE!</v>
      </c>
    </row>
    <row r="44" spans="3:10" x14ac:dyDescent="0.15">
      <c r="C44" t="e">
        <f t="shared" ca="1" si="9"/>
        <v>#VALUE!</v>
      </c>
    </row>
    <row r="45" spans="3:10" x14ac:dyDescent="0.15">
      <c r="C45" t="e">
        <f t="shared" ca="1" si="9"/>
        <v>#VALUE!</v>
      </c>
    </row>
    <row r="46" spans="3:10" x14ac:dyDescent="0.15">
      <c r="C46" t="e">
        <f t="shared" ca="1" si="9"/>
        <v>#VALUE!</v>
      </c>
    </row>
    <row r="47" spans="3:10" x14ac:dyDescent="0.15">
      <c r="C47" t="e">
        <f t="shared" ca="1" si="9"/>
        <v>#VALUE!</v>
      </c>
    </row>
    <row r="48" spans="3:10" x14ac:dyDescent="0.15">
      <c r="C48" t="e">
        <f t="shared" ca="1" si="9"/>
        <v>#VALUE!</v>
      </c>
    </row>
    <row r="49" spans="3:3" x14ac:dyDescent="0.15">
      <c r="C49" t="e">
        <f t="shared" ca="1" si="9"/>
        <v>#VALUE!</v>
      </c>
    </row>
    <row r="50" spans="3:3" x14ac:dyDescent="0.15">
      <c r="C50" t="e">
        <f t="shared" ca="1" si="9"/>
        <v>#VALUE!</v>
      </c>
    </row>
    <row r="51" spans="3:3" x14ac:dyDescent="0.15">
      <c r="C51" t="e">
        <f t="shared" ca="1" si="9"/>
        <v>#VALUE!</v>
      </c>
    </row>
  </sheetData>
  <phoneticPr fontId="4" type="noConversion"/>
  <conditionalFormatting sqref="D6:D7 I7:L7 B6:C6 E6:L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G22 G27:G30 F20:F21 F23:F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0A1-A921-4201-BE42-750A92CAEA9A}">
  <dimension ref="A1:O52"/>
  <sheetViews>
    <sheetView tabSelected="1" topLeftCell="C1" zoomScale="70" zoomScaleNormal="70" workbookViewId="0">
      <selection activeCell="R23" sqref="R23"/>
    </sheetView>
  </sheetViews>
  <sheetFormatPr defaultRowHeight="13.5" x14ac:dyDescent="0.15"/>
  <cols>
    <col min="9" max="9" width="33.25" customWidth="1"/>
    <col min="14" max="14" width="16.125" bestFit="1" customWidth="1"/>
  </cols>
  <sheetData>
    <row r="1" spans="1:7" x14ac:dyDescent="0.1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 x14ac:dyDescent="0.15">
      <c r="A2" s="6" t="s">
        <v>33</v>
      </c>
      <c r="B2">
        <v>900</v>
      </c>
      <c r="C2">
        <v>2257</v>
      </c>
      <c r="D2">
        <v>5200</v>
      </c>
      <c r="E2">
        <v>15</v>
      </c>
      <c r="F2">
        <f>SUM(B2:D2)</f>
        <v>8357</v>
      </c>
    </row>
    <row r="3" spans="1:7" x14ac:dyDescent="0.15">
      <c r="A3" s="6" t="s">
        <v>34</v>
      </c>
      <c r="B3">
        <v>1000</v>
      </c>
      <c r="C3">
        <v>3000</v>
      </c>
      <c r="D3">
        <v>9000</v>
      </c>
    </row>
    <row r="4" spans="1:7" x14ac:dyDescent="0.15">
      <c r="A4" s="6" t="s">
        <v>35</v>
      </c>
      <c r="B4">
        <f>B2/B3</f>
        <v>0.9</v>
      </c>
      <c r="C4">
        <f>C2/C3</f>
        <v>0.7523333333333333</v>
      </c>
      <c r="D4">
        <f>D2/D3</f>
        <v>0.57777777777777772</v>
      </c>
      <c r="G4">
        <f>F2/(B3+C3+D3)</f>
        <v>0.64284615384615384</v>
      </c>
    </row>
    <row r="5" spans="1:7" x14ac:dyDescent="0.15">
      <c r="A5" s="6" t="s">
        <v>36</v>
      </c>
      <c r="B5">
        <v>1</v>
      </c>
      <c r="C5">
        <f>$B4/C4</f>
        <v>1.1962782454585734</v>
      </c>
      <c r="D5">
        <f>$B4/D4</f>
        <v>1.5576923076923079</v>
      </c>
    </row>
    <row r="6" spans="1:7" x14ac:dyDescent="0.15">
      <c r="A6" s="6" t="s">
        <v>37</v>
      </c>
      <c r="B6">
        <f>B3/B5</f>
        <v>1000</v>
      </c>
      <c r="C6">
        <f>C3/C5</f>
        <v>2507.7777777777774</v>
      </c>
      <c r="D6">
        <f>D3/D5</f>
        <v>5777.7777777777765</v>
      </c>
      <c r="F6">
        <f>SUM(B6:D6)</f>
        <v>9285.5555555555547</v>
      </c>
      <c r="G6">
        <f>F6/E2</f>
        <v>619.03703703703695</v>
      </c>
    </row>
    <row r="7" spans="1:7" x14ac:dyDescent="0.15">
      <c r="A7" s="6"/>
      <c r="B7" s="7">
        <f>G6*B5</f>
        <v>619.03703703703695</v>
      </c>
      <c r="C7" s="7">
        <f>G6*C5</f>
        <v>740.54054054054052</v>
      </c>
      <c r="D7" s="7">
        <f>G6*D5</f>
        <v>964.26923076923083</v>
      </c>
    </row>
    <row r="8" spans="1:7" x14ac:dyDescent="0.15">
      <c r="A8" s="6"/>
    </row>
    <row r="9" spans="1:7" x14ac:dyDescent="0.15">
      <c r="A9" s="8" t="s">
        <v>38</v>
      </c>
      <c r="B9" s="9">
        <f>ROUND(B16,1)</f>
        <v>1</v>
      </c>
      <c r="C9" s="9">
        <f>ROUND(C16,1)</f>
        <v>1.2</v>
      </c>
      <c r="D9" s="9">
        <f>ROUND(D16,1)</f>
        <v>1.6</v>
      </c>
      <c r="E9" s="9"/>
      <c r="F9" s="9"/>
      <c r="G9" s="9"/>
    </row>
    <row r="10" spans="1:7" x14ac:dyDescent="0.15">
      <c r="A10" s="9"/>
      <c r="B10" s="9">
        <f>B9 * 5</f>
        <v>5</v>
      </c>
      <c r="C10" s="9">
        <f>C9 * 5</f>
        <v>6</v>
      </c>
      <c r="D10" s="9">
        <f>D9 * 5</f>
        <v>8</v>
      </c>
      <c r="E10" s="9"/>
      <c r="F10" s="9"/>
      <c r="G10" s="9"/>
    </row>
    <row r="11" spans="1:7" x14ac:dyDescent="0.15">
      <c r="A11" s="6"/>
    </row>
    <row r="12" spans="1:7" x14ac:dyDescent="0.15"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</row>
    <row r="13" spans="1:7" x14ac:dyDescent="0.15">
      <c r="A13" s="6" t="s">
        <v>33</v>
      </c>
      <c r="B13">
        <v>900</v>
      </c>
      <c r="C13">
        <v>2257</v>
      </c>
      <c r="D13">
        <v>5200</v>
      </c>
      <c r="E13">
        <v>10</v>
      </c>
      <c r="F13">
        <f>SUM(B13:D13)</f>
        <v>8357</v>
      </c>
    </row>
    <row r="14" spans="1:7" x14ac:dyDescent="0.15">
      <c r="A14" s="6" t="s">
        <v>34</v>
      </c>
      <c r="B14">
        <v>1000</v>
      </c>
      <c r="C14">
        <v>3000</v>
      </c>
      <c r="D14">
        <v>9000</v>
      </c>
    </row>
    <row r="15" spans="1:7" x14ac:dyDescent="0.15">
      <c r="A15" s="6" t="s">
        <v>35</v>
      </c>
      <c r="B15">
        <f>B13/B14</f>
        <v>0.9</v>
      </c>
      <c r="C15">
        <f>C13/C14</f>
        <v>0.7523333333333333</v>
      </c>
      <c r="D15">
        <f>D13/D14</f>
        <v>0.57777777777777772</v>
      </c>
      <c r="G15">
        <f>F13/(B14+C14+D14)</f>
        <v>0.64284615384615384</v>
      </c>
    </row>
    <row r="16" spans="1:7" x14ac:dyDescent="0.15">
      <c r="A16" s="6" t="s">
        <v>36</v>
      </c>
      <c r="B16">
        <v>1</v>
      </c>
      <c r="C16">
        <f>$B15/C15</f>
        <v>1.1962782454585734</v>
      </c>
      <c r="D16">
        <f>$B15/D15</f>
        <v>1.5576923076923079</v>
      </c>
    </row>
    <row r="17" spans="1:15" x14ac:dyDescent="0.15">
      <c r="A17" s="6" t="s">
        <v>37</v>
      </c>
      <c r="B17">
        <f>B14/B16</f>
        <v>1000</v>
      </c>
      <c r="C17">
        <f>C14/C16</f>
        <v>2507.7777777777774</v>
      </c>
      <c r="D17">
        <f>D14/D16</f>
        <v>5777.7777777777765</v>
      </c>
      <c r="F17">
        <f>SUM(B17:D17)</f>
        <v>9285.5555555555547</v>
      </c>
      <c r="G17">
        <f>F17/E13</f>
        <v>928.55555555555543</v>
      </c>
    </row>
    <row r="18" spans="1:15" x14ac:dyDescent="0.15">
      <c r="A18" s="6"/>
      <c r="B18" s="7">
        <f>G17*B16</f>
        <v>928.55555555555543</v>
      </c>
      <c r="C18" s="7">
        <f>G17*C16</f>
        <v>1110.8108108108108</v>
      </c>
      <c r="D18" s="7">
        <f>G17*D16</f>
        <v>1446.4038461538462</v>
      </c>
    </row>
    <row r="19" spans="1:15" x14ac:dyDescent="0.15">
      <c r="A19" s="6"/>
    </row>
    <row r="21" spans="1:15" ht="15" x14ac:dyDescent="0.15">
      <c r="I21" t="s">
        <v>73</v>
      </c>
      <c r="K21" s="16"/>
      <c r="L21" t="s">
        <v>74</v>
      </c>
      <c r="M21" t="s">
        <v>75</v>
      </c>
    </row>
    <row r="22" spans="1:15" ht="15" x14ac:dyDescent="0.15"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K22" t="s">
        <v>76</v>
      </c>
      <c r="L22" s="12"/>
      <c r="M22" t="s">
        <v>77</v>
      </c>
      <c r="N22" s="14"/>
      <c r="O22" t="s">
        <v>78</v>
      </c>
    </row>
    <row r="23" spans="1:15" x14ac:dyDescent="0.15">
      <c r="A23" s="6" t="s">
        <v>33</v>
      </c>
      <c r="B23">
        <v>900</v>
      </c>
      <c r="C23">
        <v>2257</v>
      </c>
      <c r="D23">
        <v>5200</v>
      </c>
      <c r="E23">
        <v>20</v>
      </c>
      <c r="F23">
        <f>SUM(B23:D23)</f>
        <v>8357</v>
      </c>
    </row>
    <row r="24" spans="1:15" x14ac:dyDescent="0.15">
      <c r="A24" s="6" t="s">
        <v>34</v>
      </c>
      <c r="B24">
        <v>1000</v>
      </c>
      <c r="C24">
        <v>3000</v>
      </c>
      <c r="D24">
        <v>9000</v>
      </c>
    </row>
    <row r="25" spans="1:15" x14ac:dyDescent="0.15">
      <c r="A25" s="6" t="s">
        <v>35</v>
      </c>
      <c r="B25">
        <f>B23/B24</f>
        <v>0.9</v>
      </c>
      <c r="C25">
        <f>C23/C24</f>
        <v>0.7523333333333333</v>
      </c>
      <c r="D25">
        <f>D23/D24</f>
        <v>0.57777777777777772</v>
      </c>
      <c r="G25">
        <f>F23/(B24+C24+D24)</f>
        <v>0.64284615384615384</v>
      </c>
    </row>
    <row r="26" spans="1:15" x14ac:dyDescent="0.15">
      <c r="A26" s="6" t="s">
        <v>36</v>
      </c>
      <c r="B26">
        <v>1</v>
      </c>
      <c r="C26">
        <f>$B25/C25</f>
        <v>1.1962782454585734</v>
      </c>
      <c r="D26">
        <f>$B25/D25</f>
        <v>1.5576923076923079</v>
      </c>
    </row>
    <row r="27" spans="1:15" ht="15" x14ac:dyDescent="0.15">
      <c r="A27" s="6" t="s">
        <v>37</v>
      </c>
      <c r="B27">
        <f>B24/B26</f>
        <v>1000</v>
      </c>
      <c r="C27">
        <f>C24/C26</f>
        <v>2507.7777777777774</v>
      </c>
      <c r="D27">
        <f>D24/D26</f>
        <v>5777.7777777777765</v>
      </c>
      <c r="F27">
        <f>SUM(B27:D27)</f>
        <v>9285.5555555555547</v>
      </c>
      <c r="G27">
        <f>F27/E23</f>
        <v>464.27777777777771</v>
      </c>
      <c r="I27" s="5" t="s">
        <v>70</v>
      </c>
      <c r="J27" t="s">
        <v>60</v>
      </c>
      <c r="K27" s="12"/>
      <c r="L27" t="s">
        <v>62</v>
      </c>
      <c r="M27" s="14"/>
    </row>
    <row r="28" spans="1:15" x14ac:dyDescent="0.15">
      <c r="A28" s="6"/>
      <c r="B28" s="7">
        <f>G27*B26</f>
        <v>464.27777777777771</v>
      </c>
      <c r="C28" s="7">
        <f>G27*C26</f>
        <v>555.40540540540542</v>
      </c>
      <c r="D28" s="7">
        <f>G27*D26</f>
        <v>723.20192307692309</v>
      </c>
    </row>
    <row r="29" spans="1:15" ht="27" customHeight="1" x14ac:dyDescent="0.15">
      <c r="A29" s="6"/>
      <c r="I29" s="13" t="s">
        <v>58</v>
      </c>
      <c r="J29" s="10" t="s">
        <v>50</v>
      </c>
      <c r="K29" s="10" t="s">
        <v>51</v>
      </c>
      <c r="L29" s="10" t="s">
        <v>52</v>
      </c>
      <c r="M29" s="10" t="s">
        <v>53</v>
      </c>
      <c r="N29" s="10" t="s">
        <v>54</v>
      </c>
    </row>
    <row r="30" spans="1:15" ht="15" x14ac:dyDescent="0.15">
      <c r="I30" s="11" t="s">
        <v>55</v>
      </c>
      <c r="J30" s="10">
        <v>1</v>
      </c>
      <c r="K30" s="10">
        <v>1.2</v>
      </c>
      <c r="L30" s="10">
        <v>1.6</v>
      </c>
      <c r="M30" s="10"/>
      <c r="N30" s="10"/>
    </row>
    <row r="31" spans="1:15" ht="15" x14ac:dyDescent="0.15">
      <c r="I31" s="11" t="s">
        <v>56</v>
      </c>
      <c r="J31" s="12">
        <v>400</v>
      </c>
      <c r="K31" s="12">
        <v>120</v>
      </c>
      <c r="L31" s="14">
        <f>(N32-J31-K31/K30)*1.6</f>
        <v>190.45925925925914</v>
      </c>
      <c r="M31" s="10">
        <f>SUM(J31:L31)</f>
        <v>710.45925925925917</v>
      </c>
      <c r="N31" s="10"/>
    </row>
    <row r="32" spans="1:15" ht="15" x14ac:dyDescent="0.15">
      <c r="I32" s="11" t="s">
        <v>57</v>
      </c>
      <c r="J32" s="10">
        <v>400</v>
      </c>
      <c r="K32" s="10">
        <f>K31/K30</f>
        <v>100</v>
      </c>
      <c r="L32" s="10">
        <f>L31/L30</f>
        <v>119.03703703703695</v>
      </c>
      <c r="M32" s="12">
        <f>SUM(J32:L32)</f>
        <v>619.03703703703695</v>
      </c>
      <c r="N32" s="15">
        <f>G6</f>
        <v>619.03703703703695</v>
      </c>
    </row>
    <row r="38" spans="9:14" ht="15" x14ac:dyDescent="0.15">
      <c r="I38" s="5" t="s">
        <v>71</v>
      </c>
      <c r="J38" t="s">
        <v>59</v>
      </c>
      <c r="K38" s="12"/>
      <c r="L38" t="s">
        <v>61</v>
      </c>
      <c r="M38" s="14"/>
    </row>
    <row r="40" spans="9:14" ht="15" x14ac:dyDescent="0.15">
      <c r="I40" s="13" t="s">
        <v>63</v>
      </c>
      <c r="J40" s="10" t="s">
        <v>64</v>
      </c>
      <c r="K40" s="10" t="s">
        <v>65</v>
      </c>
      <c r="L40" s="10" t="s">
        <v>66</v>
      </c>
      <c r="M40" s="10" t="s">
        <v>67</v>
      </c>
      <c r="N40" s="10" t="s">
        <v>44</v>
      </c>
    </row>
    <row r="41" spans="9:14" ht="15" x14ac:dyDescent="0.15">
      <c r="I41" s="11" t="s">
        <v>48</v>
      </c>
      <c r="J41" s="10">
        <v>1</v>
      </c>
      <c r="K41" s="10">
        <v>1.2</v>
      </c>
      <c r="L41" s="10">
        <v>1.6</v>
      </c>
      <c r="M41" s="10"/>
      <c r="N41" s="10"/>
    </row>
    <row r="42" spans="9:14" ht="15" x14ac:dyDescent="0.15">
      <c r="I42" s="11" t="s">
        <v>46</v>
      </c>
      <c r="J42" s="12">
        <v>400</v>
      </c>
      <c r="K42" s="12">
        <v>120</v>
      </c>
      <c r="L42" s="14">
        <f>(N43-J42-K42/K41)*1.6</f>
        <v>685.68888888888875</v>
      </c>
      <c r="M42" s="10">
        <f>SUM(J42:L42)</f>
        <v>1205.6888888888889</v>
      </c>
      <c r="N42" s="10"/>
    </row>
    <row r="43" spans="9:14" ht="15" x14ac:dyDescent="0.15">
      <c r="I43" s="11" t="s">
        <v>68</v>
      </c>
      <c r="J43" s="10">
        <v>400</v>
      </c>
      <c r="K43" s="10">
        <f>K42/K41</f>
        <v>100</v>
      </c>
      <c r="L43" s="10">
        <f>L42/L41</f>
        <v>428.55555555555543</v>
      </c>
      <c r="M43" s="12">
        <f>SUM(J43:L43)</f>
        <v>928.55555555555543</v>
      </c>
      <c r="N43" s="16">
        <f>G17</f>
        <v>928.55555555555543</v>
      </c>
    </row>
    <row r="47" spans="9:14" ht="15" x14ac:dyDescent="0.15">
      <c r="I47" s="5" t="s">
        <v>72</v>
      </c>
      <c r="J47" t="s">
        <v>59</v>
      </c>
      <c r="K47" s="12"/>
      <c r="L47" t="s">
        <v>61</v>
      </c>
      <c r="M47" s="14"/>
    </row>
    <row r="49" spans="9:14" ht="15" x14ac:dyDescent="0.15">
      <c r="I49" s="13" t="s">
        <v>69</v>
      </c>
      <c r="J49" s="10" t="s">
        <v>39</v>
      </c>
      <c r="K49" s="10" t="s">
        <v>40</v>
      </c>
      <c r="L49" s="10" t="s">
        <v>41</v>
      </c>
      <c r="M49" s="10" t="s">
        <v>42</v>
      </c>
      <c r="N49" s="10" t="s">
        <v>45</v>
      </c>
    </row>
    <row r="50" spans="9:14" ht="15" x14ac:dyDescent="0.15">
      <c r="I50" s="11" t="s">
        <v>49</v>
      </c>
      <c r="J50" s="10">
        <v>1</v>
      </c>
      <c r="K50" s="10">
        <v>1.2</v>
      </c>
      <c r="L50" s="10">
        <v>1.6</v>
      </c>
      <c r="M50" s="10"/>
      <c r="N50" s="10"/>
    </row>
    <row r="51" spans="9:14" ht="15" x14ac:dyDescent="0.15">
      <c r="I51" s="11" t="s">
        <v>47</v>
      </c>
      <c r="J51" s="12">
        <v>400</v>
      </c>
      <c r="K51" s="12">
        <v>120</v>
      </c>
      <c r="L51" s="14">
        <f>(N52-J51-K51/K50)*1.6</f>
        <v>-57.155519999999981</v>
      </c>
      <c r="M51" s="10">
        <f>SUM(J51:L51)</f>
        <v>462.84448000000003</v>
      </c>
      <c r="N51" s="10"/>
    </row>
    <row r="52" spans="9:14" ht="15" x14ac:dyDescent="0.15">
      <c r="I52" s="11" t="s">
        <v>43</v>
      </c>
      <c r="J52" s="10">
        <v>400</v>
      </c>
      <c r="K52" s="10">
        <f>K51/K50</f>
        <v>100</v>
      </c>
      <c r="L52" s="10">
        <f>L51/L50</f>
        <v>-35.722199999999987</v>
      </c>
      <c r="M52" s="12">
        <f>SUM(J52:L52)</f>
        <v>464.27780000000001</v>
      </c>
      <c r="N52" s="15">
        <v>464.27780000000001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商铺价值更新</vt:lpstr>
      <vt:lpstr>分配计算函数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</dc:creator>
  <cp:lastModifiedBy>亚彬程</cp:lastModifiedBy>
  <dcterms:created xsi:type="dcterms:W3CDTF">2022-09-24T16:25:51Z</dcterms:created>
  <dcterms:modified xsi:type="dcterms:W3CDTF">2022-10-04T17:58:06Z</dcterms:modified>
</cp:coreProperties>
</file>