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\OneDrive\PhD Thesis\02 Literature\04 Books and ebooks\Book #1 Statistical Methods for Mineral Engineers\Excel-spreadsheets\"/>
    </mc:Choice>
  </mc:AlternateContent>
  <xr:revisionPtr revIDLastSave="0" documentId="F180657E29921B04AEB2C806E1C40A8AEBE36690" xr6:coauthVersionLast="23" xr6:coauthVersionMax="23" xr10:uidLastSave="{00000000-0000-0000-0000-000000000000}"/>
  <bookViews>
    <workbookView xWindow="0" yWindow="90" windowWidth="19065" windowHeight="9045" tabRatio="581" activeTab="8" xr2:uid="{00000000-000D-0000-FFFF-FFFF00000000}"/>
  </bookViews>
  <sheets>
    <sheet name="Ex.11.1" sheetId="1" r:id="rId1"/>
    <sheet name="Ex.11.1 variogram" sheetId="2" r:id="rId2"/>
    <sheet name="Ex.11.2" sheetId="14" r:id="rId3"/>
    <sheet name="Ex.11.3" sheetId="5" r:id="rId4"/>
    <sheet name="Ex.11.4" sheetId="9" r:id="rId5"/>
    <sheet name="Ex.11.5" sheetId="10" r:id="rId6"/>
    <sheet name="Ex.11.6" sheetId="8" r:id="rId7"/>
    <sheet name="CIs for Ex. 11.6" sheetId="7" r:id="rId8"/>
    <sheet name="Ex.11.7" sheetId="11" r:id="rId9"/>
    <sheet name="Ex.11.8" sheetId="12" r:id="rId10"/>
    <sheet name="Ex.11.9" sheetId="13" r:id="rId11"/>
  </sheets>
  <definedNames>
    <definedName name="solver_adj" localSheetId="1" hidden="1">'Ex.11.1 variogram'!$BX$1:$BX$3</definedName>
    <definedName name="solver_adj" localSheetId="9" hidden="1">'Ex.11.8'!#REF!</definedName>
    <definedName name="solver_adj" localSheetId="10" hidden="1">'Ex.11.9'!$H$12</definedName>
    <definedName name="solver_cvg" localSheetId="1" hidden="1">0.0001</definedName>
    <definedName name="solver_cvg" localSheetId="9" hidden="1">0.0001</definedName>
    <definedName name="solver_cvg" localSheetId="10" hidden="1">0.00000000000000001</definedName>
    <definedName name="solver_drv" localSheetId="1" hidden="1">1</definedName>
    <definedName name="solver_drv" localSheetId="9" hidden="1">1</definedName>
    <definedName name="solver_drv" localSheetId="10" hidden="1">1</definedName>
    <definedName name="solver_eng" localSheetId="10" hidden="1">1</definedName>
    <definedName name="solver_est" localSheetId="1" hidden="1">1</definedName>
    <definedName name="solver_est" localSheetId="9" hidden="1">1</definedName>
    <definedName name="solver_est" localSheetId="10" hidden="1">1</definedName>
    <definedName name="solver_itr" localSheetId="1" hidden="1">100</definedName>
    <definedName name="solver_itr" localSheetId="9" hidden="1">100</definedName>
    <definedName name="solver_itr" localSheetId="10" hidden="1">100</definedName>
    <definedName name="solver_lhs1" localSheetId="1" hidden="1">'Ex.11.1 variogram'!$BX$1</definedName>
    <definedName name="solver_lhs1" localSheetId="9" hidden="1">'Ex.11.8'!#REF!</definedName>
    <definedName name="solver_lhs2" localSheetId="9" hidden="1">'Ex.11.8'!#REF!</definedName>
    <definedName name="solver_lhs3" localSheetId="9" hidden="1">'Ex.11.8'!#REF!</definedName>
    <definedName name="solver_lhs4" localSheetId="9" hidden="1">'Ex.11.8'!#REF!</definedName>
    <definedName name="solver_lhs5" localSheetId="9" hidden="1">'Ex.11.8'!#REF!</definedName>
    <definedName name="solver_lin" localSheetId="1" hidden="1">2</definedName>
    <definedName name="solver_lin" localSheetId="9" hidden="1">2</definedName>
    <definedName name="solver_lin" localSheetId="10" hidden="1">2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" hidden="1">2</definedName>
    <definedName name="solver_neg" localSheetId="9" hidden="1">1</definedName>
    <definedName name="solver_neg" localSheetId="10" hidden="1">2</definedName>
    <definedName name="solver_nod" localSheetId="10" hidden="1">2147483647</definedName>
    <definedName name="solver_num" localSheetId="1" hidden="1">1</definedName>
    <definedName name="solver_num" localSheetId="9" hidden="1">0</definedName>
    <definedName name="solver_num" localSheetId="10" hidden="1">0</definedName>
    <definedName name="solver_nwt" localSheetId="1" hidden="1">1</definedName>
    <definedName name="solver_nwt" localSheetId="9" hidden="1">2</definedName>
    <definedName name="solver_nwt" localSheetId="10" hidden="1">1</definedName>
    <definedName name="solver_opt" localSheetId="1" hidden="1">'Ex.11.1 variogram'!$BX$5</definedName>
    <definedName name="solver_opt" localSheetId="9" hidden="1">'Ex.11.8'!#REF!</definedName>
    <definedName name="solver_opt" localSheetId="10" hidden="1">'Ex.11.9'!$I$16</definedName>
    <definedName name="solver_pre" localSheetId="1" hidden="1">0.000001</definedName>
    <definedName name="solver_pre" localSheetId="9" hidden="1">0.000001</definedName>
    <definedName name="solver_pre" localSheetId="10" hidden="1">0.00001</definedName>
    <definedName name="solver_rbv" localSheetId="10" hidden="1">1</definedName>
    <definedName name="solver_rel1" localSheetId="1" hidden="1">3</definedName>
    <definedName name="solver_rel1" localSheetId="9" hidden="1">3</definedName>
    <definedName name="solver_rel2" localSheetId="9" hidden="1">3</definedName>
    <definedName name="solver_rel3" localSheetId="9" hidden="1">2</definedName>
    <definedName name="solver_rel4" localSheetId="9" hidden="1">2</definedName>
    <definedName name="solver_rel5" localSheetId="9" hidden="1">2</definedName>
    <definedName name="solver_rhs1" localSheetId="1" hidden="1">0</definedName>
    <definedName name="solver_rhs1" localSheetId="9" hidden="1">0</definedName>
    <definedName name="solver_rhs2" localSheetId="9" hidden="1">0</definedName>
    <definedName name="solver_rhs3" localSheetId="9" hidden="1">0</definedName>
    <definedName name="solver_rhs4" localSheetId="9" hidden="1">0</definedName>
    <definedName name="solver_rhs5" localSheetId="9" hidden="1">0</definedName>
    <definedName name="solver_rlx" localSheetId="10" hidden="1">1</definedName>
    <definedName name="solver_rsd" localSheetId="10" hidden="1">0</definedName>
    <definedName name="solver_scl" localSheetId="1" hidden="1">2</definedName>
    <definedName name="solver_scl" localSheetId="9" hidden="1">2</definedName>
    <definedName name="solver_scl" localSheetId="10" hidden="1">2</definedName>
    <definedName name="solver_sho" localSheetId="1" hidden="1">2</definedName>
    <definedName name="solver_sho" localSheetId="9" hidden="1">2</definedName>
    <definedName name="solver_sho" localSheetId="10" hidden="1">2</definedName>
    <definedName name="solver_ssz" localSheetId="10" hidden="1">100</definedName>
    <definedName name="solver_tim" localSheetId="1" hidden="1">100</definedName>
    <definedName name="solver_tim" localSheetId="9" hidden="1">100</definedName>
    <definedName name="solver_tim" localSheetId="10" hidden="1">100</definedName>
    <definedName name="solver_tol" localSheetId="1" hidden="1">0.05</definedName>
    <definedName name="solver_tol" localSheetId="9" hidden="1">0.05</definedName>
    <definedName name="solver_tol" localSheetId="10" hidden="1">0.01</definedName>
    <definedName name="solver_typ" localSheetId="1" hidden="1">2</definedName>
    <definedName name="solver_typ" localSheetId="9" hidden="1">1</definedName>
    <definedName name="solver_typ" localSheetId="10" hidden="1">3</definedName>
    <definedName name="solver_val" localSheetId="1" hidden="1">0</definedName>
    <definedName name="solver_val" localSheetId="9" hidden="1">0</definedName>
    <definedName name="solver_val" localSheetId="10" hidden="1">0</definedName>
    <definedName name="solver_ver" localSheetId="10" hidden="1">3</definedName>
  </definedNames>
  <calcPr calcId="171027"/>
</workbook>
</file>

<file path=xl/calcChain.xml><?xml version="1.0" encoding="utf-8"?>
<calcChain xmlns="http://schemas.openxmlformats.org/spreadsheetml/2006/main">
  <c r="BY2" i="8" l="1"/>
  <c r="BW3" i="8" s="1"/>
  <c r="BW6" i="8"/>
  <c r="BX7" i="8"/>
  <c r="BW8" i="8"/>
  <c r="BX9" i="8"/>
  <c r="BW10" i="8"/>
  <c r="BX11" i="8"/>
  <c r="BW12" i="8"/>
  <c r="BX13" i="8"/>
  <c r="BW14" i="8"/>
  <c r="BX15" i="8"/>
  <c r="BW16" i="8"/>
  <c r="BX17" i="8"/>
  <c r="BW18" i="8"/>
  <c r="BX19" i="8"/>
  <c r="BW20" i="8"/>
  <c r="BX21" i="8"/>
  <c r="BW22" i="8"/>
  <c r="BX23" i="8"/>
  <c r="BW24" i="8"/>
  <c r="BX25" i="8"/>
  <c r="BW26" i="8"/>
  <c r="BX27" i="8"/>
  <c r="BW28" i="8"/>
  <c r="BX29" i="8"/>
  <c r="BW30" i="8"/>
  <c r="BX31" i="8"/>
  <c r="BW32" i="8"/>
  <c r="BX33" i="8"/>
  <c r="BW34" i="8"/>
  <c r="BX35" i="8"/>
  <c r="BW36" i="8"/>
  <c r="BX37" i="8"/>
  <c r="BW38" i="8"/>
  <c r="BX39" i="8"/>
  <c r="BW40" i="8"/>
  <c r="BX41" i="8"/>
  <c r="BW42" i="8"/>
  <c r="BX43" i="8"/>
  <c r="BW44" i="8"/>
  <c r="BX45" i="8"/>
  <c r="BW46" i="8"/>
  <c r="BX47" i="8"/>
  <c r="BW48" i="8"/>
  <c r="BX49" i="8"/>
  <c r="BW50" i="8"/>
  <c r="BX51" i="8"/>
  <c r="BW52" i="8"/>
  <c r="BX53" i="8"/>
  <c r="BW54" i="8"/>
  <c r="BX55" i="8"/>
  <c r="BW56" i="8"/>
  <c r="BX57" i="8"/>
  <c r="BW58" i="8"/>
  <c r="BX59" i="8"/>
  <c r="BW60" i="8"/>
  <c r="BX61" i="8"/>
  <c r="BW62" i="8"/>
  <c r="BX63" i="8"/>
  <c r="BW64" i="8"/>
  <c r="BW65" i="8"/>
  <c r="BX65" i="8"/>
  <c r="BW66" i="8"/>
  <c r="BX66" i="8"/>
  <c r="BW67" i="8"/>
  <c r="BX67" i="8"/>
  <c r="BW68" i="8"/>
  <c r="BX68" i="8"/>
  <c r="BW69" i="8"/>
  <c r="BX69" i="8"/>
  <c r="BW70" i="8"/>
  <c r="BX70" i="8"/>
  <c r="BW71" i="8"/>
  <c r="BX71" i="8"/>
  <c r="BW72" i="8"/>
  <c r="BX72" i="8"/>
  <c r="BW73" i="8"/>
  <c r="BX73" i="8"/>
  <c r="BW74" i="8"/>
  <c r="BX74" i="8"/>
  <c r="BW75" i="8"/>
  <c r="BX75" i="8"/>
  <c r="BW76" i="8"/>
  <c r="BX76" i="8"/>
  <c r="BW77" i="8"/>
  <c r="BX77" i="8"/>
  <c r="BW78" i="8"/>
  <c r="BX78" i="8"/>
  <c r="BW79" i="8"/>
  <c r="BX79" i="8"/>
  <c r="BW80" i="8"/>
  <c r="BX80" i="8"/>
  <c r="BW81" i="8"/>
  <c r="BX81" i="8"/>
  <c r="BW82" i="8"/>
  <c r="BX82" i="8"/>
  <c r="BW83" i="8"/>
  <c r="BX83" i="8"/>
  <c r="BW84" i="8"/>
  <c r="BX84" i="8"/>
  <c r="BW85" i="8"/>
  <c r="BX85" i="8"/>
  <c r="BW86" i="8"/>
  <c r="BX86" i="8"/>
  <c r="BW87" i="8"/>
  <c r="BX87" i="8"/>
  <c r="BW88" i="8"/>
  <c r="BX88" i="8"/>
  <c r="BW89" i="8"/>
  <c r="BX89" i="8"/>
  <c r="BW90" i="8"/>
  <c r="BX90" i="8"/>
  <c r="BW91" i="8"/>
  <c r="BX91" i="8"/>
  <c r="BW92" i="8"/>
  <c r="BX92" i="8"/>
  <c r="BW93" i="8"/>
  <c r="BX93" i="8"/>
  <c r="BW94" i="8"/>
  <c r="BX94" i="8"/>
  <c r="BW95" i="8"/>
  <c r="BX95" i="8"/>
  <c r="BW96" i="8"/>
  <c r="BX96" i="8"/>
  <c r="BW97" i="8"/>
  <c r="BX97" i="8"/>
  <c r="BW98" i="8"/>
  <c r="BX98" i="8"/>
  <c r="BW99" i="8"/>
  <c r="BX99" i="8"/>
  <c r="BW100" i="8"/>
  <c r="BX100" i="8"/>
  <c r="BW101" i="8"/>
  <c r="BX101" i="8"/>
  <c r="BW102" i="8"/>
  <c r="BX102" i="8"/>
  <c r="BW103" i="8"/>
  <c r="BX103" i="8"/>
  <c r="BW104" i="8"/>
  <c r="BX104" i="8"/>
  <c r="BW105" i="8"/>
  <c r="BX105" i="8"/>
  <c r="BW106" i="8"/>
  <c r="BX106" i="8"/>
  <c r="BW107" i="8"/>
  <c r="BX107" i="8"/>
  <c r="BW108" i="8"/>
  <c r="BX108" i="8"/>
  <c r="BW109" i="8"/>
  <c r="BX109" i="8"/>
  <c r="BW110" i="8"/>
  <c r="BX110" i="8"/>
  <c r="BW111" i="8"/>
  <c r="BX111" i="8"/>
  <c r="BW112" i="8"/>
  <c r="BX112" i="8"/>
  <c r="BW113" i="8"/>
  <c r="BX113" i="8"/>
  <c r="BW114" i="8"/>
  <c r="BX114" i="8"/>
  <c r="BW115" i="8"/>
  <c r="BX115" i="8"/>
  <c r="BW116" i="8"/>
  <c r="BX116" i="8"/>
  <c r="BW117" i="8"/>
  <c r="BX117" i="8"/>
  <c r="BW118" i="8"/>
  <c r="BX118" i="8"/>
  <c r="BW119" i="8"/>
  <c r="BX119" i="8"/>
  <c r="BW120" i="8"/>
  <c r="BX120" i="8"/>
  <c r="BW121" i="8"/>
  <c r="BX121" i="8"/>
  <c r="BW122" i="8"/>
  <c r="BX122" i="8"/>
  <c r="BW123" i="8"/>
  <c r="BX123" i="8"/>
  <c r="BW124" i="8"/>
  <c r="BX124" i="8"/>
  <c r="BW125" i="8"/>
  <c r="BX125" i="8"/>
  <c r="BW126" i="8"/>
  <c r="BX126" i="8"/>
  <c r="BW127" i="8"/>
  <c r="BX127" i="8"/>
  <c r="BW128" i="8"/>
  <c r="BX128" i="8"/>
  <c r="BW129" i="8"/>
  <c r="BX129" i="8"/>
  <c r="BW130" i="8"/>
  <c r="BX130" i="8"/>
  <c r="BW131" i="8"/>
  <c r="BX131" i="8"/>
  <c r="BW132" i="8"/>
  <c r="BX132" i="8"/>
  <c r="BW133" i="8"/>
  <c r="BX133" i="8"/>
  <c r="BW134" i="8"/>
  <c r="BX134" i="8"/>
  <c r="BW135" i="8"/>
  <c r="BX135" i="8"/>
  <c r="BW136" i="8"/>
  <c r="BX136" i="8"/>
  <c r="BW137" i="8"/>
  <c r="BX137" i="8"/>
  <c r="BW138" i="8"/>
  <c r="BX138" i="8"/>
  <c r="BW139" i="8"/>
  <c r="BX139" i="8"/>
  <c r="BW140" i="8"/>
  <c r="BX140" i="8"/>
  <c r="BW141" i="8"/>
  <c r="BX141" i="8"/>
  <c r="BW142" i="8"/>
  <c r="BX142" i="8"/>
  <c r="BW143" i="8"/>
  <c r="BX143" i="8"/>
  <c r="BW144" i="8"/>
  <c r="BX144" i="8"/>
  <c r="BW145" i="8"/>
  <c r="BX145" i="8"/>
  <c r="BW146" i="8"/>
  <c r="BX146" i="8"/>
  <c r="BW147" i="8"/>
  <c r="BX147" i="8"/>
  <c r="BW148" i="8"/>
  <c r="BX148" i="8"/>
  <c r="BW149" i="8"/>
  <c r="BX149" i="8"/>
  <c r="BW150" i="8"/>
  <c r="BX150" i="8"/>
  <c r="BW151" i="8"/>
  <c r="BX151" i="8"/>
  <c r="BW152" i="8"/>
  <c r="BX152" i="8"/>
  <c r="BW153" i="8"/>
  <c r="BX153" i="8"/>
  <c r="BW154" i="8"/>
  <c r="BX154" i="8"/>
  <c r="BW155" i="8"/>
  <c r="BX155" i="8"/>
  <c r="BW156" i="8"/>
  <c r="BX156" i="8"/>
  <c r="BW157" i="8"/>
  <c r="BX157" i="8"/>
  <c r="BW158" i="8"/>
  <c r="BX158" i="8"/>
  <c r="BW159" i="8"/>
  <c r="BX159" i="8"/>
  <c r="BW160" i="8"/>
  <c r="BX160" i="8"/>
  <c r="BW161" i="8"/>
  <c r="BX161" i="8"/>
  <c r="BW162" i="8"/>
  <c r="BX162" i="8"/>
  <c r="BW163" i="8"/>
  <c r="BX163" i="8"/>
  <c r="BW164" i="8"/>
  <c r="BX164" i="8"/>
  <c r="BW165" i="8"/>
  <c r="BX165" i="8"/>
  <c r="BW166" i="8"/>
  <c r="BX166" i="8"/>
  <c r="BW167" i="8"/>
  <c r="BX167" i="8"/>
  <c r="BW168" i="8"/>
  <c r="BX168" i="8"/>
  <c r="BW169" i="8"/>
  <c r="BX169" i="8"/>
  <c r="BW170" i="8"/>
  <c r="BX170" i="8"/>
  <c r="BW171" i="8"/>
  <c r="BX171" i="8"/>
  <c r="BW172" i="8"/>
  <c r="BX172" i="8"/>
  <c r="BW173" i="8"/>
  <c r="BX173" i="8"/>
  <c r="BW174" i="8"/>
  <c r="BX174" i="8"/>
  <c r="BW175" i="8"/>
  <c r="BX175" i="8"/>
  <c r="BW176" i="8"/>
  <c r="BX176" i="8"/>
  <c r="BW177" i="8"/>
  <c r="BX177" i="8"/>
  <c r="BW178" i="8"/>
  <c r="BX178" i="8"/>
  <c r="BW179" i="8"/>
  <c r="BX179" i="8"/>
  <c r="BW180" i="8"/>
  <c r="BX180" i="8"/>
  <c r="BW181" i="8"/>
  <c r="BX181" i="8"/>
  <c r="BW182" i="8"/>
  <c r="BX182" i="8"/>
  <c r="BW183" i="8"/>
  <c r="BX183" i="8"/>
  <c r="BW184" i="8"/>
  <c r="BX184" i="8"/>
  <c r="BW185" i="8"/>
  <c r="BX185" i="8"/>
  <c r="BW186" i="8"/>
  <c r="BX186" i="8"/>
  <c r="BW187" i="8"/>
  <c r="BX187" i="8"/>
  <c r="BW188" i="8"/>
  <c r="BX188" i="8"/>
  <c r="BW189" i="8"/>
  <c r="BX189" i="8"/>
  <c r="BW190" i="8"/>
  <c r="BX190" i="8"/>
  <c r="BW191" i="8"/>
  <c r="BX191" i="8"/>
  <c r="BW192" i="8"/>
  <c r="BX192" i="8"/>
  <c r="BW193" i="8"/>
  <c r="BX193" i="8"/>
  <c r="BW194" i="8"/>
  <c r="BX194" i="8"/>
  <c r="BW195" i="8"/>
  <c r="BX195" i="8"/>
  <c r="BW196" i="8"/>
  <c r="BX196" i="8"/>
  <c r="BW197" i="8"/>
  <c r="BX197" i="8"/>
  <c r="BW198" i="8"/>
  <c r="BX198" i="8"/>
  <c r="BW199" i="8"/>
  <c r="BX199" i="8"/>
  <c r="BW200" i="8"/>
  <c r="BX200" i="8"/>
  <c r="BW201" i="8"/>
  <c r="BX201" i="8"/>
  <c r="BW202" i="8"/>
  <c r="BX202" i="8"/>
  <c r="BW203" i="8"/>
  <c r="BX203" i="8"/>
  <c r="BW204" i="8"/>
  <c r="BX204" i="8"/>
  <c r="BW205" i="8"/>
  <c r="BX205" i="8"/>
  <c r="BW206" i="8"/>
  <c r="BX206" i="8"/>
  <c r="BW207" i="8"/>
  <c r="BX207" i="8"/>
  <c r="BW208" i="8"/>
  <c r="BX208" i="8"/>
  <c r="BW209" i="8"/>
  <c r="BX209" i="8"/>
  <c r="BW210" i="8"/>
  <c r="BX210" i="8"/>
  <c r="BW211" i="8"/>
  <c r="BX211" i="8"/>
  <c r="BW212" i="8"/>
  <c r="BX212" i="8"/>
  <c r="BW213" i="8"/>
  <c r="BX213" i="8"/>
  <c r="BW214" i="8"/>
  <c r="BX214" i="8"/>
  <c r="BW215" i="8"/>
  <c r="BX215" i="8"/>
  <c r="BW216" i="8"/>
  <c r="BX216" i="8"/>
  <c r="BW217" i="8"/>
  <c r="BX217" i="8"/>
  <c r="BW218" i="8"/>
  <c r="BX218" i="8"/>
  <c r="BW219" i="8"/>
  <c r="BX219" i="8"/>
  <c r="BW220" i="8"/>
  <c r="BX220" i="8"/>
  <c r="BW221" i="8"/>
  <c r="BX221" i="8"/>
  <c r="BW222" i="8"/>
  <c r="BX222" i="8"/>
  <c r="BW223" i="8"/>
  <c r="BX223" i="8"/>
  <c r="BW224" i="8"/>
  <c r="BX224" i="8"/>
  <c r="BW225" i="8"/>
  <c r="BX225" i="8"/>
  <c r="BW226" i="8"/>
  <c r="BX226" i="8"/>
  <c r="BW227" i="8"/>
  <c r="BX227" i="8"/>
  <c r="BW228" i="8"/>
  <c r="BX228" i="8"/>
  <c r="BW229" i="8"/>
  <c r="BX229" i="8"/>
  <c r="BW230" i="8"/>
  <c r="BX230" i="8"/>
  <c r="BW231" i="8"/>
  <c r="BX231" i="8"/>
  <c r="BW232" i="8"/>
  <c r="BX232" i="8"/>
  <c r="BW233" i="8"/>
  <c r="BX233" i="8"/>
  <c r="BW234" i="8"/>
  <c r="BX234" i="8"/>
  <c r="BW235" i="8"/>
  <c r="BX235" i="8"/>
  <c r="BW236" i="8"/>
  <c r="BX236" i="8"/>
  <c r="BW237" i="8"/>
  <c r="BX237" i="8"/>
  <c r="BW238" i="8"/>
  <c r="BX238" i="8"/>
  <c r="BW239" i="8"/>
  <c r="BX239" i="8"/>
  <c r="BW240" i="8"/>
  <c r="BX240" i="8"/>
  <c r="BW241" i="8"/>
  <c r="BX241" i="8"/>
  <c r="BW242" i="8"/>
  <c r="BX242" i="8"/>
  <c r="BW243" i="8"/>
  <c r="BX243" i="8"/>
  <c r="BW244" i="8"/>
  <c r="BX244" i="8"/>
  <c r="BW245" i="8"/>
  <c r="BX245" i="8"/>
  <c r="BW246" i="8"/>
  <c r="BX246" i="8"/>
  <c r="BW247" i="8"/>
  <c r="BX247" i="8"/>
  <c r="BW248" i="8"/>
  <c r="BX248" i="8"/>
  <c r="BW249" i="8"/>
  <c r="BX249" i="8"/>
  <c r="BW250" i="8"/>
  <c r="BX250" i="8"/>
  <c r="BW251" i="8"/>
  <c r="BX251" i="8"/>
  <c r="BW252" i="8"/>
  <c r="BX252" i="8"/>
  <c r="BW253" i="8"/>
  <c r="BX253" i="8"/>
  <c r="H7" i="13"/>
  <c r="K7" i="13" s="1"/>
  <c r="I7" i="13"/>
  <c r="L7" i="13" s="1"/>
  <c r="J7" i="13"/>
  <c r="C8" i="13"/>
  <c r="C10" i="13"/>
  <c r="H14" i="13"/>
  <c r="J14" i="13" s="1"/>
  <c r="I16" i="13" s="1"/>
  <c r="K14" i="13"/>
  <c r="J78" i="11"/>
  <c r="J82" i="11"/>
  <c r="J90" i="11" s="1"/>
  <c r="I78" i="11"/>
  <c r="I82" i="11"/>
  <c r="I90" i="11" s="1"/>
  <c r="I58" i="11"/>
  <c r="J58" i="11"/>
  <c r="J66" i="11" s="1"/>
  <c r="J70" i="11" s="1"/>
  <c r="J62" i="11"/>
  <c r="I42" i="11"/>
  <c r="I46" i="11" s="1"/>
  <c r="I50" i="11" s="1"/>
  <c r="J42" i="11"/>
  <c r="J46" i="11" s="1"/>
  <c r="J50" i="11" s="1"/>
  <c r="I34" i="11"/>
  <c r="J34" i="11"/>
  <c r="H2" i="11"/>
  <c r="J9" i="11" s="1"/>
  <c r="H1" i="11"/>
  <c r="I8" i="11" s="1"/>
  <c r="I10" i="11"/>
  <c r="D3" i="10"/>
  <c r="E3" i="10" s="1"/>
  <c r="D4" i="10"/>
  <c r="E4" i="10"/>
  <c r="D5" i="10"/>
  <c r="E5" i="10" s="1"/>
  <c r="D6" i="10"/>
  <c r="E6" i="10" s="1"/>
  <c r="D7" i="10"/>
  <c r="E7" i="10" s="1"/>
  <c r="D8" i="10"/>
  <c r="E8" i="10" s="1"/>
  <c r="D9" i="10"/>
  <c r="E9" i="10" s="1"/>
  <c r="D10" i="10"/>
  <c r="E10" i="10"/>
  <c r="D11" i="10"/>
  <c r="E11" i="10"/>
  <c r="D12" i="10"/>
  <c r="E12" i="10"/>
  <c r="D13" i="10"/>
  <c r="E13" i="10"/>
  <c r="D14" i="10"/>
  <c r="E14" i="10" s="1"/>
  <c r="D15" i="10"/>
  <c r="E15" i="10" s="1"/>
  <c r="D16" i="10"/>
  <c r="E16" i="10"/>
  <c r="D17" i="10"/>
  <c r="E17" i="10"/>
  <c r="D18" i="10"/>
  <c r="E18" i="10"/>
  <c r="D19" i="10"/>
  <c r="E19" i="10"/>
  <c r="D20" i="10"/>
  <c r="E20" i="10" s="1"/>
  <c r="D21" i="10"/>
  <c r="E21" i="10" s="1"/>
  <c r="D22" i="10"/>
  <c r="E22" i="10"/>
  <c r="D23" i="10"/>
  <c r="E23" i="10"/>
  <c r="D24" i="10"/>
  <c r="E24" i="10"/>
  <c r="D25" i="10"/>
  <c r="E25" i="10"/>
  <c r="D26" i="10"/>
  <c r="E26" i="10" s="1"/>
  <c r="D27" i="10"/>
  <c r="E27" i="10" s="1"/>
  <c r="D28" i="10"/>
  <c r="E28" i="10"/>
  <c r="D29" i="10"/>
  <c r="E29" i="10"/>
  <c r="D30" i="10"/>
  <c r="E30" i="10"/>
  <c r="D31" i="10"/>
  <c r="E31" i="10"/>
  <c r="D32" i="10"/>
  <c r="E32" i="10" s="1"/>
  <c r="D33" i="10"/>
  <c r="E33" i="10" s="1"/>
  <c r="D34" i="10"/>
  <c r="E34" i="10"/>
  <c r="D35" i="10"/>
  <c r="E35" i="10"/>
  <c r="D36" i="10"/>
  <c r="E36" i="10"/>
  <c r="D37" i="10"/>
  <c r="E37" i="10"/>
  <c r="D38" i="10"/>
  <c r="E38" i="10" s="1"/>
  <c r="D39" i="10"/>
  <c r="E39" i="10" s="1"/>
  <c r="D40" i="10"/>
  <c r="E40" i="10"/>
  <c r="D41" i="10"/>
  <c r="E41" i="10"/>
  <c r="D42" i="10"/>
  <c r="E42" i="10"/>
  <c r="D43" i="10"/>
  <c r="E43" i="10"/>
  <c r="D44" i="10"/>
  <c r="E44" i="10" s="1"/>
  <c r="D45" i="10"/>
  <c r="E45" i="10" s="1"/>
  <c r="D46" i="10"/>
  <c r="E46" i="10"/>
  <c r="D47" i="10"/>
  <c r="E47" i="10"/>
  <c r="D48" i="10"/>
  <c r="E48" i="10"/>
  <c r="D49" i="10"/>
  <c r="E49" i="10"/>
  <c r="D50" i="10"/>
  <c r="E50" i="10" s="1"/>
  <c r="D51" i="10"/>
  <c r="E51" i="10" s="1"/>
  <c r="D52" i="10"/>
  <c r="E52" i="10"/>
  <c r="D53" i="10"/>
  <c r="E53" i="10"/>
  <c r="D54" i="10"/>
  <c r="E54" i="10"/>
  <c r="D55" i="10"/>
  <c r="E55" i="10"/>
  <c r="D56" i="10"/>
  <c r="E56" i="10" s="1"/>
  <c r="D57" i="10"/>
  <c r="E57" i="10" s="1"/>
  <c r="D58" i="10"/>
  <c r="E58" i="10"/>
  <c r="D59" i="10"/>
  <c r="E59" i="10"/>
  <c r="D60" i="10"/>
  <c r="E60" i="10"/>
  <c r="D61" i="10"/>
  <c r="E61" i="10"/>
  <c r="E2" i="9"/>
  <c r="E3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E99" i="9" s="1"/>
  <c r="E100" i="9" s="1"/>
  <c r="E101" i="9" s="1"/>
  <c r="E102" i="9" s="1"/>
  <c r="E103" i="9" s="1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E134" i="9" s="1"/>
  <c r="E135" i="9" s="1"/>
  <c r="E136" i="9" s="1"/>
  <c r="E137" i="9" s="1"/>
  <c r="E138" i="9" s="1"/>
  <c r="E139" i="9" s="1"/>
  <c r="E140" i="9" s="1"/>
  <c r="E141" i="9" s="1"/>
  <c r="E142" i="9" s="1"/>
  <c r="E143" i="9" s="1"/>
  <c r="E144" i="9" s="1"/>
  <c r="E145" i="9" s="1"/>
  <c r="E146" i="9" s="1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F4" i="9"/>
  <c r="N4" i="8"/>
  <c r="N2" i="8"/>
  <c r="BD3" i="8"/>
  <c r="BG3" i="8" s="1"/>
  <c r="BI3" i="8" s="1"/>
  <c r="BD4" i="8"/>
  <c r="BG4" i="8"/>
  <c r="BI4" i="8" s="1"/>
  <c r="BD5" i="8"/>
  <c r="BG5" i="8"/>
  <c r="BI5" i="8" s="1"/>
  <c r="BD6" i="8"/>
  <c r="BG6" i="8"/>
  <c r="BI6" i="8" s="1"/>
  <c r="BD7" i="8"/>
  <c r="BG7" i="8" s="1"/>
  <c r="BI7" i="8" s="1"/>
  <c r="BD8" i="8"/>
  <c r="BG8" i="8"/>
  <c r="BI8" i="8" s="1"/>
  <c r="BD9" i="8"/>
  <c r="BG9" i="8" s="1"/>
  <c r="BI9" i="8"/>
  <c r="BD10" i="8"/>
  <c r="BG10" i="8"/>
  <c r="BI10" i="8" s="1"/>
  <c r="BD11" i="8"/>
  <c r="BG11" i="8" s="1"/>
  <c r="BI11" i="8" s="1"/>
  <c r="BD12" i="8"/>
  <c r="BG12" i="8" s="1"/>
  <c r="BI12" i="8" s="1"/>
  <c r="BD13" i="8"/>
  <c r="BG13" i="8" s="1"/>
  <c r="BI13" i="8" s="1"/>
  <c r="BD14" i="8"/>
  <c r="BG14" i="8" s="1"/>
  <c r="BI14" i="8" s="1"/>
  <c r="BD15" i="8"/>
  <c r="BG15" i="8" s="1"/>
  <c r="BI15" i="8" s="1"/>
  <c r="BD16" i="8"/>
  <c r="BG16" i="8" s="1"/>
  <c r="BI16" i="8" s="1"/>
  <c r="BD17" i="8"/>
  <c r="BG17" i="8" s="1"/>
  <c r="BI17" i="8" s="1"/>
  <c r="BD18" i="8"/>
  <c r="BG18" i="8" s="1"/>
  <c r="BI18" i="8" s="1"/>
  <c r="BD19" i="8"/>
  <c r="BG19" i="8" s="1"/>
  <c r="BI19" i="8" s="1"/>
  <c r="BD20" i="8"/>
  <c r="BG20" i="8"/>
  <c r="BI20" i="8" s="1"/>
  <c r="BD21" i="8"/>
  <c r="BG21" i="8" s="1"/>
  <c r="BI21" i="8"/>
  <c r="BD22" i="8"/>
  <c r="BG22" i="8"/>
  <c r="BI22" i="8" s="1"/>
  <c r="BD23" i="8"/>
  <c r="BG23" i="8" s="1"/>
  <c r="BI23" i="8" s="1"/>
  <c r="BD24" i="8"/>
  <c r="BG24" i="8" s="1"/>
  <c r="BI24" i="8" s="1"/>
  <c r="BD25" i="8"/>
  <c r="BG25" i="8" s="1"/>
  <c r="BI25" i="8"/>
  <c r="BD26" i="8"/>
  <c r="BG26" i="8"/>
  <c r="BI26" i="8" s="1"/>
  <c r="BD27" i="8"/>
  <c r="BG27" i="8" s="1"/>
  <c r="BI27" i="8" s="1"/>
  <c r="BD28" i="8"/>
  <c r="BG28" i="8" s="1"/>
  <c r="BI28" i="8" s="1"/>
  <c r="BD29" i="8"/>
  <c r="BG29" i="8" s="1"/>
  <c r="BI29" i="8"/>
  <c r="BD30" i="8"/>
  <c r="BG30" i="8"/>
  <c r="BI30" i="8" s="1"/>
  <c r="BD31" i="8"/>
  <c r="BG31" i="8" s="1"/>
  <c r="BI31" i="8" s="1"/>
  <c r="BD32" i="8"/>
  <c r="BG32" i="8" s="1"/>
  <c r="BI32" i="8" s="1"/>
  <c r="BD33" i="8"/>
  <c r="BG33" i="8"/>
  <c r="BI33" i="8" s="1"/>
  <c r="BD34" i="8"/>
  <c r="BG34" i="8" s="1"/>
  <c r="BI34" i="8" s="1"/>
  <c r="BD35" i="8"/>
  <c r="BG35" i="8" s="1"/>
  <c r="BI35" i="8" s="1"/>
  <c r="BD36" i="8"/>
  <c r="BG36" i="8" s="1"/>
  <c r="BI36" i="8" s="1"/>
  <c r="BD37" i="8"/>
  <c r="BG37" i="8"/>
  <c r="BI37" i="8" s="1"/>
  <c r="BD38" i="8"/>
  <c r="BG38" i="8"/>
  <c r="BI38" i="8"/>
  <c r="BD39" i="8"/>
  <c r="BG39" i="8" s="1"/>
  <c r="BI39" i="8" s="1"/>
  <c r="BD40" i="8"/>
  <c r="BG40" i="8" s="1"/>
  <c r="BI40" i="8" s="1"/>
  <c r="BD41" i="8"/>
  <c r="BG41" i="8" s="1"/>
  <c r="BI41" i="8" s="1"/>
  <c r="BD42" i="8"/>
  <c r="BG42" i="8" s="1"/>
  <c r="BI42" i="8" s="1"/>
  <c r="BD43" i="8"/>
  <c r="BG43" i="8" s="1"/>
  <c r="BI43" i="8" s="1"/>
  <c r="BD44" i="8"/>
  <c r="BG44" i="8" s="1"/>
  <c r="BI44" i="8" s="1"/>
  <c r="BD45" i="8"/>
  <c r="BG45" i="8"/>
  <c r="BI45" i="8" s="1"/>
  <c r="BD46" i="8"/>
  <c r="BG46" i="8"/>
  <c r="BI46" i="8" s="1"/>
  <c r="BD47" i="8"/>
  <c r="BG47" i="8" s="1"/>
  <c r="BI47" i="8" s="1"/>
  <c r="BD48" i="8"/>
  <c r="BG48" i="8" s="1"/>
  <c r="BI48" i="8" s="1"/>
  <c r="BD49" i="8"/>
  <c r="BG49" i="8" s="1"/>
  <c r="BI49" i="8" s="1"/>
  <c r="BD50" i="8"/>
  <c r="BG50" i="8" s="1"/>
  <c r="BI50" i="8" s="1"/>
  <c r="BD51" i="8"/>
  <c r="BG51" i="8" s="1"/>
  <c r="BI51" i="8" s="1"/>
  <c r="BD52" i="8"/>
  <c r="BG52" i="8" s="1"/>
  <c r="BI52" i="8" s="1"/>
  <c r="BD53" i="8"/>
  <c r="BG53" i="8"/>
  <c r="BI53" i="8" s="1"/>
  <c r="BD54" i="8"/>
  <c r="BG54" i="8"/>
  <c r="BI54" i="8"/>
  <c r="BD55" i="8"/>
  <c r="BG55" i="8" s="1"/>
  <c r="BI55" i="8" s="1"/>
  <c r="BD56" i="8"/>
  <c r="BG56" i="8" s="1"/>
  <c r="BI56" i="8" s="1"/>
  <c r="BD57" i="8"/>
  <c r="BG57" i="8" s="1"/>
  <c r="BI57" i="8" s="1"/>
  <c r="BD58" i="8"/>
  <c r="BG58" i="8" s="1"/>
  <c r="BI58" i="8"/>
  <c r="BD59" i="8"/>
  <c r="BG59" i="8" s="1"/>
  <c r="BI59" i="8"/>
  <c r="BD60" i="8"/>
  <c r="BG60" i="8"/>
  <c r="BI60" i="8" s="1"/>
  <c r="BD61" i="8"/>
  <c r="BG61" i="8"/>
  <c r="BI61" i="8" s="1"/>
  <c r="BD62" i="8"/>
  <c r="BG62" i="8" s="1"/>
  <c r="BI62" i="8" s="1"/>
  <c r="BD63" i="8"/>
  <c r="BG63" i="8" s="1"/>
  <c r="BI63" i="8"/>
  <c r="BD64" i="8"/>
  <c r="BG64" i="8" s="1"/>
  <c r="BI64" i="8" s="1"/>
  <c r="BD65" i="8"/>
  <c r="BG65" i="8"/>
  <c r="BI65" i="8" s="1"/>
  <c r="BD66" i="8"/>
  <c r="BG66" i="8" s="1"/>
  <c r="BI66" i="8" s="1"/>
  <c r="BD67" i="8"/>
  <c r="BG67" i="8" s="1"/>
  <c r="BI67" i="8" s="1"/>
  <c r="BD68" i="8"/>
  <c r="BG68" i="8" s="1"/>
  <c r="BI68" i="8" s="1"/>
  <c r="BD69" i="8"/>
  <c r="BG69" i="8"/>
  <c r="BI69" i="8" s="1"/>
  <c r="BD70" i="8"/>
  <c r="BG70" i="8" s="1"/>
  <c r="BI70" i="8" s="1"/>
  <c r="BD71" i="8"/>
  <c r="BG71" i="8" s="1"/>
  <c r="BI71" i="8" s="1"/>
  <c r="BD72" i="8"/>
  <c r="BG72" i="8" s="1"/>
  <c r="BI72" i="8" s="1"/>
  <c r="BD73" i="8"/>
  <c r="BG73" i="8" s="1"/>
  <c r="BI73" i="8" s="1"/>
  <c r="BD74" i="8"/>
  <c r="BG74" i="8" s="1"/>
  <c r="BI74" i="8" s="1"/>
  <c r="BD75" i="8"/>
  <c r="BG75" i="8" s="1"/>
  <c r="BI75" i="8" s="1"/>
  <c r="BD76" i="8"/>
  <c r="BG76" i="8" s="1"/>
  <c r="BI76" i="8" s="1"/>
  <c r="BD77" i="8"/>
  <c r="BG77" i="8"/>
  <c r="BI77" i="8" s="1"/>
  <c r="BD78" i="8"/>
  <c r="BG78" i="8" s="1"/>
  <c r="BI78" i="8" s="1"/>
  <c r="BD79" i="8"/>
  <c r="BG79" i="8"/>
  <c r="BI79" i="8" s="1"/>
  <c r="BD80" i="8"/>
  <c r="BG80" i="8" s="1"/>
  <c r="BI80" i="8" s="1"/>
  <c r="BD81" i="8"/>
  <c r="BG81" i="8"/>
  <c r="BI81" i="8" s="1"/>
  <c r="BD82" i="8"/>
  <c r="BG82" i="8" s="1"/>
  <c r="BI82" i="8"/>
  <c r="BD83" i="8"/>
  <c r="BG83" i="8" s="1"/>
  <c r="BI83" i="8" s="1"/>
  <c r="BD84" i="8"/>
  <c r="BG84" i="8" s="1"/>
  <c r="BI84" i="8" s="1"/>
  <c r="BD85" i="8"/>
  <c r="BG85" i="8" s="1"/>
  <c r="BI85" i="8" s="1"/>
  <c r="BD86" i="8"/>
  <c r="BG86" i="8" s="1"/>
  <c r="BI86" i="8" s="1"/>
  <c r="BD87" i="8"/>
  <c r="BG87" i="8"/>
  <c r="BI87" i="8" s="1"/>
  <c r="BD88" i="8"/>
  <c r="BG88" i="8" s="1"/>
  <c r="BI88" i="8" s="1"/>
  <c r="BD89" i="8"/>
  <c r="BG89" i="8" s="1"/>
  <c r="BI89" i="8" s="1"/>
  <c r="BD90" i="8"/>
  <c r="BG90" i="8" s="1"/>
  <c r="BI90" i="8" s="1"/>
  <c r="BD91" i="8"/>
  <c r="BG91" i="8" s="1"/>
  <c r="BI91" i="8" s="1"/>
  <c r="BD92" i="8"/>
  <c r="BG92" i="8" s="1"/>
  <c r="BI92" i="8" s="1"/>
  <c r="BD93" i="8"/>
  <c r="BG93" i="8"/>
  <c r="BI93" i="8" s="1"/>
  <c r="BD94" i="8"/>
  <c r="BG94" i="8" s="1"/>
  <c r="BI94" i="8" s="1"/>
  <c r="BD95" i="8"/>
  <c r="BG95" i="8" s="1"/>
  <c r="BI95" i="8" s="1"/>
  <c r="BD96" i="8"/>
  <c r="BG96" i="8"/>
  <c r="BI96" i="8" s="1"/>
  <c r="BD97" i="8"/>
  <c r="BG97" i="8" s="1"/>
  <c r="BI97" i="8" s="1"/>
  <c r="BD98" i="8"/>
  <c r="BG98" i="8" s="1"/>
  <c r="BI98" i="8" s="1"/>
  <c r="BD99" i="8"/>
  <c r="BG99" i="8"/>
  <c r="BI99" i="8" s="1"/>
  <c r="BD100" i="8"/>
  <c r="BG100" i="8" s="1"/>
  <c r="BI100" i="8" s="1"/>
  <c r="BD101" i="8"/>
  <c r="BG101" i="8" s="1"/>
  <c r="BI101" i="8" s="1"/>
  <c r="BD102" i="8"/>
  <c r="BG102" i="8" s="1"/>
  <c r="BI102" i="8" s="1"/>
  <c r="BD103" i="8"/>
  <c r="BG103" i="8"/>
  <c r="BI103" i="8" s="1"/>
  <c r="BD104" i="8"/>
  <c r="BG104" i="8" s="1"/>
  <c r="BI104" i="8" s="1"/>
  <c r="BD105" i="8"/>
  <c r="BG105" i="8" s="1"/>
  <c r="BI105" i="8" s="1"/>
  <c r="BD106" i="8"/>
  <c r="BG106" i="8" s="1"/>
  <c r="BI106" i="8" s="1"/>
  <c r="BD107" i="8"/>
  <c r="BG107" i="8" s="1"/>
  <c r="BI107" i="8" s="1"/>
  <c r="BD108" i="8"/>
  <c r="BG108" i="8"/>
  <c r="BI108" i="8" s="1"/>
  <c r="BD109" i="8"/>
  <c r="BG109" i="8"/>
  <c r="BI109" i="8" s="1"/>
  <c r="BD110" i="8"/>
  <c r="BG110" i="8" s="1"/>
  <c r="BI110" i="8"/>
  <c r="BD111" i="8"/>
  <c r="BG111" i="8" s="1"/>
  <c r="BI111" i="8" s="1"/>
  <c r="BD112" i="8"/>
  <c r="BG112" i="8" s="1"/>
  <c r="BI112" i="8" s="1"/>
  <c r="BD113" i="8"/>
  <c r="BG113" i="8" s="1"/>
  <c r="BI113" i="8" s="1"/>
  <c r="BD114" i="8"/>
  <c r="BG114" i="8" s="1"/>
  <c r="BI114" i="8" s="1"/>
  <c r="BD115" i="8"/>
  <c r="BG115" i="8"/>
  <c r="BI115" i="8" s="1"/>
  <c r="BD116" i="8"/>
  <c r="BG116" i="8" s="1"/>
  <c r="BI116" i="8" s="1"/>
  <c r="BD117" i="8"/>
  <c r="BG117" i="8" s="1"/>
  <c r="BI117" i="8" s="1"/>
  <c r="BD118" i="8"/>
  <c r="BG118" i="8" s="1"/>
  <c r="BI118" i="8"/>
  <c r="BD119" i="8"/>
  <c r="BG119" i="8"/>
  <c r="BI119" i="8" s="1"/>
  <c r="BD120" i="8"/>
  <c r="BG120" i="8" s="1"/>
  <c r="BI120" i="8" s="1"/>
  <c r="BD121" i="8"/>
  <c r="BG121" i="8"/>
  <c r="BI121" i="8" s="1"/>
  <c r="BD122" i="8"/>
  <c r="BG122" i="8" s="1"/>
  <c r="BI122" i="8"/>
  <c r="BD123" i="8"/>
  <c r="BG123" i="8" s="1"/>
  <c r="BI123" i="8" s="1"/>
  <c r="BD124" i="8"/>
  <c r="BG124" i="8" s="1"/>
  <c r="BI124" i="8" s="1"/>
  <c r="BD125" i="8"/>
  <c r="BG125" i="8" s="1"/>
  <c r="BI125" i="8" s="1"/>
  <c r="BD126" i="8"/>
  <c r="BG126" i="8" s="1"/>
  <c r="BI126" i="8"/>
  <c r="BD127" i="8"/>
  <c r="BG127" i="8" s="1"/>
  <c r="BI127" i="8" s="1"/>
  <c r="BD128" i="8"/>
  <c r="BG128" i="8" s="1"/>
  <c r="BI128" i="8" s="1"/>
  <c r="BD129" i="8"/>
  <c r="BG129" i="8" s="1"/>
  <c r="BI129" i="8" s="1"/>
  <c r="BD130" i="8"/>
  <c r="BG130" i="8" s="1"/>
  <c r="BI130" i="8" s="1"/>
  <c r="BD131" i="8"/>
  <c r="BG131" i="8"/>
  <c r="BI131" i="8" s="1"/>
  <c r="BD132" i="8"/>
  <c r="BG132" i="8" s="1"/>
  <c r="BI132" i="8" s="1"/>
  <c r="BD133" i="8"/>
  <c r="BG133" i="8" s="1"/>
  <c r="BI133" i="8" s="1"/>
  <c r="BD134" i="8"/>
  <c r="BG134" i="8" s="1"/>
  <c r="BI134" i="8"/>
  <c r="BD135" i="8"/>
  <c r="BG135" i="8"/>
  <c r="BI135" i="8" s="1"/>
  <c r="BD136" i="8"/>
  <c r="BG136" i="8" s="1"/>
  <c r="BI136" i="8" s="1"/>
  <c r="BD137" i="8"/>
  <c r="BG137" i="8" s="1"/>
  <c r="BI137" i="8" s="1"/>
  <c r="BD138" i="8"/>
  <c r="BG138" i="8" s="1"/>
  <c r="BI138" i="8" s="1"/>
  <c r="BD139" i="8"/>
  <c r="BG139" i="8"/>
  <c r="BI139" i="8" s="1"/>
  <c r="BD140" i="8"/>
  <c r="BG140" i="8" s="1"/>
  <c r="BI140" i="8" s="1"/>
  <c r="BD141" i="8"/>
  <c r="BG141" i="8"/>
  <c r="BI141" i="8"/>
  <c r="BD142" i="8"/>
  <c r="BG142" i="8" s="1"/>
  <c r="BI142" i="8" s="1"/>
  <c r="BD143" i="8"/>
  <c r="BG143" i="8" s="1"/>
  <c r="BI143" i="8" s="1"/>
  <c r="BD144" i="8"/>
  <c r="BG144" i="8" s="1"/>
  <c r="BI144" i="8" s="1"/>
  <c r="BD145" i="8"/>
  <c r="BG145" i="8" s="1"/>
  <c r="BI145" i="8" s="1"/>
  <c r="BD146" i="8"/>
  <c r="BG146" i="8" s="1"/>
  <c r="BI146" i="8" s="1"/>
  <c r="BD147" i="8"/>
  <c r="BG147" i="8" s="1"/>
  <c r="BI147" i="8" s="1"/>
  <c r="BD148" i="8"/>
  <c r="BG148" i="8"/>
  <c r="BI148" i="8" s="1"/>
  <c r="BD149" i="8"/>
  <c r="BG149" i="8" s="1"/>
  <c r="BI149" i="8"/>
  <c r="BD150" i="8"/>
  <c r="BG150" i="8" s="1"/>
  <c r="BI150" i="8"/>
  <c r="BD151" i="8"/>
  <c r="BG151" i="8"/>
  <c r="BI151" i="8" s="1"/>
  <c r="BD152" i="8"/>
  <c r="BG152" i="8" s="1"/>
  <c r="BI152" i="8" s="1"/>
  <c r="BD153" i="8"/>
  <c r="BG153" i="8"/>
  <c r="BI153" i="8" s="1"/>
  <c r="BD154" i="8"/>
  <c r="BG154" i="8" s="1"/>
  <c r="BI154" i="8" s="1"/>
  <c r="BD155" i="8"/>
  <c r="BG155" i="8"/>
  <c r="BI155" i="8" s="1"/>
  <c r="BD156" i="8"/>
  <c r="BG156" i="8" s="1"/>
  <c r="BI156" i="8" s="1"/>
  <c r="BD157" i="8"/>
  <c r="BG157" i="8" s="1"/>
  <c r="BI157" i="8" s="1"/>
  <c r="BD158" i="8"/>
  <c r="BG158" i="8" s="1"/>
  <c r="BI158" i="8" s="1"/>
  <c r="BD159" i="8"/>
  <c r="BG159" i="8" s="1"/>
  <c r="BI159" i="8" s="1"/>
  <c r="BD160" i="8"/>
  <c r="BG160" i="8" s="1"/>
  <c r="BI160" i="8" s="1"/>
  <c r="BD161" i="8"/>
  <c r="BG161" i="8" s="1"/>
  <c r="BI161" i="8" s="1"/>
  <c r="BD162" i="8"/>
  <c r="BG162" i="8" s="1"/>
  <c r="BI162" i="8" s="1"/>
  <c r="BD163" i="8"/>
  <c r="BG163" i="8" s="1"/>
  <c r="BI163" i="8" s="1"/>
  <c r="BD164" i="8"/>
  <c r="BG164" i="8" s="1"/>
  <c r="BI164" i="8" s="1"/>
  <c r="BD165" i="8"/>
  <c r="BG165" i="8" s="1"/>
  <c r="BI165" i="8" s="1"/>
  <c r="BD166" i="8"/>
  <c r="BG166" i="8" s="1"/>
  <c r="BI166" i="8" s="1"/>
  <c r="BD167" i="8"/>
  <c r="BG167" i="8" s="1"/>
  <c r="BI167" i="8" s="1"/>
  <c r="BD168" i="8"/>
  <c r="BG168" i="8"/>
  <c r="BI168" i="8" s="1"/>
  <c r="BD169" i="8"/>
  <c r="BG169" i="8" s="1"/>
  <c r="BI169" i="8" s="1"/>
  <c r="BD170" i="8"/>
  <c r="BG170" i="8" s="1"/>
  <c r="BI170" i="8" s="1"/>
  <c r="BD171" i="8"/>
  <c r="BG171" i="8" s="1"/>
  <c r="BI171" i="8" s="1"/>
  <c r="BD172" i="8"/>
  <c r="BG172" i="8" s="1"/>
  <c r="BI172" i="8" s="1"/>
  <c r="BD173" i="8"/>
  <c r="BG173" i="8" s="1"/>
  <c r="BI173" i="8" s="1"/>
  <c r="BD174" i="8"/>
  <c r="BG174" i="8" s="1"/>
  <c r="BI174" i="8" s="1"/>
  <c r="BD175" i="8"/>
  <c r="BG175" i="8"/>
  <c r="BI175" i="8" s="1"/>
  <c r="BD176" i="8"/>
  <c r="BG176" i="8" s="1"/>
  <c r="BI176" i="8"/>
  <c r="BD177" i="8"/>
  <c r="BG177" i="8" s="1"/>
  <c r="BI177" i="8" s="1"/>
  <c r="BD178" i="8"/>
  <c r="BG178" i="8" s="1"/>
  <c r="BI178" i="8" s="1"/>
  <c r="BD179" i="8"/>
  <c r="BG179" i="8" s="1"/>
  <c r="BI179" i="8" s="1"/>
  <c r="BD180" i="8"/>
  <c r="BG180" i="8" s="1"/>
  <c r="BI180" i="8" s="1"/>
  <c r="BD181" i="8"/>
  <c r="BG181" i="8" s="1"/>
  <c r="BI181" i="8" s="1"/>
  <c r="BD182" i="8"/>
  <c r="BG182" i="8" s="1"/>
  <c r="BI182" i="8" s="1"/>
  <c r="BD183" i="8"/>
  <c r="BG183" i="8" s="1"/>
  <c r="BI183" i="8" s="1"/>
  <c r="BD184" i="8"/>
  <c r="BG184" i="8" s="1"/>
  <c r="BI184" i="8"/>
  <c r="BD185" i="8"/>
  <c r="BG185" i="8" s="1"/>
  <c r="BI185" i="8" s="1"/>
  <c r="BD186" i="8"/>
  <c r="BG186" i="8" s="1"/>
  <c r="BI186" i="8" s="1"/>
  <c r="BD187" i="8"/>
  <c r="BG187" i="8"/>
  <c r="BI187" i="8" s="1"/>
  <c r="BD188" i="8"/>
  <c r="BG188" i="8" s="1"/>
  <c r="BI188" i="8" s="1"/>
  <c r="BD189" i="8"/>
  <c r="BG189" i="8" s="1"/>
  <c r="BI189" i="8" s="1"/>
  <c r="BD190" i="8"/>
  <c r="BG190" i="8" s="1"/>
  <c r="BI190" i="8" s="1"/>
  <c r="BD191" i="8"/>
  <c r="BG191" i="8" s="1"/>
  <c r="BI191" i="8" s="1"/>
  <c r="BD192" i="8"/>
  <c r="BG192" i="8" s="1"/>
  <c r="BI192" i="8" s="1"/>
  <c r="BD193" i="8"/>
  <c r="BG193" i="8" s="1"/>
  <c r="BI193" i="8" s="1"/>
  <c r="BD194" i="8"/>
  <c r="BG194" i="8"/>
  <c r="BI194" i="8" s="1"/>
  <c r="BD195" i="8"/>
  <c r="BG195" i="8" s="1"/>
  <c r="BI195" i="8" s="1"/>
  <c r="BD196" i="8"/>
  <c r="BG196" i="8" s="1"/>
  <c r="BI196" i="8" s="1"/>
  <c r="BD197" i="8"/>
  <c r="BG197" i="8" s="1"/>
  <c r="BI197" i="8" s="1"/>
  <c r="BD198" i="8"/>
  <c r="BG198" i="8" s="1"/>
  <c r="BI198" i="8" s="1"/>
  <c r="BD199" i="8"/>
  <c r="BG199" i="8" s="1"/>
  <c r="BI199" i="8" s="1"/>
  <c r="BD200" i="8"/>
  <c r="BG200" i="8" s="1"/>
  <c r="BI200" i="8"/>
  <c r="BD201" i="8"/>
  <c r="BG201" i="8" s="1"/>
  <c r="BI201" i="8" s="1"/>
  <c r="BD202" i="8"/>
  <c r="BG202" i="8" s="1"/>
  <c r="BI202" i="8" s="1"/>
  <c r="BD203" i="8"/>
  <c r="BG203" i="8" s="1"/>
  <c r="BI203" i="8" s="1"/>
  <c r="BD204" i="8"/>
  <c r="BG204" i="8" s="1"/>
  <c r="BI204" i="8" s="1"/>
  <c r="BD205" i="8"/>
  <c r="BG205" i="8" s="1"/>
  <c r="BI205" i="8" s="1"/>
  <c r="BD206" i="8"/>
  <c r="BG206" i="8" s="1"/>
  <c r="BI206" i="8" s="1"/>
  <c r="BD207" i="8"/>
  <c r="BG207" i="8"/>
  <c r="BI207" i="8" s="1"/>
  <c r="BD208" i="8"/>
  <c r="BG208" i="8" s="1"/>
  <c r="BI208" i="8" s="1"/>
  <c r="BD209" i="8"/>
  <c r="BG209" i="8" s="1"/>
  <c r="BI209" i="8" s="1"/>
  <c r="BD210" i="8"/>
  <c r="BG210" i="8" s="1"/>
  <c r="BI210" i="8" s="1"/>
  <c r="BD211" i="8"/>
  <c r="BG211" i="8" s="1"/>
  <c r="BI211" i="8" s="1"/>
  <c r="BD212" i="8"/>
  <c r="BG212" i="8" s="1"/>
  <c r="BI212" i="8" s="1"/>
  <c r="BD213" i="8"/>
  <c r="BG213" i="8" s="1"/>
  <c r="BI213" i="8" s="1"/>
  <c r="BD214" i="8"/>
  <c r="BG214" i="8" s="1"/>
  <c r="BI214" i="8" s="1"/>
  <c r="BD215" i="8"/>
  <c r="BG215" i="8"/>
  <c r="BI215" i="8" s="1"/>
  <c r="BD216" i="8"/>
  <c r="BG216" i="8" s="1"/>
  <c r="BI216" i="8"/>
  <c r="BD217" i="8"/>
  <c r="BG217" i="8" s="1"/>
  <c r="BI217" i="8" s="1"/>
  <c r="BD218" i="8"/>
  <c r="BG218" i="8" s="1"/>
  <c r="BI218" i="8" s="1"/>
  <c r="BD219" i="8"/>
  <c r="BG219" i="8"/>
  <c r="BI219" i="8" s="1"/>
  <c r="BD220" i="8"/>
  <c r="BG220" i="8" s="1"/>
  <c r="BI220" i="8" s="1"/>
  <c r="BD221" i="8"/>
  <c r="BG221" i="8"/>
  <c r="BI221" i="8" s="1"/>
  <c r="BD222" i="8"/>
  <c r="BG222" i="8" s="1"/>
  <c r="BI222" i="8" s="1"/>
  <c r="BD223" i="8"/>
  <c r="BG223" i="8" s="1"/>
  <c r="BI223" i="8" s="1"/>
  <c r="BD224" i="8"/>
  <c r="BG224" i="8" s="1"/>
  <c r="BI224" i="8" s="1"/>
  <c r="BD225" i="8"/>
  <c r="BG225" i="8" s="1"/>
  <c r="BI225" i="8" s="1"/>
  <c r="BD226" i="8"/>
  <c r="BG226" i="8"/>
  <c r="BI226" i="8" s="1"/>
  <c r="BD227" i="8"/>
  <c r="BG227" i="8" s="1"/>
  <c r="BI227" i="8" s="1"/>
  <c r="BD228" i="8"/>
  <c r="BG228" i="8" s="1"/>
  <c r="BI228" i="8" s="1"/>
  <c r="BD229" i="8"/>
  <c r="BG229" i="8" s="1"/>
  <c r="BI229" i="8" s="1"/>
  <c r="BD230" i="8"/>
  <c r="BG230" i="8" s="1"/>
  <c r="BI230" i="8" s="1"/>
  <c r="BD231" i="8"/>
  <c r="BG231" i="8"/>
  <c r="BI231" i="8" s="1"/>
  <c r="BD232" i="8"/>
  <c r="BG232" i="8" s="1"/>
  <c r="BI232" i="8"/>
  <c r="BD233" i="8"/>
  <c r="BG233" i="8" s="1"/>
  <c r="BI233" i="8" s="1"/>
  <c r="BD234" i="8"/>
  <c r="BG234" i="8" s="1"/>
  <c r="BI234" i="8" s="1"/>
  <c r="BD235" i="8"/>
  <c r="BG235" i="8" s="1"/>
  <c r="BI235" i="8" s="1"/>
  <c r="BD236" i="8"/>
  <c r="BG236" i="8" s="1"/>
  <c r="BI236" i="8" s="1"/>
  <c r="BD237" i="8"/>
  <c r="BG237" i="8" s="1"/>
  <c r="BI237" i="8" s="1"/>
  <c r="BD238" i="8"/>
  <c r="BG238" i="8" s="1"/>
  <c r="BI238" i="8" s="1"/>
  <c r="BD239" i="8"/>
  <c r="BG239" i="8" s="1"/>
  <c r="BI239" i="8" s="1"/>
  <c r="BD240" i="8"/>
  <c r="BG240" i="8" s="1"/>
  <c r="BI240" i="8"/>
  <c r="BD241" i="8"/>
  <c r="BG241" i="8" s="1"/>
  <c r="BI241" i="8" s="1"/>
  <c r="BD242" i="8"/>
  <c r="BG242" i="8" s="1"/>
  <c r="BI242" i="8" s="1"/>
  <c r="BD243" i="8"/>
  <c r="BG243" i="8" s="1"/>
  <c r="BI243" i="8" s="1"/>
  <c r="BD244" i="8"/>
  <c r="BG244" i="8" s="1"/>
  <c r="BI244" i="8" s="1"/>
  <c r="BD245" i="8"/>
  <c r="BG245" i="8" s="1"/>
  <c r="BI245" i="8" s="1"/>
  <c r="BD246" i="8"/>
  <c r="BG246" i="8" s="1"/>
  <c r="BI246" i="8" s="1"/>
  <c r="BD247" i="8"/>
  <c r="BG247" i="8"/>
  <c r="BI247" i="8" s="1"/>
  <c r="BD248" i="8"/>
  <c r="BG248" i="8" s="1"/>
  <c r="BI248" i="8" s="1"/>
  <c r="BD249" i="8"/>
  <c r="BG249" i="8" s="1"/>
  <c r="BI249" i="8" s="1"/>
  <c r="BD250" i="8"/>
  <c r="BG250" i="8" s="1"/>
  <c r="BI250" i="8" s="1"/>
  <c r="BD251" i="8"/>
  <c r="BG251" i="8"/>
  <c r="BI251" i="8" s="1"/>
  <c r="BD252" i="8"/>
  <c r="BG252" i="8" s="1"/>
  <c r="BI252" i="8" s="1"/>
  <c r="BD253" i="8"/>
  <c r="BG253" i="8"/>
  <c r="BI253" i="8" s="1"/>
  <c r="BD2" i="8"/>
  <c r="BG2" i="8" s="1"/>
  <c r="BI2" i="8" s="1"/>
  <c r="AM391" i="8"/>
  <c r="AM390" i="8"/>
  <c r="AM389" i="8"/>
  <c r="AM388" i="8"/>
  <c r="AM387" i="8"/>
  <c r="AM386" i="8"/>
  <c r="AM385" i="8"/>
  <c r="AM384" i="8"/>
  <c r="AM383" i="8"/>
  <c r="AM382" i="8"/>
  <c r="AM381" i="8"/>
  <c r="AM380" i="8"/>
  <c r="AM379" i="8"/>
  <c r="AM378" i="8"/>
  <c r="AM377" i="8"/>
  <c r="AM376" i="8"/>
  <c r="AM375" i="8"/>
  <c r="AM374" i="8"/>
  <c r="AM373" i="8"/>
  <c r="AM372" i="8"/>
  <c r="AM371" i="8"/>
  <c r="AM370" i="8"/>
  <c r="AM369" i="8"/>
  <c r="AM368" i="8"/>
  <c r="AM367" i="8"/>
  <c r="AM366" i="8"/>
  <c r="AM365" i="8"/>
  <c r="AM364" i="8"/>
  <c r="AM363" i="8"/>
  <c r="AM362" i="8"/>
  <c r="AM361" i="8"/>
  <c r="AM360" i="8"/>
  <c r="AM359" i="8"/>
  <c r="AM358" i="8"/>
  <c r="AM357" i="8"/>
  <c r="AM356" i="8"/>
  <c r="AM355" i="8"/>
  <c r="AM354" i="8"/>
  <c r="AM353" i="8"/>
  <c r="AM352" i="8"/>
  <c r="AM351" i="8"/>
  <c r="AM350" i="8"/>
  <c r="AM349" i="8"/>
  <c r="AM348" i="8"/>
  <c r="AM347" i="8"/>
  <c r="AM346" i="8"/>
  <c r="AM345" i="8"/>
  <c r="AM344" i="8"/>
  <c r="AM343" i="8"/>
  <c r="AM342" i="8"/>
  <c r="AM341" i="8"/>
  <c r="AM340" i="8"/>
  <c r="AM339" i="8"/>
  <c r="AM338" i="8"/>
  <c r="AM337" i="8"/>
  <c r="AM336" i="8"/>
  <c r="AM335" i="8"/>
  <c r="AM334" i="8"/>
  <c r="AM333" i="8"/>
  <c r="AM332" i="8"/>
  <c r="AM331" i="8"/>
  <c r="AM330" i="8"/>
  <c r="AM329" i="8"/>
  <c r="AM328" i="8"/>
  <c r="AM327" i="8"/>
  <c r="AM326" i="8"/>
  <c r="AM325" i="8"/>
  <c r="AM324" i="8"/>
  <c r="AM323" i="8"/>
  <c r="AM322" i="8"/>
  <c r="AM321" i="8"/>
  <c r="AM320" i="8"/>
  <c r="AM319" i="8"/>
  <c r="AM318" i="8"/>
  <c r="AM317" i="8"/>
  <c r="AM316" i="8"/>
  <c r="AM315" i="8"/>
  <c r="AM314" i="8"/>
  <c r="AM313" i="8"/>
  <c r="AM312" i="8"/>
  <c r="AM311" i="8"/>
  <c r="AM310" i="8"/>
  <c r="AM309" i="8"/>
  <c r="AM308" i="8"/>
  <c r="AM307" i="8"/>
  <c r="AM306" i="8"/>
  <c r="AM305" i="8"/>
  <c r="AM304" i="8"/>
  <c r="AM303" i="8"/>
  <c r="AM302" i="8"/>
  <c r="AM301" i="8"/>
  <c r="AM300" i="8"/>
  <c r="AM299" i="8"/>
  <c r="AM298" i="8"/>
  <c r="AM297" i="8"/>
  <c r="AM296" i="8"/>
  <c r="AM295" i="8"/>
  <c r="AM294" i="8"/>
  <c r="AM293" i="8"/>
  <c r="AM292" i="8"/>
  <c r="AM291" i="8"/>
  <c r="AM290" i="8"/>
  <c r="AM289" i="8"/>
  <c r="AM288" i="8"/>
  <c r="AM287" i="8"/>
  <c r="AM286" i="8"/>
  <c r="AM285" i="8"/>
  <c r="AM284" i="8"/>
  <c r="AM283" i="8"/>
  <c r="AM282" i="8"/>
  <c r="AM281" i="8"/>
  <c r="AM280" i="8"/>
  <c r="AM279" i="8"/>
  <c r="AM278" i="8"/>
  <c r="AM277" i="8"/>
  <c r="AM276" i="8"/>
  <c r="AM275" i="8"/>
  <c r="AM274" i="8"/>
  <c r="AM273" i="8"/>
  <c r="AM272" i="8"/>
  <c r="AM271" i="8"/>
  <c r="AM270" i="8"/>
  <c r="AM269" i="8"/>
  <c r="AM268" i="8"/>
  <c r="AM267" i="8"/>
  <c r="AM266" i="8"/>
  <c r="AM265" i="8"/>
  <c r="AM264" i="8"/>
  <c r="AM263" i="8"/>
  <c r="AM262" i="8"/>
  <c r="AM261" i="8"/>
  <c r="AM260" i="8"/>
  <c r="AM259" i="8"/>
  <c r="AM258" i="8"/>
  <c r="AM257" i="8"/>
  <c r="AM256" i="8"/>
  <c r="AM255" i="8"/>
  <c r="AM254" i="8"/>
  <c r="AM253" i="8"/>
  <c r="AM252" i="8"/>
  <c r="AM251" i="8"/>
  <c r="AM250" i="8"/>
  <c r="AM249" i="8"/>
  <c r="AM248" i="8"/>
  <c r="AM247" i="8"/>
  <c r="AM246" i="8"/>
  <c r="AM245" i="8"/>
  <c r="AM244" i="8"/>
  <c r="AM243" i="8"/>
  <c r="AM242" i="8"/>
  <c r="AM241" i="8"/>
  <c r="AM240" i="8"/>
  <c r="AM239" i="8"/>
  <c r="AM238" i="8"/>
  <c r="AM237" i="8"/>
  <c r="AM236" i="8"/>
  <c r="AM235" i="8"/>
  <c r="AM234" i="8"/>
  <c r="AM233" i="8"/>
  <c r="AM232" i="8"/>
  <c r="AM231" i="8"/>
  <c r="AM230" i="8"/>
  <c r="AM229" i="8"/>
  <c r="AM228" i="8"/>
  <c r="AM227" i="8"/>
  <c r="AM226" i="8"/>
  <c r="AM225" i="8"/>
  <c r="AM224" i="8"/>
  <c r="AM223" i="8"/>
  <c r="AM222" i="8"/>
  <c r="AM221" i="8"/>
  <c r="AM220" i="8"/>
  <c r="AM219" i="8"/>
  <c r="AM218" i="8"/>
  <c r="AM217" i="8"/>
  <c r="AM216" i="8"/>
  <c r="AM215" i="8"/>
  <c r="AM214" i="8"/>
  <c r="AM213" i="8"/>
  <c r="AM212" i="8"/>
  <c r="AM211" i="8"/>
  <c r="AM210" i="8"/>
  <c r="AM209" i="8"/>
  <c r="AM208" i="8"/>
  <c r="AM207" i="8"/>
  <c r="AM206" i="8"/>
  <c r="AM205" i="8"/>
  <c r="AM204" i="8"/>
  <c r="AM203" i="8"/>
  <c r="AM202" i="8"/>
  <c r="AM201" i="8"/>
  <c r="AM200" i="8"/>
  <c r="AM199" i="8"/>
  <c r="AM198" i="8"/>
  <c r="AM197" i="8"/>
  <c r="AM196" i="8"/>
  <c r="AM195" i="8"/>
  <c r="AM194" i="8"/>
  <c r="AM193" i="8"/>
  <c r="AM192" i="8"/>
  <c r="AM191" i="8"/>
  <c r="AM190" i="8"/>
  <c r="AM189" i="8"/>
  <c r="AM188" i="8"/>
  <c r="AM187" i="8"/>
  <c r="AM186" i="8"/>
  <c r="AM185" i="8"/>
  <c r="AM184" i="8"/>
  <c r="AM183" i="8"/>
  <c r="AM182" i="8"/>
  <c r="AM181" i="8"/>
  <c r="AM180" i="8"/>
  <c r="AM179" i="8"/>
  <c r="AM178" i="8"/>
  <c r="AM177" i="8"/>
  <c r="AM176" i="8"/>
  <c r="AM175" i="8"/>
  <c r="AM174" i="8"/>
  <c r="AM173" i="8"/>
  <c r="AM172" i="8"/>
  <c r="AM171" i="8"/>
  <c r="AM170" i="8"/>
  <c r="AM169" i="8"/>
  <c r="AM168" i="8"/>
  <c r="AM167" i="8"/>
  <c r="AM166" i="8"/>
  <c r="AM165" i="8"/>
  <c r="AM164" i="8"/>
  <c r="AM163" i="8"/>
  <c r="AM162" i="8"/>
  <c r="AM161" i="8"/>
  <c r="AM160" i="8"/>
  <c r="AM159" i="8"/>
  <c r="AM158" i="8"/>
  <c r="AM157" i="8"/>
  <c r="AM156" i="8"/>
  <c r="AM155" i="8"/>
  <c r="AM154" i="8"/>
  <c r="AM153" i="8"/>
  <c r="AM152" i="8"/>
  <c r="AM151" i="8"/>
  <c r="AM150" i="8"/>
  <c r="AM149" i="8"/>
  <c r="AM148" i="8"/>
  <c r="AM147" i="8"/>
  <c r="AM146" i="8"/>
  <c r="AM145" i="8"/>
  <c r="AM144" i="8"/>
  <c r="AM143" i="8"/>
  <c r="AM142" i="8"/>
  <c r="AM141" i="8"/>
  <c r="AM140" i="8"/>
  <c r="AM139" i="8"/>
  <c r="AM138" i="8"/>
  <c r="AM137" i="8"/>
  <c r="AM136" i="8"/>
  <c r="AM135" i="8"/>
  <c r="AM134" i="8"/>
  <c r="AM133" i="8"/>
  <c r="AM132" i="8"/>
  <c r="AM131" i="8"/>
  <c r="AM130" i="8"/>
  <c r="AM129" i="8"/>
  <c r="AM128" i="8"/>
  <c r="AM127" i="8"/>
  <c r="AM126" i="8"/>
  <c r="AM125" i="8"/>
  <c r="AM124" i="8"/>
  <c r="AM123" i="8"/>
  <c r="AM122" i="8"/>
  <c r="AM121" i="8"/>
  <c r="AM120" i="8"/>
  <c r="AM119" i="8"/>
  <c r="AM118" i="8"/>
  <c r="AM117" i="8"/>
  <c r="AM116" i="8"/>
  <c r="AM115" i="8"/>
  <c r="AM114" i="8"/>
  <c r="AM113" i="8"/>
  <c r="AM112" i="8"/>
  <c r="AM111" i="8"/>
  <c r="AM110" i="8"/>
  <c r="AM109" i="8"/>
  <c r="AM108" i="8"/>
  <c r="AM107" i="8"/>
  <c r="AM106" i="8"/>
  <c r="AM105" i="8"/>
  <c r="AM104" i="8"/>
  <c r="AM103" i="8"/>
  <c r="AM102" i="8"/>
  <c r="AM101" i="8"/>
  <c r="AM100" i="8"/>
  <c r="AM99" i="8"/>
  <c r="AM98" i="8"/>
  <c r="AM97" i="8"/>
  <c r="AM96" i="8"/>
  <c r="AM95" i="8"/>
  <c r="AM94" i="8"/>
  <c r="AM93" i="8"/>
  <c r="AM92" i="8"/>
  <c r="AM91" i="8"/>
  <c r="AM90" i="8"/>
  <c r="AM89" i="8"/>
  <c r="AM88" i="8"/>
  <c r="AM87" i="8"/>
  <c r="AM86" i="8"/>
  <c r="AM85" i="8"/>
  <c r="AM84" i="8"/>
  <c r="AM83" i="8"/>
  <c r="AM82" i="8"/>
  <c r="AM81" i="8"/>
  <c r="AM80" i="8"/>
  <c r="AM79" i="8"/>
  <c r="AM78" i="8"/>
  <c r="AM77" i="8"/>
  <c r="AM76" i="8"/>
  <c r="AM75" i="8"/>
  <c r="AM74" i="8"/>
  <c r="AM73" i="8"/>
  <c r="AM72" i="8"/>
  <c r="AM71" i="8"/>
  <c r="AM70" i="8"/>
  <c r="AM69" i="8"/>
  <c r="AM68" i="8"/>
  <c r="AM67" i="8"/>
  <c r="AM66" i="8"/>
  <c r="AM65" i="8"/>
  <c r="AM64" i="8"/>
  <c r="AM63" i="8"/>
  <c r="AM62" i="8"/>
  <c r="AM61" i="8"/>
  <c r="AM60" i="8"/>
  <c r="AM59" i="8"/>
  <c r="AM58" i="8"/>
  <c r="AM57" i="8"/>
  <c r="AM56" i="8"/>
  <c r="AM55" i="8"/>
  <c r="AM54" i="8"/>
  <c r="AM53" i="8"/>
  <c r="AM52" i="8"/>
  <c r="AM51" i="8"/>
  <c r="AM50" i="8"/>
  <c r="AM49" i="8"/>
  <c r="AM48" i="8"/>
  <c r="AM47" i="8"/>
  <c r="AM46" i="8"/>
  <c r="AM45" i="8"/>
  <c r="AM44" i="8"/>
  <c r="AM43" i="8"/>
  <c r="AM42" i="8"/>
  <c r="AM41" i="8"/>
  <c r="AM40" i="8"/>
  <c r="AM39" i="8"/>
  <c r="AM38" i="8"/>
  <c r="AM37" i="8"/>
  <c r="AM36" i="8"/>
  <c r="AM35" i="8"/>
  <c r="AM34" i="8"/>
  <c r="AM33" i="8"/>
  <c r="AM32" i="8"/>
  <c r="AM31" i="8"/>
  <c r="AM30" i="8"/>
  <c r="AM29" i="8"/>
  <c r="AM28" i="8"/>
  <c r="AM27" i="8"/>
  <c r="AM26" i="8"/>
  <c r="AM25" i="8"/>
  <c r="AM24" i="8"/>
  <c r="AM23" i="8"/>
  <c r="AM22" i="8"/>
  <c r="AM21" i="8"/>
  <c r="AM20" i="8"/>
  <c r="AM19" i="8"/>
  <c r="AM18" i="8"/>
  <c r="AM17" i="8"/>
  <c r="AM16" i="8"/>
  <c r="AM15" i="8"/>
  <c r="AM14" i="8"/>
  <c r="AM13" i="8"/>
  <c r="AM12" i="8"/>
  <c r="AM11" i="8"/>
  <c r="AM10" i="8"/>
  <c r="AM9" i="8"/>
  <c r="AM8" i="8"/>
  <c r="AM7" i="8"/>
  <c r="AM6" i="8"/>
  <c r="AM5" i="8"/>
  <c r="AM4" i="8"/>
  <c r="AM3" i="8"/>
  <c r="AM2" i="8"/>
  <c r="W395" i="8"/>
  <c r="W394" i="8"/>
  <c r="W393" i="8"/>
  <c r="W392" i="8"/>
  <c r="W391" i="8"/>
  <c r="W390" i="8"/>
  <c r="W389" i="8"/>
  <c r="W388" i="8"/>
  <c r="W387" i="8"/>
  <c r="W386" i="8"/>
  <c r="W385" i="8"/>
  <c r="W384" i="8"/>
  <c r="W383" i="8"/>
  <c r="W382" i="8"/>
  <c r="W381" i="8"/>
  <c r="W380" i="8"/>
  <c r="W379" i="8"/>
  <c r="W378" i="8"/>
  <c r="W377" i="8"/>
  <c r="W376" i="8"/>
  <c r="W375" i="8"/>
  <c r="W374" i="8"/>
  <c r="W373" i="8"/>
  <c r="W372" i="8"/>
  <c r="W371" i="8"/>
  <c r="W370" i="8"/>
  <c r="W369" i="8"/>
  <c r="W368" i="8"/>
  <c r="W367" i="8"/>
  <c r="W366" i="8"/>
  <c r="W365" i="8"/>
  <c r="W364" i="8"/>
  <c r="W363" i="8"/>
  <c r="W362" i="8"/>
  <c r="W361" i="8"/>
  <c r="W360" i="8"/>
  <c r="W359" i="8"/>
  <c r="W358" i="8"/>
  <c r="W357" i="8"/>
  <c r="W356" i="8"/>
  <c r="W355" i="8"/>
  <c r="W354" i="8"/>
  <c r="W353" i="8"/>
  <c r="W352" i="8"/>
  <c r="W351" i="8"/>
  <c r="W350" i="8"/>
  <c r="W349" i="8"/>
  <c r="W348" i="8"/>
  <c r="W347" i="8"/>
  <c r="W346" i="8"/>
  <c r="W345" i="8"/>
  <c r="W344" i="8"/>
  <c r="W343" i="8"/>
  <c r="W342" i="8"/>
  <c r="W341" i="8"/>
  <c r="W340" i="8"/>
  <c r="W339" i="8"/>
  <c r="W338" i="8"/>
  <c r="W337" i="8"/>
  <c r="W336" i="8"/>
  <c r="W335" i="8"/>
  <c r="W334" i="8"/>
  <c r="W333" i="8"/>
  <c r="W332" i="8"/>
  <c r="W331" i="8"/>
  <c r="W330" i="8"/>
  <c r="W329" i="8"/>
  <c r="W328" i="8"/>
  <c r="W327" i="8"/>
  <c r="W326" i="8"/>
  <c r="W325" i="8"/>
  <c r="W324" i="8"/>
  <c r="W323" i="8"/>
  <c r="W322" i="8"/>
  <c r="W321" i="8"/>
  <c r="W320" i="8"/>
  <c r="W319" i="8"/>
  <c r="W318" i="8"/>
  <c r="W317" i="8"/>
  <c r="W316" i="8"/>
  <c r="W315" i="8"/>
  <c r="W314" i="8"/>
  <c r="W313" i="8"/>
  <c r="W312" i="8"/>
  <c r="W311" i="8"/>
  <c r="W310" i="8"/>
  <c r="W309" i="8"/>
  <c r="W308" i="8"/>
  <c r="W307" i="8"/>
  <c r="W306" i="8"/>
  <c r="W305" i="8"/>
  <c r="W304" i="8"/>
  <c r="W303" i="8"/>
  <c r="W302" i="8"/>
  <c r="W301" i="8"/>
  <c r="W300" i="8"/>
  <c r="W299" i="8"/>
  <c r="W298" i="8"/>
  <c r="W297" i="8"/>
  <c r="W296" i="8"/>
  <c r="W295" i="8"/>
  <c r="W294" i="8"/>
  <c r="W293" i="8"/>
  <c r="W292" i="8"/>
  <c r="W291" i="8"/>
  <c r="W290" i="8"/>
  <c r="W289" i="8"/>
  <c r="W288" i="8"/>
  <c r="W287" i="8"/>
  <c r="W286" i="8"/>
  <c r="W285" i="8"/>
  <c r="W284" i="8"/>
  <c r="W283" i="8"/>
  <c r="W282" i="8"/>
  <c r="W281" i="8"/>
  <c r="W280" i="8"/>
  <c r="W279" i="8"/>
  <c r="W278" i="8"/>
  <c r="W277" i="8"/>
  <c r="W276" i="8"/>
  <c r="W275" i="8"/>
  <c r="W274" i="8"/>
  <c r="W273" i="8"/>
  <c r="W272" i="8"/>
  <c r="W271" i="8"/>
  <c r="W270" i="8"/>
  <c r="W269" i="8"/>
  <c r="W268" i="8"/>
  <c r="W267" i="8"/>
  <c r="W266" i="8"/>
  <c r="W265" i="8"/>
  <c r="W264" i="8"/>
  <c r="W263" i="8"/>
  <c r="W262" i="8"/>
  <c r="W261" i="8"/>
  <c r="W260" i="8"/>
  <c r="W259" i="8"/>
  <c r="W258" i="8"/>
  <c r="W257" i="8"/>
  <c r="W256" i="8"/>
  <c r="W255" i="8"/>
  <c r="W254" i="8"/>
  <c r="W253" i="8"/>
  <c r="W252" i="8"/>
  <c r="W251" i="8"/>
  <c r="W250" i="8"/>
  <c r="W249" i="8"/>
  <c r="W248" i="8"/>
  <c r="W247" i="8"/>
  <c r="W246" i="8"/>
  <c r="W245" i="8"/>
  <c r="W244" i="8"/>
  <c r="W243" i="8"/>
  <c r="W242" i="8"/>
  <c r="W241" i="8"/>
  <c r="W240" i="8"/>
  <c r="W239" i="8"/>
  <c r="W238" i="8"/>
  <c r="W237" i="8"/>
  <c r="W236" i="8"/>
  <c r="W235" i="8"/>
  <c r="W234" i="8"/>
  <c r="W233" i="8"/>
  <c r="W232" i="8"/>
  <c r="W231" i="8"/>
  <c r="W230" i="8"/>
  <c r="W229" i="8"/>
  <c r="W228" i="8"/>
  <c r="W227" i="8"/>
  <c r="W226" i="8"/>
  <c r="W225" i="8"/>
  <c r="W224" i="8"/>
  <c r="W223" i="8"/>
  <c r="W222" i="8"/>
  <c r="W221" i="8"/>
  <c r="W220" i="8"/>
  <c r="W219" i="8"/>
  <c r="W218" i="8"/>
  <c r="W217" i="8"/>
  <c r="W216" i="8"/>
  <c r="W215" i="8"/>
  <c r="W214" i="8"/>
  <c r="W213" i="8"/>
  <c r="W212" i="8"/>
  <c r="W211" i="8"/>
  <c r="W210" i="8"/>
  <c r="W209" i="8"/>
  <c r="W208" i="8"/>
  <c r="W207" i="8"/>
  <c r="W206" i="8"/>
  <c r="W205" i="8"/>
  <c r="W204" i="8"/>
  <c r="W203" i="8"/>
  <c r="W202" i="8"/>
  <c r="W201" i="8"/>
  <c r="W200" i="8"/>
  <c r="W199" i="8"/>
  <c r="W198" i="8"/>
  <c r="W197" i="8"/>
  <c r="W196" i="8"/>
  <c r="W195" i="8"/>
  <c r="W194" i="8"/>
  <c r="W193" i="8"/>
  <c r="W192" i="8"/>
  <c r="W191" i="8"/>
  <c r="W190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W5" i="8"/>
  <c r="W4" i="8"/>
  <c r="W3" i="8"/>
  <c r="W2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5" i="7"/>
  <c r="F2" i="7"/>
  <c r="F6" i="7" s="1"/>
  <c r="F3" i="7"/>
  <c r="F9" i="7" s="1" a="1"/>
  <c r="F9" i="7" s="1"/>
  <c r="F20" i="7"/>
  <c r="F19" i="7" s="1"/>
  <c r="H13" i="7"/>
  <c r="E4" i="5"/>
  <c r="D2" i="5"/>
  <c r="D3" i="5" s="1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E5" i="1"/>
  <c r="E2" i="1"/>
  <c r="F2" i="1" s="1"/>
  <c r="G6" i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E49" i="2"/>
  <c r="F49" i="2"/>
  <c r="G49" i="2"/>
  <c r="H49" i="2"/>
  <c r="I49" i="2"/>
  <c r="J49" i="2"/>
  <c r="K49" i="2"/>
  <c r="L49" i="2"/>
  <c r="M49" i="2"/>
  <c r="N49" i="2"/>
  <c r="O49" i="2"/>
  <c r="P49" i="2"/>
  <c r="E50" i="2"/>
  <c r="F50" i="2"/>
  <c r="G50" i="2"/>
  <c r="H50" i="2"/>
  <c r="I50" i="2"/>
  <c r="J50" i="2"/>
  <c r="K50" i="2"/>
  <c r="L50" i="2"/>
  <c r="M50" i="2"/>
  <c r="N50" i="2"/>
  <c r="O50" i="2"/>
  <c r="E51" i="2"/>
  <c r="F51" i="2"/>
  <c r="G51" i="2"/>
  <c r="H51" i="2"/>
  <c r="I51" i="2"/>
  <c r="J51" i="2"/>
  <c r="K51" i="2"/>
  <c r="L51" i="2"/>
  <c r="M51" i="2"/>
  <c r="N51" i="2"/>
  <c r="E52" i="2"/>
  <c r="F52" i="2"/>
  <c r="G52" i="2"/>
  <c r="H52" i="2"/>
  <c r="I52" i="2"/>
  <c r="J52" i="2"/>
  <c r="K52" i="2"/>
  <c r="L52" i="2"/>
  <c r="M52" i="2"/>
  <c r="E53" i="2"/>
  <c r="F53" i="2"/>
  <c r="G53" i="2"/>
  <c r="H53" i="2"/>
  <c r="I53" i="2"/>
  <c r="J53" i="2"/>
  <c r="K53" i="2"/>
  <c r="L53" i="2"/>
  <c r="E54" i="2"/>
  <c r="F54" i="2"/>
  <c r="G54" i="2"/>
  <c r="H54" i="2"/>
  <c r="I54" i="2"/>
  <c r="J54" i="2"/>
  <c r="K54" i="2"/>
  <c r="E55" i="2"/>
  <c r="F55" i="2"/>
  <c r="G55" i="2"/>
  <c r="H55" i="2"/>
  <c r="I55" i="2"/>
  <c r="J55" i="2"/>
  <c r="E56" i="2"/>
  <c r="F56" i="2"/>
  <c r="G56" i="2"/>
  <c r="H56" i="2"/>
  <c r="I56" i="2"/>
  <c r="E57" i="2"/>
  <c r="F57" i="2"/>
  <c r="G57" i="2"/>
  <c r="H57" i="2"/>
  <c r="E58" i="2"/>
  <c r="F58" i="2"/>
  <c r="G58" i="2"/>
  <c r="E59" i="2"/>
  <c r="F59" i="2"/>
  <c r="E60" i="2"/>
  <c r="D63" i="2"/>
  <c r="D64" i="2"/>
  <c r="G64" i="2"/>
  <c r="AH64" i="2"/>
  <c r="D65" i="2"/>
  <c r="F65" i="2"/>
  <c r="G65" i="2" s="1"/>
  <c r="H65" i="2" s="1"/>
  <c r="I65" i="2" s="1"/>
  <c r="D62" i="10"/>
  <c r="E62" i="10" s="1"/>
  <c r="D63" i="10"/>
  <c r="E63" i="10" s="1"/>
  <c r="D64" i="10"/>
  <c r="E64" i="10"/>
  <c r="D65" i="10"/>
  <c r="E65" i="10" s="1"/>
  <c r="D66" i="10"/>
  <c r="E66" i="10" s="1"/>
  <c r="D67" i="10"/>
  <c r="E67" i="10" s="1"/>
  <c r="D68" i="10"/>
  <c r="E68" i="10"/>
  <c r="D69" i="10"/>
  <c r="E69" i="10" s="1"/>
  <c r="D70" i="10"/>
  <c r="E70" i="10" s="1"/>
  <c r="D71" i="10"/>
  <c r="E71" i="10" s="1"/>
  <c r="D72" i="10"/>
  <c r="E72" i="10" s="1"/>
  <c r="D73" i="10"/>
  <c r="E73" i="10" s="1"/>
  <c r="D74" i="10"/>
  <c r="E74" i="10" s="1"/>
  <c r="D75" i="10"/>
  <c r="E75" i="10" s="1"/>
  <c r="D76" i="10"/>
  <c r="E76" i="10"/>
  <c r="D77" i="10"/>
  <c r="E77" i="10" s="1"/>
  <c r="D78" i="10"/>
  <c r="E78" i="10" s="1"/>
  <c r="D79" i="10"/>
  <c r="E79" i="10" s="1"/>
  <c r="D80" i="10"/>
  <c r="E80" i="10"/>
  <c r="D81" i="10"/>
  <c r="E81" i="10" s="1"/>
  <c r="D82" i="10"/>
  <c r="E82" i="10" s="1"/>
  <c r="D83" i="10"/>
  <c r="E83" i="10" s="1"/>
  <c r="D84" i="10"/>
  <c r="E84" i="10"/>
  <c r="D85" i="10"/>
  <c r="E85" i="10" s="1"/>
  <c r="D86" i="10"/>
  <c r="E86" i="10" s="1"/>
  <c r="D87" i="10"/>
  <c r="E87" i="10" s="1"/>
  <c r="D88" i="10"/>
  <c r="E88" i="10"/>
  <c r="D89" i="10"/>
  <c r="E89" i="10" s="1"/>
  <c r="D90" i="10"/>
  <c r="E90" i="10" s="1"/>
  <c r="D91" i="10"/>
  <c r="E91" i="10" s="1"/>
  <c r="D92" i="10"/>
  <c r="E92" i="10"/>
  <c r="D93" i="10"/>
  <c r="E93" i="10" s="1"/>
  <c r="D94" i="10"/>
  <c r="E94" i="10" s="1"/>
  <c r="D95" i="10"/>
  <c r="E95" i="10" s="1"/>
  <c r="D96" i="10"/>
  <c r="E96" i="10"/>
  <c r="D97" i="10"/>
  <c r="E97" i="10" s="1"/>
  <c r="D98" i="10"/>
  <c r="E98" i="10" s="1"/>
  <c r="D99" i="10"/>
  <c r="E99" i="10" s="1"/>
  <c r="D100" i="10"/>
  <c r="E100" i="10"/>
  <c r="D101" i="10"/>
  <c r="E101" i="10" s="1"/>
  <c r="D102" i="10"/>
  <c r="E102" i="10" s="1"/>
  <c r="D103" i="10"/>
  <c r="E103" i="10" s="1"/>
  <c r="D104" i="10"/>
  <c r="E104" i="10"/>
  <c r="D105" i="10"/>
  <c r="E105" i="10" s="1"/>
  <c r="D106" i="10"/>
  <c r="E106" i="10" s="1"/>
  <c r="D107" i="10"/>
  <c r="E107" i="10" s="1"/>
  <c r="D108" i="10"/>
  <c r="E108" i="10" s="1"/>
  <c r="D109" i="10"/>
  <c r="E109" i="10" s="1"/>
  <c r="D110" i="10"/>
  <c r="E110" i="10" s="1"/>
  <c r="D111" i="10"/>
  <c r="E111" i="10" s="1"/>
  <c r="D112" i="10"/>
  <c r="E112" i="10"/>
  <c r="D113" i="10"/>
  <c r="E113" i="10" s="1"/>
  <c r="D114" i="10"/>
  <c r="E114" i="10" s="1"/>
  <c r="D115" i="10"/>
  <c r="E115" i="10" s="1"/>
  <c r="D116" i="10"/>
  <c r="E116" i="10"/>
  <c r="D117" i="10"/>
  <c r="E117" i="10" s="1"/>
  <c r="D118" i="10"/>
  <c r="E118" i="10" s="1"/>
  <c r="D119" i="10"/>
  <c r="E119" i="10" s="1"/>
  <c r="D120" i="10"/>
  <c r="E120" i="10" s="1"/>
  <c r="D121" i="10"/>
  <c r="E121" i="10" s="1"/>
  <c r="D122" i="10"/>
  <c r="E122" i="10" s="1"/>
  <c r="D123" i="10"/>
  <c r="E123" i="10" s="1"/>
  <c r="D124" i="10"/>
  <c r="E124" i="10"/>
  <c r="D125" i="10"/>
  <c r="E125" i="10" s="1"/>
  <c r="D126" i="10"/>
  <c r="E126" i="10" s="1"/>
  <c r="D127" i="10"/>
  <c r="E127" i="10" s="1"/>
  <c r="D128" i="10"/>
  <c r="E128" i="10"/>
  <c r="D129" i="10"/>
  <c r="E129" i="10" s="1"/>
  <c r="D130" i="10"/>
  <c r="E130" i="10" s="1"/>
  <c r="D131" i="10"/>
  <c r="E131" i="10" s="1"/>
  <c r="D132" i="10"/>
  <c r="E132" i="10"/>
  <c r="D133" i="10"/>
  <c r="E133" i="10" s="1"/>
  <c r="D134" i="10"/>
  <c r="E134" i="10" s="1"/>
  <c r="D135" i="10"/>
  <c r="E135" i="10" s="1"/>
  <c r="D136" i="10"/>
  <c r="E136" i="10"/>
  <c r="D137" i="10"/>
  <c r="E137" i="10" s="1"/>
  <c r="D138" i="10"/>
  <c r="E138" i="10" s="1"/>
  <c r="D139" i="10"/>
  <c r="E139" i="10" s="1"/>
  <c r="D140" i="10"/>
  <c r="E140" i="10"/>
  <c r="D141" i="10"/>
  <c r="E141" i="10" s="1"/>
  <c r="D142" i="10"/>
  <c r="E142" i="10" s="1"/>
  <c r="D143" i="10"/>
  <c r="E143" i="10" s="1"/>
  <c r="D144" i="10"/>
  <c r="E144" i="10"/>
  <c r="D145" i="10"/>
  <c r="E145" i="10" s="1"/>
  <c r="D146" i="10"/>
  <c r="E146" i="10" s="1"/>
  <c r="D147" i="10"/>
  <c r="E147" i="10" s="1"/>
  <c r="D148" i="10"/>
  <c r="E148" i="10"/>
  <c r="D149" i="10"/>
  <c r="E149" i="10" s="1"/>
  <c r="D150" i="10"/>
  <c r="E150" i="10" s="1"/>
  <c r="D151" i="10"/>
  <c r="E151" i="10" s="1"/>
  <c r="D152" i="10"/>
  <c r="E152" i="10"/>
  <c r="D153" i="10"/>
  <c r="E153" i="10" s="1"/>
  <c r="D154" i="10"/>
  <c r="E154" i="10" s="1"/>
  <c r="D155" i="10"/>
  <c r="E155" i="10" s="1"/>
  <c r="D156" i="10"/>
  <c r="E156" i="10" s="1"/>
  <c r="D157" i="10"/>
  <c r="E157" i="10" s="1"/>
  <c r="D158" i="10"/>
  <c r="E158" i="10" s="1"/>
  <c r="D159" i="10"/>
  <c r="E159" i="10" s="1"/>
  <c r="D160" i="10"/>
  <c r="E160" i="10"/>
  <c r="D161" i="10"/>
  <c r="E161" i="10" s="1"/>
  <c r="D162" i="10"/>
  <c r="E162" i="10" s="1"/>
  <c r="D163" i="10"/>
  <c r="E163" i="10" s="1"/>
  <c r="D164" i="10"/>
  <c r="E164" i="10"/>
  <c r="D165" i="10"/>
  <c r="E165" i="10" s="1"/>
  <c r="D166" i="10"/>
  <c r="E166" i="10" s="1"/>
  <c r="D167" i="10"/>
  <c r="E167" i="10" s="1"/>
  <c r="D168" i="10"/>
  <c r="E168" i="10" s="1"/>
  <c r="D169" i="10"/>
  <c r="E169" i="10" s="1"/>
  <c r="D170" i="10"/>
  <c r="E170" i="10" s="1"/>
  <c r="D171" i="10"/>
  <c r="E171" i="10" s="1"/>
  <c r="D172" i="10"/>
  <c r="E172" i="10"/>
  <c r="D173" i="10"/>
  <c r="E173" i="10" s="1"/>
  <c r="D174" i="10"/>
  <c r="E174" i="10" s="1"/>
  <c r="D175" i="10"/>
  <c r="E175" i="10" s="1"/>
  <c r="D176" i="10"/>
  <c r="E176" i="10"/>
  <c r="D177" i="10"/>
  <c r="E177" i="10" s="1"/>
  <c r="D178" i="10"/>
  <c r="E178" i="10" s="1"/>
  <c r="D179" i="10"/>
  <c r="E179" i="10" s="1"/>
  <c r="D180" i="10"/>
  <c r="E180" i="10"/>
  <c r="D181" i="10"/>
  <c r="E181" i="10" s="1"/>
  <c r="G5" i="1" l="1"/>
  <c r="BX5" i="8"/>
  <c r="O64" i="2"/>
  <c r="W64" i="2"/>
  <c r="BW4" i="8"/>
  <c r="BX3" i="8"/>
  <c r="AE64" i="2"/>
  <c r="I14" i="13"/>
  <c r="G66" i="2"/>
  <c r="AD64" i="2"/>
  <c r="Z64" i="2"/>
  <c r="V64" i="2"/>
  <c r="R64" i="2"/>
  <c r="N64" i="2"/>
  <c r="J64" i="2"/>
  <c r="F64" i="2"/>
  <c r="F66" i="2" s="1"/>
  <c r="AA64" i="2"/>
  <c r="S64" i="2"/>
  <c r="K64" i="2"/>
  <c r="I66" i="11"/>
  <c r="I70" i="11" s="1"/>
  <c r="I62" i="11"/>
  <c r="J8" i="11"/>
  <c r="J10" i="11"/>
  <c r="J14" i="11" s="1"/>
  <c r="J18" i="11" s="1"/>
  <c r="J22" i="11" s="1"/>
  <c r="J26" i="11" s="1"/>
  <c r="G2" i="1"/>
  <c r="F8" i="7" a="1"/>
  <c r="F8" i="7" s="1"/>
  <c r="G20" i="7" s="1"/>
  <c r="I9" i="11"/>
  <c r="BW63" i="8"/>
  <c r="BW61" i="8"/>
  <c r="BW59" i="8"/>
  <c r="BW57" i="8"/>
  <c r="BW55" i="8"/>
  <c r="BW53" i="8"/>
  <c r="BW51" i="8"/>
  <c r="BW49" i="8"/>
  <c r="BW47" i="8"/>
  <c r="BW45" i="8"/>
  <c r="BW43" i="8"/>
  <c r="BW41" i="8"/>
  <c r="BW39" i="8"/>
  <c r="BW37" i="8"/>
  <c r="BW35" i="8"/>
  <c r="BW33" i="8"/>
  <c r="BW31" i="8"/>
  <c r="BW29" i="8"/>
  <c r="BW27" i="8"/>
  <c r="BW25" i="8"/>
  <c r="BW23" i="8"/>
  <c r="BW21" i="8"/>
  <c r="BW19" i="8"/>
  <c r="BW17" i="8"/>
  <c r="BW15" i="8"/>
  <c r="BW13" i="8"/>
  <c r="BW11" i="8"/>
  <c r="BW9" i="8"/>
  <c r="BW7" i="8"/>
  <c r="BW5" i="8"/>
  <c r="BX2" i="8"/>
  <c r="BX64" i="8"/>
  <c r="BX62" i="8"/>
  <c r="BX60" i="8"/>
  <c r="BX58" i="8"/>
  <c r="BX56" i="8"/>
  <c r="BX54" i="8"/>
  <c r="BX52" i="8"/>
  <c r="BX50" i="8"/>
  <c r="BX48" i="8"/>
  <c r="BX46" i="8"/>
  <c r="BX44" i="8"/>
  <c r="BX42" i="8"/>
  <c r="BX40" i="8"/>
  <c r="BX38" i="8"/>
  <c r="BX36" i="8"/>
  <c r="BX34" i="8"/>
  <c r="BX32" i="8"/>
  <c r="BX30" i="8"/>
  <c r="BX28" i="8"/>
  <c r="BX26" i="8"/>
  <c r="BX24" i="8"/>
  <c r="BX22" i="8"/>
  <c r="BX20" i="8"/>
  <c r="BX18" i="8"/>
  <c r="BX16" i="8"/>
  <c r="BX14" i="8"/>
  <c r="BX12" i="8"/>
  <c r="BX10" i="8"/>
  <c r="BX8" i="8"/>
  <c r="BX6" i="8"/>
  <c r="BX4" i="8"/>
  <c r="BW2" i="8"/>
  <c r="J65" i="2"/>
  <c r="K65" i="2" s="1"/>
  <c r="AG64" i="2"/>
  <c r="U64" i="2"/>
  <c r="M64" i="2"/>
  <c r="E64" i="2"/>
  <c r="E66" i="2" s="1"/>
  <c r="AC64" i="2"/>
  <c r="Y64" i="2"/>
  <c r="Q64" i="2"/>
  <c r="I64" i="2"/>
  <c r="I66" i="2" s="1"/>
  <c r="AF64" i="2"/>
  <c r="AB64" i="2"/>
  <c r="X64" i="2"/>
  <c r="T64" i="2"/>
  <c r="P64" i="2"/>
  <c r="L64" i="2"/>
  <c r="H64" i="2"/>
  <c r="H66" i="2" s="1"/>
  <c r="F7" i="7" a="1"/>
  <c r="F7" i="7" s="1"/>
  <c r="F13" i="7" s="1"/>
  <c r="F14" i="7" s="1"/>
  <c r="H14" i="7" s="1"/>
  <c r="F4" i="7"/>
  <c r="J2" i="10"/>
  <c r="J5" i="10" s="1"/>
  <c r="I14" i="11"/>
  <c r="I18" i="11" s="1"/>
  <c r="I22" i="11" s="1"/>
  <c r="I26" i="11" s="1"/>
  <c r="H5" i="1" l="1"/>
  <c r="H6" i="1"/>
  <c r="J66" i="2"/>
  <c r="F12" i="7"/>
  <c r="F11" i="7" s="1"/>
  <c r="G19" i="7"/>
  <c r="H19" i="7" s="1"/>
  <c r="L65" i="2"/>
  <c r="K66" i="2"/>
  <c r="G18" i="7" l="1"/>
  <c r="H18" i="7" s="1"/>
  <c r="I18" i="7" s="1"/>
  <c r="I19" i="7" s="1"/>
  <c r="H11" i="7"/>
  <c r="E23" i="7"/>
  <c r="H12" i="7"/>
  <c r="M65" i="2"/>
  <c r="L66" i="2"/>
  <c r="K19" i="7"/>
  <c r="K21" i="7"/>
  <c r="K23" i="7"/>
  <c r="K25" i="7"/>
  <c r="K27" i="7"/>
  <c r="K29" i="7"/>
  <c r="K31" i="7"/>
  <c r="K33" i="7"/>
  <c r="K35" i="7"/>
  <c r="K37" i="7"/>
  <c r="K39" i="7"/>
  <c r="K5" i="7"/>
  <c r="K7" i="7"/>
  <c r="K9" i="7"/>
  <c r="N11" i="7"/>
  <c r="K12" i="7"/>
  <c r="K13" i="7"/>
  <c r="K14" i="7"/>
  <c r="K16" i="7"/>
  <c r="K20" i="7"/>
  <c r="N23" i="7"/>
  <c r="N24" i="7"/>
  <c r="K28" i="7"/>
  <c r="N31" i="7"/>
  <c r="N32" i="7"/>
  <c r="K36" i="7"/>
  <c r="N39" i="7"/>
  <c r="N4" i="7"/>
  <c r="K8" i="7"/>
  <c r="N13" i="7"/>
  <c r="K15" i="7"/>
  <c r="N17" i="7"/>
  <c r="N18" i="7"/>
  <c r="K22" i="7"/>
  <c r="N25" i="7"/>
  <c r="N26" i="7"/>
  <c r="K30" i="7"/>
  <c r="N33" i="7"/>
  <c r="N34" i="7"/>
  <c r="K38" i="7"/>
  <c r="N5" i="7"/>
  <c r="N6" i="7"/>
  <c r="K10" i="7"/>
  <c r="N20" i="7"/>
  <c r="K24" i="7"/>
  <c r="N27" i="7"/>
  <c r="N36" i="7"/>
  <c r="K4" i="7"/>
  <c r="N7" i="7"/>
  <c r="K11" i="7"/>
  <c r="N12" i="7"/>
  <c r="N16" i="7"/>
  <c r="N10" i="7"/>
  <c r="K17" i="7"/>
  <c r="N22" i="7"/>
  <c r="K26" i="7"/>
  <c r="N29" i="7"/>
  <c r="N38" i="7"/>
  <c r="K6" i="7"/>
  <c r="N9" i="7"/>
  <c r="N15" i="7"/>
  <c r="N19" i="7"/>
  <c r="N28" i="7"/>
  <c r="K32" i="7"/>
  <c r="N35" i="7"/>
  <c r="N8" i="7"/>
  <c r="K18" i="7"/>
  <c r="N21" i="7"/>
  <c r="N30" i="7"/>
  <c r="K34" i="7"/>
  <c r="N37" i="7"/>
  <c r="N14" i="7"/>
  <c r="M34" i="7" l="1"/>
  <c r="L34" i="7"/>
  <c r="O19" i="7"/>
  <c r="P19" i="7"/>
  <c r="M17" i="7"/>
  <c r="L17" i="7"/>
  <c r="O27" i="7"/>
  <c r="P27" i="7"/>
  <c r="O33" i="7"/>
  <c r="P33" i="7"/>
  <c r="O13" i="7"/>
  <c r="P13" i="7"/>
  <c r="O24" i="7"/>
  <c r="P24" i="7"/>
  <c r="L9" i="7"/>
  <c r="M9" i="7"/>
  <c r="L29" i="7"/>
  <c r="M29" i="7"/>
  <c r="L21" i="7"/>
  <c r="M21" i="7"/>
  <c r="O30" i="7"/>
  <c r="P30" i="7"/>
  <c r="P15" i="7"/>
  <c r="O15" i="7"/>
  <c r="O29" i="7"/>
  <c r="P29" i="7"/>
  <c r="O7" i="7"/>
  <c r="P7" i="7"/>
  <c r="M24" i="7"/>
  <c r="L24" i="7"/>
  <c r="O5" i="7"/>
  <c r="P5" i="7"/>
  <c r="M30" i="7"/>
  <c r="L30" i="7"/>
  <c r="O18" i="7"/>
  <c r="P18" i="7"/>
  <c r="M8" i="7"/>
  <c r="L8" i="7"/>
  <c r="O32" i="7"/>
  <c r="P32" i="7"/>
  <c r="O23" i="7"/>
  <c r="P23" i="7"/>
  <c r="M13" i="7"/>
  <c r="L13" i="7"/>
  <c r="L7" i="7"/>
  <c r="M7" i="7"/>
  <c r="L35" i="7"/>
  <c r="M35" i="7"/>
  <c r="L27" i="7"/>
  <c r="M27" i="7"/>
  <c r="L19" i="7"/>
  <c r="M19" i="7"/>
  <c r="O14" i="7"/>
  <c r="P14" i="7"/>
  <c r="O21" i="7"/>
  <c r="P21" i="7"/>
  <c r="M32" i="7"/>
  <c r="L32" i="7"/>
  <c r="O9" i="7"/>
  <c r="P9" i="7"/>
  <c r="M26" i="7"/>
  <c r="L26" i="7"/>
  <c r="O16" i="7"/>
  <c r="P16" i="7"/>
  <c r="M4" i="7"/>
  <c r="L4" i="7"/>
  <c r="P20" i="7"/>
  <c r="O20" i="7"/>
  <c r="M38" i="7"/>
  <c r="L38" i="7"/>
  <c r="O26" i="7"/>
  <c r="P26" i="7"/>
  <c r="O17" i="7"/>
  <c r="P17" i="7"/>
  <c r="O4" i="7"/>
  <c r="P4" i="7"/>
  <c r="O31" i="7"/>
  <c r="P31" i="7"/>
  <c r="M20" i="7"/>
  <c r="L20" i="7"/>
  <c r="L12" i="7"/>
  <c r="M12" i="7"/>
  <c r="M5" i="7"/>
  <c r="L5" i="7"/>
  <c r="M33" i="7"/>
  <c r="L33" i="7"/>
  <c r="M25" i="7"/>
  <c r="L25" i="7"/>
  <c r="P8" i="7"/>
  <c r="O8" i="7"/>
  <c r="O38" i="7"/>
  <c r="P38" i="7"/>
  <c r="M11" i="7"/>
  <c r="L11" i="7"/>
  <c r="P6" i="7"/>
  <c r="O6" i="7"/>
  <c r="M22" i="7"/>
  <c r="L22" i="7"/>
  <c r="M36" i="7"/>
  <c r="L36" i="7"/>
  <c r="L14" i="7"/>
  <c r="M14" i="7"/>
  <c r="L37" i="7"/>
  <c r="M37" i="7"/>
  <c r="O35" i="7"/>
  <c r="P35" i="7"/>
  <c r="O10" i="7"/>
  <c r="P10" i="7"/>
  <c r="O37" i="7"/>
  <c r="P37" i="7"/>
  <c r="M18" i="7"/>
  <c r="L18" i="7"/>
  <c r="P28" i="7"/>
  <c r="O28" i="7"/>
  <c r="M6" i="7"/>
  <c r="L6" i="7"/>
  <c r="O22" i="7"/>
  <c r="P22" i="7"/>
  <c r="O12" i="7"/>
  <c r="P12" i="7"/>
  <c r="P36" i="7"/>
  <c r="O36" i="7"/>
  <c r="M10" i="7"/>
  <c r="L10" i="7"/>
  <c r="O34" i="7"/>
  <c r="P34" i="7"/>
  <c r="O25" i="7"/>
  <c r="P25" i="7"/>
  <c r="M15" i="7"/>
  <c r="L15" i="7"/>
  <c r="O39" i="7"/>
  <c r="P39" i="7"/>
  <c r="M28" i="7"/>
  <c r="L28" i="7"/>
  <c r="L16" i="7"/>
  <c r="M16" i="7"/>
  <c r="O11" i="7"/>
  <c r="P11" i="7"/>
  <c r="M39" i="7"/>
  <c r="L39" i="7"/>
  <c r="L31" i="7"/>
  <c r="M31" i="7"/>
  <c r="L23" i="7"/>
  <c r="M23" i="7"/>
  <c r="N65" i="2"/>
  <c r="M66" i="2"/>
  <c r="O65" i="2" l="1"/>
  <c r="N66" i="2"/>
  <c r="P65" i="2" l="1"/>
  <c r="O66" i="2"/>
  <c r="Q65" i="2" l="1"/>
  <c r="P66" i="2"/>
  <c r="R65" i="2" l="1"/>
  <c r="Q66" i="2"/>
  <c r="S65" i="2" l="1"/>
  <c r="R66" i="2"/>
  <c r="S66" i="2" l="1"/>
  <c r="T65" i="2"/>
  <c r="U65" i="2" l="1"/>
  <c r="T66" i="2"/>
  <c r="V65" i="2" l="1"/>
  <c r="U66" i="2"/>
  <c r="W65" i="2" l="1"/>
  <c r="V66" i="2"/>
  <c r="X65" i="2" l="1"/>
  <c r="W66" i="2"/>
  <c r="Y65" i="2" l="1"/>
  <c r="X66" i="2"/>
  <c r="Z65" i="2" l="1"/>
  <c r="Y66" i="2"/>
  <c r="AA65" i="2" l="1"/>
  <c r="Z66" i="2"/>
  <c r="AB65" i="2" l="1"/>
  <c r="AA66" i="2"/>
  <c r="AC65" i="2" l="1"/>
  <c r="AB66" i="2"/>
  <c r="AD65" i="2" l="1"/>
  <c r="AC66" i="2"/>
  <c r="AE65" i="2" l="1"/>
  <c r="AD66" i="2"/>
  <c r="AF65" i="2" l="1"/>
  <c r="AE66" i="2"/>
  <c r="AG65" i="2" l="1"/>
  <c r="AF66" i="2"/>
  <c r="AH65" i="2" l="1"/>
  <c r="AH66" i="2" s="1"/>
  <c r="AG66" i="2"/>
  <c r="E68" i="2" l="1"/>
</calcChain>
</file>

<file path=xl/sharedStrings.xml><?xml version="1.0" encoding="utf-8"?>
<sst xmlns="http://schemas.openxmlformats.org/spreadsheetml/2006/main" count="468" uniqueCount="259">
  <si>
    <t>Day</t>
  </si>
  <si>
    <t>Cu con.grade</t>
  </si>
  <si>
    <t>SD(1-60)</t>
  </si>
  <si>
    <t>3 sigma</t>
  </si>
  <si>
    <t>Cusum</t>
  </si>
  <si>
    <t>Mean(1-60)</t>
  </si>
  <si>
    <t>Lag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</si>
  <si>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</si>
  <si>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</si>
  <si>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</si>
  <si>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</si>
  <si>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</si>
  <si>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</si>
  <si>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</si>
  <si>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</si>
  <si>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</si>
  <si>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</si>
  <si>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</si>
  <si>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</si>
  <si>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</si>
  <si>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</si>
  <si>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</si>
  <si>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</si>
  <si>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</si>
  <si>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</si>
  <si>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</si>
  <si>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lag20</t>
  </si>
  <si>
    <t>lag21</t>
  </si>
  <si>
    <t>lag22</t>
  </si>
  <si>
    <t>lag23</t>
  </si>
  <si>
    <t>lag24</t>
  </si>
  <si>
    <t>lag25</t>
  </si>
  <si>
    <t>lag26</t>
  </si>
  <si>
    <t>lag27</t>
  </si>
  <si>
    <t>lag28</t>
  </si>
  <si>
    <t>lag29</t>
  </si>
  <si>
    <t>lag30</t>
  </si>
  <si>
    <t>N</t>
  </si>
  <si>
    <t>Mean</t>
  </si>
  <si>
    <t>Variance</t>
  </si>
  <si>
    <t>2 sigma</t>
  </si>
  <si>
    <t>SD 1-60</t>
  </si>
  <si>
    <t>Result</t>
  </si>
  <si>
    <t>TPH</t>
  </si>
  <si>
    <t>Feed Ni %</t>
  </si>
  <si>
    <t>Feed S %</t>
  </si>
  <si>
    <t>Ni recovery %</t>
  </si>
  <si>
    <t>%S^2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</si>
  <si>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</si>
  <si>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</si>
  <si>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</si>
  <si>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</si>
  <si>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</si>
  <si>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</si>
  <si>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</si>
  <si>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</si>
  <si>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</si>
  <si>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</si>
  <si>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</si>
  <si>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</si>
  <si>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</si>
  <si>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</si>
  <si>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</si>
  <si>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</si>
  <si>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</si>
  <si>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</si>
  <si>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</si>
  <si>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</si>
  <si>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</si>
  <si>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</si>
  <si>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</si>
  <si>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</si>
  <si>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Predicted Ni recovery %</t>
  </si>
  <si>
    <t>Residuals</t>
  </si>
  <si>
    <t>Standard Residuals</t>
  </si>
  <si>
    <t>Statistic</t>
  </si>
  <si>
    <t>Mean X</t>
  </si>
  <si>
    <t>Mean Y</t>
  </si>
  <si>
    <t>Ao =</t>
  </si>
  <si>
    <t>A1 =</t>
  </si>
  <si>
    <t>Source</t>
  </si>
  <si>
    <t>D.F</t>
  </si>
  <si>
    <t>F (p)</t>
  </si>
  <si>
    <t>Regre</t>
  </si>
  <si>
    <t>-</t>
  </si>
  <si>
    <t>Value</t>
  </si>
  <si>
    <t>Analysis of Variance for Regression</t>
  </si>
  <si>
    <t>V(A1) =</t>
  </si>
  <si>
    <t xml:space="preserve">V(Ao) = </t>
  </si>
  <si>
    <t>Residual Standard Error</t>
  </si>
  <si>
    <t>R =</t>
  </si>
  <si>
    <t>D.f.(R) =</t>
  </si>
  <si>
    <t>t(R) =</t>
  </si>
  <si>
    <t>p(t{R}) =</t>
  </si>
  <si>
    <t>Prediction of Line</t>
  </si>
  <si>
    <t>Pred. Y</t>
  </si>
  <si>
    <t>Lower Y</t>
  </si>
  <si>
    <t>Upper Y</t>
  </si>
  <si>
    <t>Notes</t>
  </si>
  <si>
    <t>1.  Columns A-H give the statistics for the standard linear regression line.</t>
  </si>
  <si>
    <t>Y predictions; C% of the actual observations would be expected to lie</t>
  </si>
  <si>
    <t>within this interval.</t>
  </si>
  <si>
    <t>Prediction of Values Y</t>
  </si>
  <si>
    <t>Choose X</t>
  </si>
  <si>
    <t>Conf. Level %</t>
  </si>
  <si>
    <t>2.  Column I requires entry of the confidence level, and the desired X values.</t>
  </si>
  <si>
    <t>values of X (col I) and the confidence level defined by I2.</t>
  </si>
  <si>
    <t>for selected values of X (col M) and the confidence level defined by I2.</t>
  </si>
  <si>
    <t xml:space="preserve">Columns K and L are plotted to show the confidence interval of the </t>
  </si>
  <si>
    <t xml:space="preserve">Columns N and O are plotted to show the confidence interval of the </t>
  </si>
  <si>
    <t>The X-Y data are entered in cols A and B, which are plotted as a</t>
  </si>
  <si>
    <t xml:space="preserve">a scatter graph.  The fitted line is shown by selecting "ADD Trendline" </t>
  </si>
  <si>
    <t>3.  Columns J-L give the confidence interval of the fitted line, for selected</t>
  </si>
  <si>
    <t>4.  Columns M-O give the confidence interval of individual predictions of Y,</t>
  </si>
  <si>
    <t xml:space="preserve">line itself. </t>
  </si>
  <si>
    <t>The axes of the graphs may need to be adjusted.</t>
  </si>
  <si>
    <t>The X-values should be chosen to cover the range of interest.</t>
  </si>
  <si>
    <t>Cols J-O should be filled down to match the entries of X in col I.</t>
  </si>
  <si>
    <t>from the Chart menu.  Up to 999 data pairs</t>
  </si>
  <si>
    <t>Pred.rec.</t>
  </si>
  <si>
    <r>
      <t>å</t>
    </r>
    <r>
      <rPr>
        <sz val="8"/>
        <rFont val="Geneva"/>
      </rPr>
      <t xml:space="preserve"> X</t>
    </r>
  </si>
  <si>
    <r>
      <t>å</t>
    </r>
    <r>
      <rPr>
        <sz val="8"/>
        <rFont val="Geneva"/>
      </rPr>
      <t xml:space="preserve"> Y</t>
    </r>
  </si>
  <si>
    <r>
      <t>å</t>
    </r>
    <r>
      <rPr>
        <sz val="8"/>
        <rFont val="Geneva"/>
      </rPr>
      <t xml:space="preserve"> x^2</t>
    </r>
  </si>
  <si>
    <r>
      <t>å</t>
    </r>
    <r>
      <rPr>
        <sz val="8"/>
        <rFont val="Geneva"/>
      </rPr>
      <t xml:space="preserve"> y^2</t>
    </r>
  </si>
  <si>
    <r>
      <t>å</t>
    </r>
    <r>
      <rPr>
        <sz val="8"/>
        <rFont val="Geneva"/>
      </rPr>
      <t xml:space="preserve"> xy</t>
    </r>
  </si>
  <si>
    <t>Pred. Ni rec.</t>
  </si>
  <si>
    <t>and predictions</t>
  </si>
  <si>
    <t>3 sigma test</t>
  </si>
  <si>
    <t>Ni rec (t-1)</t>
  </si>
  <si>
    <t>Exclude outliers</t>
  </si>
  <si>
    <t>18,85,114,382,390</t>
  </si>
  <si>
    <t>Feed S^2</t>
  </si>
  <si>
    <t>Ni rec.(t-1)</t>
  </si>
  <si>
    <t>SD 200-250</t>
  </si>
  <si>
    <t>Ni rec</t>
  </si>
  <si>
    <t>LCL</t>
  </si>
  <si>
    <t>UCL</t>
  </si>
  <si>
    <t>3 sigma conf.limits,</t>
  </si>
  <si>
    <t>Model SE</t>
  </si>
  <si>
    <t>SD 180-280</t>
  </si>
  <si>
    <t>Predicted</t>
  </si>
  <si>
    <t>SD resids 1-60</t>
  </si>
  <si>
    <t>CG(t)</t>
  </si>
  <si>
    <t>CG(t-1)</t>
  </si>
  <si>
    <t>Lower 95.0%</t>
  </si>
  <si>
    <t>Upper 95.0%</t>
  </si>
  <si>
    <t>Predicted CG(t)</t>
  </si>
  <si>
    <t>Excel regression</t>
  </si>
  <si>
    <t xml:space="preserve">Z(1) = </t>
  </si>
  <si>
    <t>Z(2) =</t>
  </si>
  <si>
    <t>Start</t>
  </si>
  <si>
    <t>Point 1</t>
  </si>
  <si>
    <t>Point 2</t>
  </si>
  <si>
    <t>Point 3</t>
  </si>
  <si>
    <t>Point 4</t>
  </si>
  <si>
    <t>Point 5</t>
  </si>
  <si>
    <t>Point 6</t>
  </si>
  <si>
    <t>VF range + -</t>
  </si>
  <si>
    <t>Spig. range + -</t>
  </si>
  <si>
    <t>VF coordinate</t>
  </si>
  <si>
    <t>Spig. coordinate</t>
  </si>
  <si>
    <t>Rec.%</t>
  </si>
  <si>
    <t xml:space="preserve">Pressure = </t>
  </si>
  <si>
    <t xml:space="preserve">SE = </t>
  </si>
  <si>
    <t>Point 7</t>
  </si>
  <si>
    <t>Point 8</t>
  </si>
  <si>
    <t>Point 9</t>
  </si>
  <si>
    <t>Point 10</t>
  </si>
  <si>
    <t>Point 11</t>
  </si>
  <si>
    <t>Lowest recovery</t>
  </si>
  <si>
    <t>Point 12</t>
  </si>
  <si>
    <t>Point 13</t>
  </si>
  <si>
    <t>Rule 2</t>
  </si>
  <si>
    <t>Rule 3</t>
  </si>
  <si>
    <t>Rule 1</t>
  </si>
  <si>
    <t>Point 14</t>
  </si>
  <si>
    <t>Point 15</t>
  </si>
  <si>
    <t>5/2</t>
  </si>
  <si>
    <t>6/2</t>
  </si>
  <si>
    <t>9/2</t>
  </si>
  <si>
    <t>6</t>
  </si>
  <si>
    <t>Repeat P5</t>
  </si>
  <si>
    <t>7</t>
  </si>
  <si>
    <t>8</t>
  </si>
  <si>
    <t>9</t>
  </si>
  <si>
    <t>10</t>
  </si>
  <si>
    <t>Renew P6 P7</t>
  </si>
  <si>
    <t>Repeat P9</t>
  </si>
  <si>
    <t>11</t>
  </si>
  <si>
    <t>12</t>
  </si>
  <si>
    <t>11/2</t>
  </si>
  <si>
    <t>Use 10 P10</t>
  </si>
  <si>
    <t>13</t>
  </si>
  <si>
    <t>Point 16</t>
  </si>
  <si>
    <t>12/2</t>
  </si>
  <si>
    <t>Repeat P12</t>
  </si>
  <si>
    <t>14</t>
  </si>
  <si>
    <t>15</t>
  </si>
  <si>
    <t>Point 17</t>
  </si>
  <si>
    <t>15/2</t>
  </si>
  <si>
    <t>Use 14 P13</t>
  </si>
  <si>
    <t>15/3</t>
  </si>
  <si>
    <t>Repeat all runs</t>
  </si>
  <si>
    <t>Point 18</t>
  </si>
  <si>
    <t>Min</t>
  </si>
  <si>
    <t>Max</t>
  </si>
  <si>
    <t>Step</t>
  </si>
  <si>
    <t>Trials</t>
  </si>
  <si>
    <t>p</t>
  </si>
  <si>
    <t>LCL (p)</t>
  </si>
  <si>
    <t>UCL(p)</t>
  </si>
  <si>
    <t>Successes</t>
  </si>
  <si>
    <t>Lower cum P</t>
  </si>
  <si>
    <t>Upper cum P</t>
  </si>
  <si>
    <t>x/(x+(n-x+1) *FINV(0.025, 2*(n-x+1), 2*x ))</t>
  </si>
  <si>
    <t>(x+1) * FINV(0.025, 2*(x+1), 2*(n-x) )/(n-x+(x+1) *FINV(0.025, 2*(x+1), 2*(n-x) ))</t>
  </si>
  <si>
    <t>Solver test for 0</t>
  </si>
  <si>
    <t>UCL (desired)</t>
  </si>
  <si>
    <t>Control limits</t>
  </si>
  <si>
    <t>V(j)</t>
  </si>
  <si>
    <t>Mean 1-60</t>
  </si>
  <si>
    <t>of time series</t>
  </si>
  <si>
    <t>D &amp; E fitted in Minitab</t>
  </si>
  <si>
    <t>Note: Model for cols</t>
  </si>
  <si>
    <t>Pred. Ni recovery %</t>
  </si>
  <si>
    <t>Run</t>
  </si>
  <si>
    <t>Conc %solids</t>
  </si>
  <si>
    <t>Solids tph</t>
  </si>
  <si>
    <t>Enter these data in Minitab spreadsheet.</t>
  </si>
  <si>
    <t>Go to Stat &gt; DOE &gt; Response surface &gt; Define Custom Response Surface Design</t>
  </si>
  <si>
    <t>and follow prompts.</t>
  </si>
  <si>
    <t>Use for sample size</t>
  </si>
  <si>
    <t>Use for confidence limits</t>
  </si>
  <si>
    <t>Tracer test statistics</t>
  </si>
  <si>
    <t>LCL (prop)</t>
  </si>
  <si>
    <t>UCL (prop)</t>
  </si>
  <si>
    <t>Enter 'trials' &amp; 'successes'</t>
  </si>
  <si>
    <t>Enter p and A</t>
  </si>
  <si>
    <t>p %</t>
  </si>
  <si>
    <t>A %</t>
  </si>
  <si>
    <t>Minitab example</t>
  </si>
  <si>
    <t>Scroll to bottom</t>
  </si>
  <si>
    <t>for other results</t>
  </si>
  <si>
    <t>Data for</t>
  </si>
  <si>
    <t>Ash %</t>
  </si>
  <si>
    <t>Alternative</t>
  </si>
  <si>
    <t>of Days 401-654</t>
  </si>
  <si>
    <t>S</t>
  </si>
  <si>
    <t>Ex. 11.6' for details</t>
  </si>
  <si>
    <t>of calculation of</t>
  </si>
  <si>
    <t>See tab 'CIs for</t>
  </si>
  <si>
    <t>CIs on actual vs pred.</t>
  </si>
  <si>
    <t>Calculation and plot</t>
  </si>
  <si>
    <t>of 3 sigma LCL and UCL</t>
  </si>
  <si>
    <t>Lower CI</t>
  </si>
  <si>
    <t>Upper CI</t>
  </si>
  <si>
    <t>Enter confidence level:</t>
  </si>
  <si>
    <t>Enter coloured boxes</t>
  </si>
  <si>
    <t>Note:  If Solver fails, try changing H12 manually until I16 approaches zero and then re-run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</si>
</sst>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0.000E+00"/>
    <numFmt numFmtId="167" formatCode="0.000"/>
  </numFmts>
  <fonts count="18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8"/>
      <name val="Geneva"/>
    </font>
    <font>
      <sz val="10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Geneva"/>
    </font>
    <font>
      <b/>
      <sz val="8"/>
      <name val="Geneva"/>
    </font>
    <font>
      <sz val="8"/>
      <name val="Geneva"/>
    </font>
    <font>
      <sz val="8"/>
      <name val="Symbol"/>
      <family val="1"/>
      <charset val="2"/>
    </font>
    <font>
      <i/>
      <sz val="8"/>
      <name val="Geneva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</cellStyleXfs>
  <cellXfs count="124">
    <xf numFmtId="0" fontId="0" fillId="0" borderId="0" xfId="0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/>
    <xf numFmtId="1" fontId="0" fillId="0" borderId="0" xfId="0" applyNumberFormat="1"/>
    <xf numFmtId="167" fontId="5" fillId="0" borderId="0" xfId="0" applyNumberFormat="1" applyFont="1" applyAlignment="1">
      <alignment horizontal="center"/>
    </xf>
    <xf numFmtId="0" fontId="3" fillId="0" borderId="0" xfId="0" applyFont="1"/>
    <xf numFmtId="167" fontId="3" fillId="0" borderId="0" xfId="0" applyNumberFormat="1" applyFont="1"/>
    <xf numFmtId="2" fontId="0" fillId="0" borderId="0" xfId="0" applyNumberFormat="1"/>
    <xf numFmtId="1" fontId="6" fillId="0" borderId="0" xfId="2" applyNumberFormat="1" applyFill="1" applyAlignment="1">
      <alignment horizontal="center"/>
    </xf>
    <xf numFmtId="2" fontId="6" fillId="0" borderId="0" xfId="2" applyNumberFormat="1" applyFill="1" applyAlignment="1">
      <alignment horizontal="center"/>
    </xf>
    <xf numFmtId="165" fontId="6" fillId="0" borderId="0" xfId="2" applyNumberFormat="1" applyFill="1" applyAlignment="1">
      <alignment horizontal="center"/>
    </xf>
    <xf numFmtId="0" fontId="0" fillId="0" borderId="0" xfId="0" applyFill="1"/>
    <xf numFmtId="0" fontId="7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4" fillId="0" borderId="0" xfId="3" applyFont="1" applyBorder="1"/>
    <xf numFmtId="0" fontId="9" fillId="0" borderId="0" xfId="3" applyBorder="1" applyAlignment="1">
      <alignment horizontal="center"/>
    </xf>
    <xf numFmtId="0" fontId="9" fillId="0" borderId="0" xfId="3" applyAlignment="1">
      <alignment horizontal="center"/>
    </xf>
    <xf numFmtId="0" fontId="11" fillId="0" borderId="0" xfId="3" applyFont="1"/>
    <xf numFmtId="0" fontId="11" fillId="0" borderId="0" xfId="3" applyFont="1" applyAlignment="1">
      <alignment horizontal="center"/>
    </xf>
    <xf numFmtId="0" fontId="11" fillId="0" borderId="6" xfId="3" applyFont="1" applyBorder="1"/>
    <xf numFmtId="0" fontId="11" fillId="0" borderId="7" xfId="3" applyFont="1" applyBorder="1" applyAlignment="1">
      <alignment horizontal="center"/>
    </xf>
    <xf numFmtId="0" fontId="11" fillId="0" borderId="0" xfId="3" applyFont="1" applyBorder="1"/>
    <xf numFmtId="0" fontId="11" fillId="0" borderId="8" xfId="3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2" fillId="0" borderId="0" xfId="3" applyFont="1" applyAlignment="1">
      <alignment horizontal="center"/>
    </xf>
    <xf numFmtId="2" fontId="11" fillId="0" borderId="0" xfId="3" applyNumberFormat="1" applyFont="1"/>
    <xf numFmtId="0" fontId="10" fillId="0" borderId="7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0" fillId="0" borderId="6" xfId="3" applyFont="1" applyBorder="1" applyAlignment="1">
      <alignment horizontal="center"/>
    </xf>
    <xf numFmtId="0" fontId="9" fillId="0" borderId="0" xfId="3"/>
    <xf numFmtId="0" fontId="9" fillId="0" borderId="0" xfId="3" applyBorder="1"/>
    <xf numFmtId="0" fontId="11" fillId="0" borderId="0" xfId="3" applyFont="1" applyAlignment="1">
      <alignment horizontal="left"/>
    </xf>
    <xf numFmtId="0" fontId="11" fillId="0" borderId="6" xfId="3" applyFont="1" applyBorder="1" applyAlignment="1">
      <alignment horizontal="center"/>
    </xf>
    <xf numFmtId="0" fontId="11" fillId="0" borderId="0" xfId="3" quotePrefix="1" applyFont="1" applyAlignment="1">
      <alignment horizontal="center"/>
    </xf>
    <xf numFmtId="0" fontId="11" fillId="0" borderId="0" xfId="3" applyFont="1" applyAlignment="1">
      <alignment horizontal="right"/>
    </xf>
    <xf numFmtId="0" fontId="9" fillId="0" borderId="6" xfId="3" applyBorder="1"/>
    <xf numFmtId="0" fontId="10" fillId="0" borderId="0" xfId="3" applyFont="1" applyAlignment="1">
      <alignment horizontal="left"/>
    </xf>
    <xf numFmtId="0" fontId="9" fillId="0" borderId="0" xfId="3" applyFill="1" applyBorder="1" applyAlignment="1"/>
    <xf numFmtId="0" fontId="13" fillId="0" borderId="0" xfId="3" applyFont="1" applyBorder="1"/>
    <xf numFmtId="0" fontId="11" fillId="0" borderId="5" xfId="3" applyFont="1" applyFill="1" applyBorder="1" applyAlignment="1">
      <alignment horizontal="center"/>
    </xf>
    <xf numFmtId="0" fontId="11" fillId="0" borderId="5" xfId="3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6" fillId="0" borderId="0" xfId="2" applyNumberFormat="1" applyFill="1" applyBorder="1" applyAlignment="1">
      <alignment horizontal="center"/>
    </xf>
    <xf numFmtId="3" fontId="0" fillId="0" borderId="0" xfId="0" applyNumberFormat="1"/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4" fillId="0" borderId="0" xfId="0" applyFont="1"/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7" fontId="3" fillId="0" borderId="0" xfId="0" applyNumberFormat="1" applyFont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0" xfId="0" applyNumberFormat="1" applyFont="1" applyAlignment="1">
      <alignment horizontal="center"/>
    </xf>
    <xf numFmtId="165" fontId="0" fillId="2" borderId="0" xfId="0" applyNumberFormat="1" applyFill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5" fillId="0" borderId="0" xfId="0" applyFont="1"/>
    <xf numFmtId="0" fontId="15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1" fillId="0" borderId="0" xfId="1" applyAlignment="1" applyProtection="1"/>
    <xf numFmtId="167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right"/>
    </xf>
    <xf numFmtId="165" fontId="0" fillId="0" borderId="0" xfId="0" applyNumberFormat="1"/>
    <xf numFmtId="0" fontId="14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2" fontId="17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" fontId="5" fillId="0" borderId="0" xfId="2" applyNumberFormat="1" applyFont="1" applyFill="1" applyAlignment="1">
      <alignment horizontal="center"/>
    </xf>
    <xf numFmtId="2" fontId="5" fillId="0" borderId="0" xfId="2" applyNumberFormat="1" applyFont="1" applyFill="1" applyAlignment="1">
      <alignment horizontal="center"/>
    </xf>
    <xf numFmtId="165" fontId="5" fillId="0" borderId="0" xfId="2" applyNumberFormat="1" applyFont="1" applyFill="1" applyAlignment="1">
      <alignment horizontal="center"/>
    </xf>
    <xf numFmtId="0" fontId="9" fillId="0" borderId="0" xfId="3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9" fillId="0" borderId="0" xfId="3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5" fillId="0" borderId="0" xfId="0" applyNumberFormat="1" applyFont="1"/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9" fillId="0" borderId="0" xfId="3" applyNumberFormat="1" applyFont="1" applyAlignment="1">
      <alignment horizontal="center"/>
    </xf>
    <xf numFmtId="0" fontId="0" fillId="0" borderId="10" xfId="0" applyBorder="1"/>
    <xf numFmtId="0" fontId="7" fillId="0" borderId="8" xfId="0" applyFont="1" applyBorder="1" applyAlignment="1">
      <alignment horizontal="right"/>
    </xf>
    <xf numFmtId="0" fontId="0" fillId="0" borderId="9" xfId="0" applyBorder="1"/>
    <xf numFmtId="0" fontId="5" fillId="0" borderId="4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14" fillId="0" borderId="0" xfId="0" applyFont="1" applyFill="1"/>
    <xf numFmtId="0" fontId="3" fillId="0" borderId="0" xfId="0" applyFont="1" applyAlignment="1">
      <alignment horizontal="center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9" xfId="3" applyFont="1" applyBorder="1" applyAlignment="1">
      <alignment horizontal="center"/>
    </xf>
  </cellXfs>
  <cellStyles count="4">
    <cellStyle name="Hyperlink" xfId="1" builtinId="8"/>
    <cellStyle name="Normal" xfId="0" builtinId="0"/>
    <cellStyle name="Normal_0411 GeoMet Model - data update" xfId="2" xr:uid="{00000000-0005-0000-0000-000002000000}"/>
    <cellStyle name="Normal_Regression Confidence Intervals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89443196671713"/>
          <c:y val="7.1428657333187415E-2"/>
          <c:w val="0.83903157522992877"/>
          <c:h val="0.665025430343468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'Ex.11.1'!$C$1</c:f>
              <c:strCache>
                <c:ptCount val="1"/>
                <c:pt idx="0">
                  <c:v>Cu con.grade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'Ex.11.1'!$C$2:$C$358</c:f>
              <c:numCache>
                <c:formatCode>0.00</c:formatCode>
                <c:ptCount val="357"/>
                <c:pt idx="0">
                  <c:v>34.66496935304459</c:v>
                </c:pt>
                <c:pt idx="1">
                  <c:v>31.144463612215251</c:v>
                </c:pt>
                <c:pt idx="2">
                  <c:v>33.320781629271671</c:v>
                </c:pt>
                <c:pt idx="3">
                  <c:v>33.008219863538862</c:v>
                </c:pt>
                <c:pt idx="4">
                  <c:v>32.538984904753434</c:v>
                </c:pt>
                <c:pt idx="5">
                  <c:v>33.296813136594892</c:v>
                </c:pt>
                <c:pt idx="6">
                  <c:v>40.276329960705375</c:v>
                </c:pt>
                <c:pt idx="7">
                  <c:v>36.5458150660074</c:v>
                </c:pt>
                <c:pt idx="8">
                  <c:v>35.129210640542894</c:v>
                </c:pt>
                <c:pt idx="9">
                  <c:v>36.723993058419502</c:v>
                </c:pt>
                <c:pt idx="10">
                  <c:v>37.858648633294294</c:v>
                </c:pt>
                <c:pt idx="11">
                  <c:v>38.741397130047552</c:v>
                </c:pt>
                <c:pt idx="12">
                  <c:v>35.268259260002189</c:v>
                </c:pt>
                <c:pt idx="13">
                  <c:v>34.866165136153917</c:v>
                </c:pt>
                <c:pt idx="14">
                  <c:v>37.46690284972091</c:v>
                </c:pt>
                <c:pt idx="15">
                  <c:v>36.004886836413789</c:v>
                </c:pt>
                <c:pt idx="16">
                  <c:v>31.797875253317795</c:v>
                </c:pt>
                <c:pt idx="17">
                  <c:v>31.472019026336746</c:v>
                </c:pt>
                <c:pt idx="18">
                  <c:v>37.147231195305366</c:v>
                </c:pt>
                <c:pt idx="19">
                  <c:v>38.382920751337288</c:v>
                </c:pt>
                <c:pt idx="20">
                  <c:v>37.334792478228202</c:v>
                </c:pt>
                <c:pt idx="21">
                  <c:v>38.003181972029118</c:v>
                </c:pt>
                <c:pt idx="22">
                  <c:v>32.714060211695937</c:v>
                </c:pt>
                <c:pt idx="23">
                  <c:v>29.007394432139886</c:v>
                </c:pt>
                <c:pt idx="24">
                  <c:v>35.753282975118275</c:v>
                </c:pt>
                <c:pt idx="25">
                  <c:v>35.440752254999317</c:v>
                </c:pt>
                <c:pt idx="26">
                  <c:v>38.215484841872026</c:v>
                </c:pt>
                <c:pt idx="27">
                  <c:v>36.430769809311677</c:v>
                </c:pt>
                <c:pt idx="28">
                  <c:v>32.113350608833386</c:v>
                </c:pt>
                <c:pt idx="29">
                  <c:v>33.822614627227772</c:v>
                </c:pt>
                <c:pt idx="30">
                  <c:v>33.493251286000223</c:v>
                </c:pt>
                <c:pt idx="31">
                  <c:v>36.677931221352353</c:v>
                </c:pt>
                <c:pt idx="32">
                  <c:v>37.976054444675796</c:v>
                </c:pt>
                <c:pt idx="33">
                  <c:v>39.844925418140704</c:v>
                </c:pt>
                <c:pt idx="34">
                  <c:v>34.276626076207592</c:v>
                </c:pt>
                <c:pt idx="35">
                  <c:v>36.84594302102844</c:v>
                </c:pt>
                <c:pt idx="36">
                  <c:v>35.519693927136473</c:v>
                </c:pt>
                <c:pt idx="37">
                  <c:v>34.206560239935946</c:v>
                </c:pt>
                <c:pt idx="38">
                  <c:v>35.964401791781</c:v>
                </c:pt>
                <c:pt idx="39">
                  <c:v>35.748944376202218</c:v>
                </c:pt>
                <c:pt idx="40">
                  <c:v>36.218631165593592</c:v>
                </c:pt>
                <c:pt idx="41">
                  <c:v>33.102080666767385</c:v>
                </c:pt>
                <c:pt idx="42">
                  <c:v>38.45406067316042</c:v>
                </c:pt>
                <c:pt idx="43">
                  <c:v>37.915721547257057</c:v>
                </c:pt>
                <c:pt idx="44">
                  <c:v>38.412630521082434</c:v>
                </c:pt>
                <c:pt idx="45">
                  <c:v>35.881481542855759</c:v>
                </c:pt>
                <c:pt idx="46">
                  <c:v>37.315570351167707</c:v>
                </c:pt>
                <c:pt idx="47">
                  <c:v>37.073131660631567</c:v>
                </c:pt>
                <c:pt idx="48">
                  <c:v>34.713602505372513</c:v>
                </c:pt>
                <c:pt idx="49">
                  <c:v>34.963063829885307</c:v>
                </c:pt>
                <c:pt idx="50">
                  <c:v>35.738021492365974</c:v>
                </c:pt>
                <c:pt idx="51">
                  <c:v>35.12210882227005</c:v>
                </c:pt>
                <c:pt idx="52">
                  <c:v>33.220056018915123</c:v>
                </c:pt>
                <c:pt idx="53">
                  <c:v>32.659764285236413</c:v>
                </c:pt>
                <c:pt idx="54">
                  <c:v>31.796065895804549</c:v>
                </c:pt>
                <c:pt idx="55">
                  <c:v>35.642689232716549</c:v>
                </c:pt>
                <c:pt idx="56">
                  <c:v>39.195557444503102</c:v>
                </c:pt>
                <c:pt idx="57">
                  <c:v>35.922827601597369</c:v>
                </c:pt>
                <c:pt idx="58">
                  <c:v>35.517498089444707</c:v>
                </c:pt>
                <c:pt idx="59">
                  <c:v>35.217663757762779</c:v>
                </c:pt>
                <c:pt idx="60">
                  <c:v>35.854299851011163</c:v>
                </c:pt>
                <c:pt idx="61">
                  <c:v>36.556947250298961</c:v>
                </c:pt>
                <c:pt idx="62">
                  <c:v>37.7272991414467</c:v>
                </c:pt>
                <c:pt idx="63">
                  <c:v>33.600882830425832</c:v>
                </c:pt>
                <c:pt idx="64">
                  <c:v>33.081120865366273</c:v>
                </c:pt>
                <c:pt idx="65">
                  <c:v>35.54727446424203</c:v>
                </c:pt>
                <c:pt idx="66">
                  <c:v>34.564377661109866</c:v>
                </c:pt>
                <c:pt idx="67">
                  <c:v>34.14136255984242</c:v>
                </c:pt>
                <c:pt idx="68">
                  <c:v>35.284124619612271</c:v>
                </c:pt>
                <c:pt idx="69">
                  <c:v>35.618754072847729</c:v>
                </c:pt>
                <c:pt idx="70">
                  <c:v>34.803022165171214</c:v>
                </c:pt>
                <c:pt idx="71">
                  <c:v>29.281280649728217</c:v>
                </c:pt>
                <c:pt idx="72">
                  <c:v>32.48867908970076</c:v>
                </c:pt>
                <c:pt idx="73">
                  <c:v>33.327205448863573</c:v>
                </c:pt>
                <c:pt idx="74">
                  <c:v>33.644326641135343</c:v>
                </c:pt>
                <c:pt idx="75">
                  <c:v>35.125699158960153</c:v>
                </c:pt>
                <c:pt idx="76">
                  <c:v>35.438754455377307</c:v>
                </c:pt>
                <c:pt idx="77">
                  <c:v>37.187689144193214</c:v>
                </c:pt>
                <c:pt idx="78">
                  <c:v>37.526635174926533</c:v>
                </c:pt>
                <c:pt idx="79">
                  <c:v>31.215182105363876</c:v>
                </c:pt>
                <c:pt idx="80">
                  <c:v>33.160042970100946</c:v>
                </c:pt>
                <c:pt idx="81">
                  <c:v>30.25545167740993</c:v>
                </c:pt>
                <c:pt idx="82">
                  <c:v>33.94204325217131</c:v>
                </c:pt>
                <c:pt idx="83">
                  <c:v>34.96985278948393</c:v>
                </c:pt>
                <c:pt idx="84">
                  <c:v>38.17044076757972</c:v>
                </c:pt>
                <c:pt idx="85">
                  <c:v>36.637269161683797</c:v>
                </c:pt>
                <c:pt idx="86">
                  <c:v>38.000659530589239</c:v>
                </c:pt>
                <c:pt idx="87">
                  <c:v>35.807970739654031</c:v>
                </c:pt>
                <c:pt idx="88">
                  <c:v>35.358610811119703</c:v>
                </c:pt>
                <c:pt idx="89">
                  <c:v>34.329933366376999</c:v>
                </c:pt>
                <c:pt idx="90">
                  <c:v>34.323083268100348</c:v>
                </c:pt>
                <c:pt idx="91">
                  <c:v>35.47387427245598</c:v>
                </c:pt>
                <c:pt idx="92">
                  <c:v>37.520770619117208</c:v>
                </c:pt>
                <c:pt idx="93">
                  <c:v>36.970453299396823</c:v>
                </c:pt>
                <c:pt idx="94">
                  <c:v>33.889798906039104</c:v>
                </c:pt>
                <c:pt idx="95">
                  <c:v>33.012926204361634</c:v>
                </c:pt>
                <c:pt idx="96">
                  <c:v>32.750929133532686</c:v>
                </c:pt>
                <c:pt idx="97">
                  <c:v>34.087893477961501</c:v>
                </c:pt>
                <c:pt idx="98">
                  <c:v>33.624460473184421</c:v>
                </c:pt>
                <c:pt idx="99">
                  <c:v>36.395957994535394</c:v>
                </c:pt>
                <c:pt idx="100">
                  <c:v>33.99605284933012</c:v>
                </c:pt>
                <c:pt idx="101">
                  <c:v>34.453100756216791</c:v>
                </c:pt>
                <c:pt idx="102">
                  <c:v>36.96392464513243</c:v>
                </c:pt>
                <c:pt idx="103">
                  <c:v>36.249680759287429</c:v>
                </c:pt>
                <c:pt idx="104">
                  <c:v>36.646897040367371</c:v>
                </c:pt>
                <c:pt idx="105">
                  <c:v>36.497406326796934</c:v>
                </c:pt>
                <c:pt idx="106">
                  <c:v>33.756207873971064</c:v>
                </c:pt>
                <c:pt idx="107">
                  <c:v>34.4086311759674</c:v>
                </c:pt>
                <c:pt idx="108">
                  <c:v>34.772081587800315</c:v>
                </c:pt>
                <c:pt idx="109">
                  <c:v>34.056047419197085</c:v>
                </c:pt>
                <c:pt idx="110">
                  <c:v>39.851588030896217</c:v>
                </c:pt>
                <c:pt idx="111">
                  <c:v>36.459890743019834</c:v>
                </c:pt>
                <c:pt idx="112">
                  <c:v>35.072071567183187</c:v>
                </c:pt>
                <c:pt idx="113">
                  <c:v>35.831659157572787</c:v>
                </c:pt>
                <c:pt idx="114">
                  <c:v>32.306062914424601</c:v>
                </c:pt>
                <c:pt idx="115">
                  <c:v>29.462317320244942</c:v>
                </c:pt>
                <c:pt idx="116">
                  <c:v>31.621090912497287</c:v>
                </c:pt>
                <c:pt idx="117">
                  <c:v>31.164391733438404</c:v>
                </c:pt>
                <c:pt idx="118">
                  <c:v>30.549101096998726</c:v>
                </c:pt>
                <c:pt idx="119">
                  <c:v>32.375735561396283</c:v>
                </c:pt>
                <c:pt idx="120">
                  <c:v>34.712380168416828</c:v>
                </c:pt>
                <c:pt idx="121">
                  <c:v>35.184724620330286</c:v>
                </c:pt>
                <c:pt idx="122">
                  <c:v>32.454092210151011</c:v>
                </c:pt>
                <c:pt idx="123">
                  <c:v>31.461150986624911</c:v>
                </c:pt>
                <c:pt idx="124">
                  <c:v>30.22884653274081</c:v>
                </c:pt>
                <c:pt idx="125">
                  <c:v>31.834622130171539</c:v>
                </c:pt>
                <c:pt idx="126">
                  <c:v>32.993959060121071</c:v>
                </c:pt>
                <c:pt idx="127">
                  <c:v>32.441982980236403</c:v>
                </c:pt>
                <c:pt idx="128">
                  <c:v>36.724131143069606</c:v>
                </c:pt>
                <c:pt idx="129">
                  <c:v>36.377738043177558</c:v>
                </c:pt>
                <c:pt idx="130">
                  <c:v>35.437020226236832</c:v>
                </c:pt>
                <c:pt idx="131">
                  <c:v>33.475587693823321</c:v>
                </c:pt>
                <c:pt idx="132">
                  <c:v>32.307921454185077</c:v>
                </c:pt>
                <c:pt idx="133">
                  <c:v>33.366221711041092</c:v>
                </c:pt>
                <c:pt idx="134">
                  <c:v>35.085962900438325</c:v>
                </c:pt>
                <c:pt idx="135">
                  <c:v>33.236048209757868</c:v>
                </c:pt>
                <c:pt idx="136">
                  <c:v>33.426463816613158</c:v>
                </c:pt>
                <c:pt idx="137">
                  <c:v>36.245858863845875</c:v>
                </c:pt>
                <c:pt idx="138">
                  <c:v>36.876202345604604</c:v>
                </c:pt>
                <c:pt idx="139">
                  <c:v>33.257773668172177</c:v>
                </c:pt>
                <c:pt idx="140">
                  <c:v>30.29308889512841</c:v>
                </c:pt>
                <c:pt idx="141">
                  <c:v>34.641921190771228</c:v>
                </c:pt>
                <c:pt idx="142">
                  <c:v>29.848229709494788</c:v>
                </c:pt>
                <c:pt idx="143">
                  <c:v>30.893755571715634</c:v>
                </c:pt>
                <c:pt idx="144">
                  <c:v>31.657503597012223</c:v>
                </c:pt>
                <c:pt idx="145">
                  <c:v>32.750033211991635</c:v>
                </c:pt>
                <c:pt idx="146">
                  <c:v>32.195981134290719</c:v>
                </c:pt>
                <c:pt idx="147">
                  <c:v>34.825203057105519</c:v>
                </c:pt>
                <c:pt idx="148">
                  <c:v>34.126176026451127</c:v>
                </c:pt>
                <c:pt idx="149">
                  <c:v>32.807225825418008</c:v>
                </c:pt>
                <c:pt idx="150">
                  <c:v>33.390165952197115</c:v>
                </c:pt>
                <c:pt idx="151">
                  <c:v>31.707245316927214</c:v>
                </c:pt>
                <c:pt idx="152">
                  <c:v>34.558925922948916</c:v>
                </c:pt>
                <c:pt idx="153">
                  <c:v>33.423247665049111</c:v>
                </c:pt>
                <c:pt idx="154">
                  <c:v>33.224731317178041</c:v>
                </c:pt>
                <c:pt idx="155">
                  <c:v>31.78051167058727</c:v>
                </c:pt>
                <c:pt idx="156">
                  <c:v>32.276667104881057</c:v>
                </c:pt>
                <c:pt idx="157">
                  <c:v>29.74850827921798</c:v>
                </c:pt>
                <c:pt idx="158">
                  <c:v>27.003711395096907</c:v>
                </c:pt>
                <c:pt idx="159">
                  <c:v>28.889403531888981</c:v>
                </c:pt>
                <c:pt idx="160">
                  <c:v>32.029880944063272</c:v>
                </c:pt>
                <c:pt idx="161">
                  <c:v>31.654246486277959</c:v>
                </c:pt>
                <c:pt idx="162">
                  <c:v>29.842229704487252</c:v>
                </c:pt>
                <c:pt idx="163">
                  <c:v>30.571320447829677</c:v>
                </c:pt>
                <c:pt idx="164">
                  <c:v>31.186824425665783</c:v>
                </c:pt>
                <c:pt idx="165">
                  <c:v>30.389167088077119</c:v>
                </c:pt>
                <c:pt idx="166">
                  <c:v>29.397653807606464</c:v>
                </c:pt>
                <c:pt idx="167">
                  <c:v>28.299662575338782</c:v>
                </c:pt>
                <c:pt idx="168">
                  <c:v>28.03905756997348</c:v>
                </c:pt>
                <c:pt idx="169">
                  <c:v>26.221325199433547</c:v>
                </c:pt>
                <c:pt idx="170">
                  <c:v>32.570161225925808</c:v>
                </c:pt>
                <c:pt idx="171">
                  <c:v>33.040122457927254</c:v>
                </c:pt>
                <c:pt idx="172">
                  <c:v>31.659070534348288</c:v>
                </c:pt>
                <c:pt idx="173">
                  <c:v>32.532216868938335</c:v>
                </c:pt>
                <c:pt idx="174">
                  <c:v>30.779716538688739</c:v>
                </c:pt>
                <c:pt idx="175">
                  <c:v>31.379124349076054</c:v>
                </c:pt>
                <c:pt idx="176">
                  <c:v>30.24592622411944</c:v>
                </c:pt>
                <c:pt idx="177">
                  <c:v>28.538261237065452</c:v>
                </c:pt>
                <c:pt idx="178">
                  <c:v>27.55245787120656</c:v>
                </c:pt>
                <c:pt idx="179">
                  <c:v>31.190615150346012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5-4839-9AD6-BD9124E70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62848"/>
        <c:axId val="170865408"/>
      </c:scatterChart>
      <c:valAx>
        <c:axId val="170862848"/>
        <c:scaling>
          <c:orientation val="minMax"/>
          <c:max val="18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192954953131359"/>
              <c:y val="0.876848345193610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865408"/>
        <c:crosses val="autoZero"/>
        <c:crossBetween val="midCat"/>
        <c:majorUnit val="20"/>
        <c:minorUnit val="5"/>
      </c:valAx>
      <c:valAx>
        <c:axId val="170865408"/>
        <c:scaling>
          <c:orientation val="minMax"/>
          <c:max val="50"/>
          <c:min val="2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 con.grade (%)</a:t>
                </a:r>
              </a:p>
            </c:rich>
          </c:tx>
          <c:layout>
            <c:manualLayout>
              <c:xMode val="edge"/>
              <c:yMode val="edge"/>
              <c:x val="2.5358378752021498E-2"/>
              <c:y val="0.15517260041347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8628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03773584905659"/>
          <c:y val="7.4627028831248901E-2"/>
          <c:w val="0.76603773584905666"/>
          <c:h val="0.65970293486824028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'Ex.11.1 variogram'!$E$65:$AH$65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'Ex.11.1 variogram'!$E$66:$AH$66</c:f>
              <c:numCache>
                <c:formatCode>General</c:formatCode>
                <c:ptCount val="30"/>
                <c:pt idx="0">
                  <c:v>3.7136336382307507</c:v>
                </c:pt>
                <c:pt idx="1">
                  <c:v>5.9996278553332303</c:v>
                </c:pt>
                <c:pt idx="2">
                  <c:v>6.6598064892293882</c:v>
                </c:pt>
                <c:pt idx="3">
                  <c:v>6.232068214902033</c:v>
                </c:pt>
                <c:pt idx="4">
                  <c:v>5.7124652154548929</c:v>
                </c:pt>
                <c:pt idx="5">
                  <c:v>5.0906608714359676</c:v>
                </c:pt>
                <c:pt idx="6">
                  <c:v>4.7894565813293442</c:v>
                </c:pt>
                <c:pt idx="7">
                  <c:v>5.9701714554441567</c:v>
                </c:pt>
                <c:pt idx="8">
                  <c:v>6.5068731415946068</c:v>
                </c:pt>
                <c:pt idx="9">
                  <c:v>7.2918934012047352</c:v>
                </c:pt>
                <c:pt idx="10">
                  <c:v>5.3468083772922244</c:v>
                </c:pt>
                <c:pt idx="11">
                  <c:v>4.369556717929135</c:v>
                </c:pt>
                <c:pt idx="12">
                  <c:v>4.4417305323372842</c:v>
                </c:pt>
                <c:pt idx="13">
                  <c:v>5.0420133085385688</c:v>
                </c:pt>
                <c:pt idx="14">
                  <c:v>5.7941229260434008</c:v>
                </c:pt>
                <c:pt idx="15">
                  <c:v>6.8456425175485549</c:v>
                </c:pt>
                <c:pt idx="16">
                  <c:v>7.0534966307469409</c:v>
                </c:pt>
                <c:pt idx="17">
                  <c:v>5.3838248568274008</c:v>
                </c:pt>
                <c:pt idx="18">
                  <c:v>6.2397252821279716</c:v>
                </c:pt>
                <c:pt idx="19">
                  <c:v>5.795033215446729</c:v>
                </c:pt>
                <c:pt idx="20">
                  <c:v>5.7198799432050658</c:v>
                </c:pt>
                <c:pt idx="21">
                  <c:v>5.658163820320806</c:v>
                </c:pt>
                <c:pt idx="22">
                  <c:v>5.2100666757146259</c:v>
                </c:pt>
                <c:pt idx="23">
                  <c:v>4.0508174610437511</c:v>
                </c:pt>
                <c:pt idx="24">
                  <c:v>4.1098314479353402</c:v>
                </c:pt>
                <c:pt idx="25">
                  <c:v>5.0950942003247039</c:v>
                </c:pt>
                <c:pt idx="26">
                  <c:v>5.5289793759149513</c:v>
                </c:pt>
                <c:pt idx="27">
                  <c:v>6.371071426398303</c:v>
                </c:pt>
                <c:pt idx="28">
                  <c:v>4.8582223347042834</c:v>
                </c:pt>
                <c:pt idx="29">
                  <c:v>5.5825174163841105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04-4CE7-BACB-F4308F237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10560"/>
        <c:axId val="171412864"/>
      </c:scatterChart>
      <c:valAx>
        <c:axId val="171410560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Lag, j (day)</a:t>
                </a:r>
              </a:p>
            </c:rich>
          </c:tx>
          <c:layout>
            <c:manualLayout>
              <c:xMode val="edge"/>
              <c:yMode val="edge"/>
              <c:x val="0.44339622641509435"/>
              <c:y val="0.86865861559573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412864"/>
        <c:crosses val="autoZero"/>
        <c:crossBetween val="midCat"/>
        <c:majorUnit val="10"/>
        <c:minorUnit val="2"/>
      </c:valAx>
      <c:valAx>
        <c:axId val="171412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V(j) (%Cu^2)</a:t>
                </a:r>
              </a:p>
            </c:rich>
          </c:tx>
          <c:layout>
            <c:manualLayout>
              <c:xMode val="edge"/>
              <c:yMode val="edge"/>
              <c:x val="4.3396226415094337E-2"/>
              <c:y val="0.217910924187246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4105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'Ex.11.1 variogram'!$D$2:$D$62</c:f>
              <c:numCache>
                <c:formatCode>0.00</c:formatCode>
                <c:ptCount val="61"/>
                <c:pt idx="0">
                  <c:v>34.66496935304459</c:v>
                </c:pt>
                <c:pt idx="1">
                  <c:v>31.144463612215251</c:v>
                </c:pt>
                <c:pt idx="2">
                  <c:v>33.320781629271671</c:v>
                </c:pt>
                <c:pt idx="3">
                  <c:v>33.008219863538862</c:v>
                </c:pt>
                <c:pt idx="4">
                  <c:v>32.538984904753434</c:v>
                </c:pt>
                <c:pt idx="5">
                  <c:v>33.296813136594892</c:v>
                </c:pt>
                <c:pt idx="6">
                  <c:v>40.276329960705375</c:v>
                </c:pt>
                <c:pt idx="7">
                  <c:v>36.5458150660074</c:v>
                </c:pt>
                <c:pt idx="8">
                  <c:v>35.129210640542894</c:v>
                </c:pt>
                <c:pt idx="9">
                  <c:v>36.723993058419502</c:v>
                </c:pt>
                <c:pt idx="10">
                  <c:v>37.858648633294294</c:v>
                </c:pt>
                <c:pt idx="11">
                  <c:v>38.741397130047552</c:v>
                </c:pt>
                <c:pt idx="12">
                  <c:v>35.268259260002189</c:v>
                </c:pt>
                <c:pt idx="13">
                  <c:v>34.866165136153917</c:v>
                </c:pt>
                <c:pt idx="14">
                  <c:v>37.46690284972091</c:v>
                </c:pt>
                <c:pt idx="15">
                  <c:v>36.004886836413789</c:v>
                </c:pt>
                <c:pt idx="16">
                  <c:v>31.797875253317795</c:v>
                </c:pt>
                <c:pt idx="17">
                  <c:v>31.472019026336746</c:v>
                </c:pt>
                <c:pt idx="18">
                  <c:v>37.147231195305366</c:v>
                </c:pt>
                <c:pt idx="19">
                  <c:v>38.382920751337288</c:v>
                </c:pt>
                <c:pt idx="20">
                  <c:v>37.334792478228202</c:v>
                </c:pt>
                <c:pt idx="21">
                  <c:v>38.003181972029118</c:v>
                </c:pt>
                <c:pt idx="22">
                  <c:v>32.714060211695937</c:v>
                </c:pt>
                <c:pt idx="23">
                  <c:v>29.007394432139886</c:v>
                </c:pt>
                <c:pt idx="24">
                  <c:v>35.753282975118275</c:v>
                </c:pt>
                <c:pt idx="25">
                  <c:v>35.440752254999317</c:v>
                </c:pt>
                <c:pt idx="26">
                  <c:v>38.215484841872026</c:v>
                </c:pt>
                <c:pt idx="27">
                  <c:v>36.430769809311677</c:v>
                </c:pt>
                <c:pt idx="28">
                  <c:v>32.113350608833386</c:v>
                </c:pt>
                <c:pt idx="29">
                  <c:v>33.822614627227772</c:v>
                </c:pt>
                <c:pt idx="30">
                  <c:v>33.493251286000223</c:v>
                </c:pt>
                <c:pt idx="31">
                  <c:v>36.677931221352353</c:v>
                </c:pt>
                <c:pt idx="32">
                  <c:v>37.976054444675796</c:v>
                </c:pt>
                <c:pt idx="33">
                  <c:v>39.844925418140704</c:v>
                </c:pt>
                <c:pt idx="34">
                  <c:v>34.276626076207592</c:v>
                </c:pt>
                <c:pt idx="35">
                  <c:v>36.84594302102844</c:v>
                </c:pt>
                <c:pt idx="36">
                  <c:v>35.519693927136473</c:v>
                </c:pt>
                <c:pt idx="37">
                  <c:v>34.206560239935946</c:v>
                </c:pt>
                <c:pt idx="38">
                  <c:v>35.964401791781</c:v>
                </c:pt>
                <c:pt idx="39">
                  <c:v>35.748944376202218</c:v>
                </c:pt>
                <c:pt idx="40">
                  <c:v>36.218631165593592</c:v>
                </c:pt>
                <c:pt idx="41">
                  <c:v>33.102080666767385</c:v>
                </c:pt>
                <c:pt idx="42">
                  <c:v>38.45406067316042</c:v>
                </c:pt>
                <c:pt idx="43">
                  <c:v>37.915721547257057</c:v>
                </c:pt>
                <c:pt idx="44">
                  <c:v>38.412630521082434</c:v>
                </c:pt>
                <c:pt idx="45">
                  <c:v>35.881481542855759</c:v>
                </c:pt>
                <c:pt idx="46">
                  <c:v>37.315570351167707</c:v>
                </c:pt>
                <c:pt idx="47">
                  <c:v>37.073131660631567</c:v>
                </c:pt>
                <c:pt idx="48">
                  <c:v>34.713602505372513</c:v>
                </c:pt>
                <c:pt idx="49">
                  <c:v>34.963063829885307</c:v>
                </c:pt>
                <c:pt idx="50">
                  <c:v>35.738021492365974</c:v>
                </c:pt>
                <c:pt idx="51">
                  <c:v>35.12210882227005</c:v>
                </c:pt>
                <c:pt idx="52">
                  <c:v>33.220056018915123</c:v>
                </c:pt>
                <c:pt idx="53">
                  <c:v>32.659764285236413</c:v>
                </c:pt>
                <c:pt idx="54">
                  <c:v>31.796065895804549</c:v>
                </c:pt>
                <c:pt idx="55">
                  <c:v>35.642689232716549</c:v>
                </c:pt>
                <c:pt idx="56">
                  <c:v>39.195557444503102</c:v>
                </c:pt>
                <c:pt idx="57">
                  <c:v>35.922827601597369</c:v>
                </c:pt>
                <c:pt idx="58">
                  <c:v>35.517498089444707</c:v>
                </c:pt>
                <c:pt idx="59">
                  <c:v>35.217663757762779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3-4B7D-A445-CCCD8DA9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28480"/>
        <c:axId val="171127552"/>
      </c:scatterChart>
      <c:valAx>
        <c:axId val="171428480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127552"/>
        <c:crosses val="autoZero"/>
        <c:crossBetween val="midCat"/>
        <c:minorUnit val="5"/>
      </c:valAx>
      <c:valAx>
        <c:axId val="171127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4284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12059369202226"/>
          <c:y val="8.3582272290998766E-2"/>
          <c:w val="0.77922077922077926"/>
          <c:h val="0.665673097174740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backward val="1"/>
            <c:dispRSqr val="0"/>
            <c:dispEq val="1"/>
            <c:trendlineLbl>
              <c:layout>
                <c:manualLayout>
                  <c:x val="-5.8404452690166954E-2"/>
                  <c:y val="0.2387665996411596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'Ex.11.1 variogram'!$E$65:$I$65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'Ex.11.1 variogram'!$E$66:$I$66</c:f>
              <c:numCache>
                <c:formatCode>General</c:formatCode>
                <c:ptCount val="5"/>
                <c:pt idx="0">
                  <c:v>3.7136336382307507</c:v>
                </c:pt>
                <c:pt idx="1">
                  <c:v>5.9996278553332303</c:v>
                </c:pt>
                <c:pt idx="2">
                  <c:v>6.6598064892293882</c:v>
                </c:pt>
                <c:pt idx="3">
                  <c:v>6.232068214902033</c:v>
                </c:pt>
                <c:pt idx="4">
                  <c:v>5.7124652154548929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F-49FA-B119-CB53129B6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56224"/>
        <c:axId val="171158144"/>
      </c:scatterChart>
      <c:valAx>
        <c:axId val="171156224"/>
        <c:scaling>
          <c:orientation val="minMax"/>
          <c:max val="5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Lag, j (day)</a:t>
                </a:r>
              </a:p>
            </c:rich>
          </c:tx>
          <c:layout>
            <c:manualLayout>
              <c:xMode val="edge"/>
              <c:yMode val="edge"/>
              <c:x val="0.45083487940630795"/>
              <c:y val="0.871643696748987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158144"/>
        <c:crosses val="autoZero"/>
        <c:crossBetween val="midCat"/>
      </c:valAx>
      <c:valAx>
        <c:axId val="171158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V(j) (Au rec^2)</a:t>
                </a:r>
              </a:p>
            </c:rich>
          </c:tx>
          <c:layout>
            <c:manualLayout>
              <c:xMode val="edge"/>
              <c:yMode val="edge"/>
              <c:x val="4.4526901669758812E-2"/>
              <c:y val="0.202985518420997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1562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469913776029461"/>
          <c:y val="0.10882415455052016"/>
          <c:w val="0.75100548876264583"/>
          <c:h val="0.591179866612285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inear"/>
            <c:backward val="1"/>
            <c:dispRSqr val="0"/>
            <c:dispEq val="1"/>
            <c:trendlineLbl>
              <c:layout>
                <c:manualLayout>
                  <c:x val="-3.3414575423001941E-2"/>
                  <c:y val="0.2926042186805769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'Ex.11.1 variogram'!$E$65:$F$65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'Ex.11.1 variogram'!$E$66:$F$66</c:f>
              <c:numCache>
                <c:formatCode>General</c:formatCode>
                <c:ptCount val="2"/>
                <c:pt idx="0">
                  <c:v>3.7136336382307507</c:v>
                </c:pt>
                <c:pt idx="1">
                  <c:v>5.9996278553332303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F-4419-95E1-72B5625E6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87200"/>
        <c:axId val="171197568"/>
      </c:scatterChart>
      <c:valAx>
        <c:axId val="171187200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Lag</a:t>
                </a:r>
              </a:p>
            </c:rich>
          </c:tx>
          <c:layout>
            <c:manualLayout>
              <c:xMode val="edge"/>
              <c:yMode val="edge"/>
              <c:x val="0.51004116081741191"/>
              <c:y val="0.832357722643167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197568"/>
        <c:crosses val="autoZero"/>
        <c:crossBetween val="midCat"/>
      </c:valAx>
      <c:valAx>
        <c:axId val="171197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V(j)</a:t>
                </a:r>
              </a:p>
            </c:rich>
          </c:tx>
          <c:layout>
            <c:manualLayout>
              <c:xMode val="edge"/>
              <c:yMode val="edge"/>
              <c:x val="4.4176793456626222E-2"/>
              <c:y val="0.34706081721517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1872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37936428056527"/>
          <c:y val="0.12500068469300321"/>
          <c:w val="0.74652013655590765"/>
          <c:h val="0.63461886074909324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'Ex.11.3'!$D$1</c:f>
              <c:strCache>
                <c:ptCount val="1"/>
                <c:pt idx="0">
                  <c:v>Cusum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yVal>
            <c:numRef>
              <c:f>'Ex.11.3'!$D$2:$D$358</c:f>
              <c:numCache>
                <c:formatCode>0.00</c:formatCode>
                <c:ptCount val="357"/>
                <c:pt idx="0">
                  <c:v>-0.83503064695540985</c:v>
                </c:pt>
                <c:pt idx="1">
                  <c:v>-5.1905670347401589</c:v>
                </c:pt>
                <c:pt idx="2">
                  <c:v>-7.3697854054684875</c:v>
                </c:pt>
                <c:pt idx="3">
                  <c:v>-9.8615655419296253</c:v>
                </c:pt>
                <c:pt idx="4">
                  <c:v>-12.822580637176191</c:v>
                </c:pt>
                <c:pt idx="5">
                  <c:v>-15.025767500581299</c:v>
                </c:pt>
                <c:pt idx="6">
                  <c:v>-10.249437539875924</c:v>
                </c:pt>
                <c:pt idx="7">
                  <c:v>-9.2036224738685242</c:v>
                </c:pt>
                <c:pt idx="8">
                  <c:v>-9.5744118333256303</c:v>
                </c:pt>
                <c:pt idx="9">
                  <c:v>-8.350418774906128</c:v>
                </c:pt>
                <c:pt idx="10">
                  <c:v>-5.9917701416118341</c:v>
                </c:pt>
                <c:pt idx="11">
                  <c:v>-2.7503730115642782</c:v>
                </c:pt>
                <c:pt idx="12">
                  <c:v>-2.982113751562089</c:v>
                </c:pt>
                <c:pt idx="13">
                  <c:v>-3.6159486154081719</c:v>
                </c:pt>
                <c:pt idx="14">
                  <c:v>-1.6490457656872621</c:v>
                </c:pt>
                <c:pt idx="15">
                  <c:v>-1.1441589292734733</c:v>
                </c:pt>
                <c:pt idx="16">
                  <c:v>-4.8462836759556787</c:v>
                </c:pt>
                <c:pt idx="17">
                  <c:v>-8.874264649618933</c:v>
                </c:pt>
                <c:pt idx="18">
                  <c:v>-7.2270334543135668</c:v>
                </c:pt>
                <c:pt idx="19">
                  <c:v>-4.3441127029762789</c:v>
                </c:pt>
                <c:pt idx="20">
                  <c:v>-2.5093202247480804</c:v>
                </c:pt>
                <c:pt idx="21">
                  <c:v>-6.1382527189621783E-3</c:v>
                </c:pt>
                <c:pt idx="22">
                  <c:v>-2.792078041023025</c:v>
                </c:pt>
                <c:pt idx="23">
                  <c:v>-9.2846836088831388</c:v>
                </c:pt>
                <c:pt idx="24">
                  <c:v>-9.0314006337648642</c:v>
                </c:pt>
                <c:pt idx="25">
                  <c:v>-9.0906483787655468</c:v>
                </c:pt>
                <c:pt idx="26">
                  <c:v>-6.3751635368935204</c:v>
                </c:pt>
                <c:pt idx="27">
                  <c:v>-5.4443937275818435</c:v>
                </c:pt>
                <c:pt idx="28">
                  <c:v>-8.8310431187484575</c:v>
                </c:pt>
                <c:pt idx="29">
                  <c:v>-10.508428491520686</c:v>
                </c:pt>
                <c:pt idx="30">
                  <c:v>-12.515177205520462</c:v>
                </c:pt>
                <c:pt idx="31">
                  <c:v>-11.33724598416811</c:v>
                </c:pt>
                <c:pt idx="32">
                  <c:v>-8.8611915394923138</c:v>
                </c:pt>
                <c:pt idx="33">
                  <c:v>-4.5162661213516095</c:v>
                </c:pt>
                <c:pt idx="34">
                  <c:v>-5.7396400451440179</c:v>
                </c:pt>
                <c:pt idx="35">
                  <c:v>-4.3936970241155784</c:v>
                </c:pt>
                <c:pt idx="36">
                  <c:v>-4.3740030969791057</c:v>
                </c:pt>
                <c:pt idx="37">
                  <c:v>-5.6674428570431594</c:v>
                </c:pt>
                <c:pt idx="38">
                  <c:v>-5.203041065262159</c:v>
                </c:pt>
                <c:pt idx="39">
                  <c:v>-4.9540966890599414</c:v>
                </c:pt>
                <c:pt idx="40">
                  <c:v>-4.235465523466349</c:v>
                </c:pt>
                <c:pt idx="41">
                  <c:v>-6.6333848566989637</c:v>
                </c:pt>
                <c:pt idx="42">
                  <c:v>-3.6793241835385437</c:v>
                </c:pt>
                <c:pt idx="43">
                  <c:v>-1.2636026362814903</c:v>
                </c:pt>
                <c:pt idx="44">
                  <c:v>1.6490278848009439</c:v>
                </c:pt>
                <c:pt idx="45">
                  <c:v>2.0305094276567033</c:v>
                </c:pt>
                <c:pt idx="46">
                  <c:v>3.8460797788244108</c:v>
                </c:pt>
                <c:pt idx="47">
                  <c:v>5.4192114394559781</c:v>
                </c:pt>
                <c:pt idx="48">
                  <c:v>4.6328139448284915</c:v>
                </c:pt>
                <c:pt idx="49">
                  <c:v>4.0958777747137987</c:v>
                </c:pt>
                <c:pt idx="50">
                  <c:v>4.3338992670797722</c:v>
                </c:pt>
                <c:pt idx="51">
                  <c:v>3.9560080893498224</c:v>
                </c:pt>
                <c:pt idx="52">
                  <c:v>1.6760641082649457</c:v>
                </c:pt>
                <c:pt idx="53">
                  <c:v>-1.1641716064986412</c:v>
                </c:pt>
                <c:pt idx="54">
                  <c:v>-4.8681057106940919</c:v>
                </c:pt>
                <c:pt idx="55">
                  <c:v>-4.7254164779775429</c:v>
                </c:pt>
                <c:pt idx="56">
                  <c:v>-1.0298590334744375</c:v>
                </c:pt>
                <c:pt idx="57">
                  <c:v>-0.60703143187706843</c:v>
                </c:pt>
                <c:pt idx="58">
                  <c:v>-0.589533342432361</c:v>
                </c:pt>
                <c:pt idx="59">
                  <c:v>-0.87186958466958231</c:v>
                </c:pt>
                <c:pt idx="60">
                  <c:v>-0.5175697336584193</c:v>
                </c:pt>
                <c:pt idx="61">
                  <c:v>0.5393775166405419</c:v>
                </c:pt>
                <c:pt idx="62">
                  <c:v>2.7666766580872419</c:v>
                </c:pt>
                <c:pt idx="63">
                  <c:v>0.86755948851307352</c:v>
                </c:pt>
                <c:pt idx="64">
                  <c:v>-1.5513196461206533</c:v>
                </c:pt>
                <c:pt idx="65">
                  <c:v>-1.5040451818786238</c:v>
                </c:pt>
                <c:pt idx="66">
                  <c:v>-2.4396675207687579</c:v>
                </c:pt>
                <c:pt idx="67">
                  <c:v>-3.7983049609263375</c:v>
                </c:pt>
                <c:pt idx="68">
                  <c:v>-4.0141803413140664</c:v>
                </c:pt>
                <c:pt idx="69">
                  <c:v>-3.8954262684663377</c:v>
                </c:pt>
                <c:pt idx="70">
                  <c:v>-4.5924041032951237</c:v>
                </c:pt>
                <c:pt idx="71">
                  <c:v>-10.811123453566907</c:v>
                </c:pt>
                <c:pt idx="72">
                  <c:v>-13.822444363866147</c:v>
                </c:pt>
                <c:pt idx="73">
                  <c:v>-15.995238915002574</c:v>
                </c:pt>
                <c:pt idx="74">
                  <c:v>-17.85091227386723</c:v>
                </c:pt>
                <c:pt idx="75">
                  <c:v>-18.225213114907078</c:v>
                </c:pt>
                <c:pt idx="76">
                  <c:v>-18.286458659529771</c:v>
                </c:pt>
                <c:pt idx="77">
                  <c:v>-16.598769515336556</c:v>
                </c:pt>
                <c:pt idx="78">
                  <c:v>-14.572134340410024</c:v>
                </c:pt>
                <c:pt idx="79">
                  <c:v>-18.856952235046148</c:v>
                </c:pt>
                <c:pt idx="80">
                  <c:v>-21.196909264945202</c:v>
                </c:pt>
                <c:pt idx="81">
                  <c:v>-26.441457587535272</c:v>
                </c:pt>
                <c:pt idx="82">
                  <c:v>-27.999414335363962</c:v>
                </c:pt>
                <c:pt idx="83">
                  <c:v>-28.529561545880032</c:v>
                </c:pt>
                <c:pt idx="84">
                  <c:v>-25.859120778300312</c:v>
                </c:pt>
                <c:pt idx="85">
                  <c:v>-24.721851616616515</c:v>
                </c:pt>
                <c:pt idx="86">
                  <c:v>-22.221192086027276</c:v>
                </c:pt>
                <c:pt idx="87">
                  <c:v>-21.913221346373245</c:v>
                </c:pt>
                <c:pt idx="88">
                  <c:v>-22.054610535253541</c:v>
                </c:pt>
                <c:pt idx="89">
                  <c:v>-23.224677168876543</c:v>
                </c:pt>
                <c:pt idx="90">
                  <c:v>-24.401593900776195</c:v>
                </c:pt>
                <c:pt idx="91">
                  <c:v>-24.427719628320215</c:v>
                </c:pt>
                <c:pt idx="92">
                  <c:v>-22.406949009203007</c:v>
                </c:pt>
                <c:pt idx="93">
                  <c:v>-20.936495709806184</c:v>
                </c:pt>
                <c:pt idx="94">
                  <c:v>-22.54669680376708</c:v>
                </c:pt>
                <c:pt idx="95">
                  <c:v>-25.033770599405447</c:v>
                </c:pt>
                <c:pt idx="96">
                  <c:v>-27.78284146587276</c:v>
                </c:pt>
                <c:pt idx="97">
                  <c:v>-29.194947987911259</c:v>
                </c:pt>
                <c:pt idx="98">
                  <c:v>-31.070487514726839</c:v>
                </c:pt>
                <c:pt idx="99">
                  <c:v>-30.174529520191445</c:v>
                </c:pt>
                <c:pt idx="100">
                  <c:v>-31.678476670861325</c:v>
                </c:pt>
                <c:pt idx="101">
                  <c:v>-32.72537591464453</c:v>
                </c:pt>
                <c:pt idx="102">
                  <c:v>-31.261451269512101</c:v>
                </c:pt>
                <c:pt idx="103">
                  <c:v>-30.511770510224672</c:v>
                </c:pt>
                <c:pt idx="104">
                  <c:v>-29.364873469857301</c:v>
                </c:pt>
                <c:pt idx="105">
                  <c:v>-28.367467143060367</c:v>
                </c:pt>
                <c:pt idx="106">
                  <c:v>-30.111259269089302</c:v>
                </c:pt>
                <c:pt idx="107">
                  <c:v>-31.202628093121902</c:v>
                </c:pt>
                <c:pt idx="108">
                  <c:v>-31.930546505321587</c:v>
                </c:pt>
                <c:pt idx="109">
                  <c:v>-33.374499086124501</c:v>
                </c:pt>
                <c:pt idx="110">
                  <c:v>-29.022911055228285</c:v>
                </c:pt>
                <c:pt idx="111">
                  <c:v>-28.063020312208451</c:v>
                </c:pt>
                <c:pt idx="112">
                  <c:v>-28.490948745025264</c:v>
                </c:pt>
                <c:pt idx="113">
                  <c:v>-28.159289587452477</c:v>
                </c:pt>
                <c:pt idx="114">
                  <c:v>-31.353226673027876</c:v>
                </c:pt>
                <c:pt idx="115">
                  <c:v>-37.390909352782934</c:v>
                </c:pt>
                <c:pt idx="116">
                  <c:v>-41.269818440285647</c:v>
                </c:pt>
                <c:pt idx="117">
                  <c:v>-45.60542670684724</c:v>
                </c:pt>
                <c:pt idx="118">
                  <c:v>-50.556325609848514</c:v>
                </c:pt>
                <c:pt idx="119">
                  <c:v>-53.680590048452231</c:v>
                </c:pt>
                <c:pt idx="120">
                  <c:v>-54.468209880035403</c:v>
                </c:pt>
                <c:pt idx="121">
                  <c:v>-54.783485259705117</c:v>
                </c:pt>
                <c:pt idx="122">
                  <c:v>-57.829393049554106</c:v>
                </c:pt>
                <c:pt idx="123">
                  <c:v>-61.868242062929198</c:v>
                </c:pt>
                <c:pt idx="124">
                  <c:v>-67.139395530188381</c:v>
                </c:pt>
                <c:pt idx="125">
                  <c:v>-70.804773400016842</c:v>
                </c:pt>
                <c:pt idx="126">
                  <c:v>-73.310814339895771</c:v>
                </c:pt>
                <c:pt idx="127">
                  <c:v>-76.368831359659367</c:v>
                </c:pt>
                <c:pt idx="128">
                  <c:v>-75.144700216589769</c:v>
                </c:pt>
                <c:pt idx="129">
                  <c:v>-74.26696217341221</c:v>
                </c:pt>
                <c:pt idx="130">
                  <c:v>-74.329941947175371</c:v>
                </c:pt>
                <c:pt idx="131">
                  <c:v>-76.354354253352057</c:v>
                </c:pt>
                <c:pt idx="132">
                  <c:v>-79.546432799166979</c:v>
                </c:pt>
                <c:pt idx="133">
                  <c:v>-81.680211088125887</c:v>
                </c:pt>
                <c:pt idx="134">
                  <c:v>-82.094248187687555</c:v>
                </c:pt>
                <c:pt idx="135">
                  <c:v>-84.358199977929686</c:v>
                </c:pt>
                <c:pt idx="136">
                  <c:v>-86.431736161316536</c:v>
                </c:pt>
                <c:pt idx="137">
                  <c:v>-85.685877297470654</c:v>
                </c:pt>
                <c:pt idx="138">
                  <c:v>-84.309674951866043</c:v>
                </c:pt>
                <c:pt idx="139">
                  <c:v>-86.551901283693866</c:v>
                </c:pt>
                <c:pt idx="140">
                  <c:v>-91.75881238856546</c:v>
                </c:pt>
                <c:pt idx="141">
                  <c:v>-92.616891197794232</c:v>
                </c:pt>
                <c:pt idx="142">
                  <c:v>-98.268661488299443</c:v>
                </c:pt>
                <c:pt idx="143">
                  <c:v>-102.87490591658381</c:v>
                </c:pt>
                <c:pt idx="144">
                  <c:v>-106.71740231957159</c:v>
                </c:pt>
                <c:pt idx="145">
                  <c:v>-109.46736910757996</c:v>
                </c:pt>
                <c:pt idx="146">
                  <c:v>-112.77138797328924</c:v>
                </c:pt>
                <c:pt idx="147">
                  <c:v>-113.44618491618371</c:v>
                </c:pt>
                <c:pt idx="148">
                  <c:v>-114.82000888973258</c:v>
                </c:pt>
                <c:pt idx="149">
                  <c:v>-117.51278306431456</c:v>
                </c:pt>
                <c:pt idx="150">
                  <c:v>-119.62261711211744</c:v>
                </c:pt>
                <c:pt idx="151">
                  <c:v>-123.41537179519023</c:v>
                </c:pt>
                <c:pt idx="152">
                  <c:v>-124.35644587224131</c:v>
                </c:pt>
                <c:pt idx="153">
                  <c:v>-126.43319820719219</c:v>
                </c:pt>
                <c:pt idx="154">
                  <c:v>-128.70846689001417</c:v>
                </c:pt>
                <c:pt idx="155">
                  <c:v>-132.42795521942691</c:v>
                </c:pt>
                <c:pt idx="156">
                  <c:v>-135.65128811454585</c:v>
                </c:pt>
                <c:pt idx="157">
                  <c:v>-141.40277983532786</c:v>
                </c:pt>
                <c:pt idx="158">
                  <c:v>-149.89906844023096</c:v>
                </c:pt>
                <c:pt idx="159">
                  <c:v>-156.50966490834199</c:v>
                </c:pt>
                <c:pt idx="160">
                  <c:v>-159.97978396427871</c:v>
                </c:pt>
                <c:pt idx="161">
                  <c:v>-163.82553747800074</c:v>
                </c:pt>
                <c:pt idx="162">
                  <c:v>-169.4833077735135</c:v>
                </c:pt>
                <c:pt idx="163">
                  <c:v>-174.41198732568381</c:v>
                </c:pt>
                <c:pt idx="164">
                  <c:v>-178.72516290001803</c:v>
                </c:pt>
                <c:pt idx="165">
                  <c:v>-183.8359958119409</c:v>
                </c:pt>
                <c:pt idx="166">
                  <c:v>-189.93834200433443</c:v>
                </c:pt>
                <c:pt idx="167">
                  <c:v>-197.13867942899566</c:v>
                </c:pt>
                <c:pt idx="168">
                  <c:v>-204.59962185902219</c:v>
                </c:pt>
                <c:pt idx="169">
                  <c:v>-213.87829665958864</c:v>
                </c:pt>
                <c:pt idx="170">
                  <c:v>-216.80813543366284</c:v>
                </c:pt>
                <c:pt idx="171">
                  <c:v>-219.26801297573559</c:v>
                </c:pt>
                <c:pt idx="172">
                  <c:v>-223.10894244138728</c:v>
                </c:pt>
                <c:pt idx="173">
                  <c:v>-226.07672557244894</c:v>
                </c:pt>
                <c:pt idx="174">
                  <c:v>-230.79700903376019</c:v>
                </c:pt>
                <c:pt idx="175">
                  <c:v>-234.91788468468414</c:v>
                </c:pt>
                <c:pt idx="176">
                  <c:v>-240.1719584605647</c:v>
                </c:pt>
                <c:pt idx="177">
                  <c:v>-247.13369722349924</c:v>
                </c:pt>
                <c:pt idx="178">
                  <c:v>-255.08123935229267</c:v>
                </c:pt>
                <c:pt idx="179">
                  <c:v>-259.39062420194665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6-4773-ACFB-6E3CFC605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4544"/>
        <c:axId val="171326464"/>
      </c:scatterChart>
      <c:valAx>
        <c:axId val="171324544"/>
        <c:scaling>
          <c:orientation val="minMax"/>
          <c:max val="18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4039144213375412"/>
              <c:y val="0.875004792851022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326464"/>
        <c:crossesAt val="-300"/>
        <c:crossBetween val="midCat"/>
        <c:majorUnit val="20"/>
      </c:valAx>
      <c:valAx>
        <c:axId val="171326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Cusum con. grade (% Cu)</a:t>
                </a:r>
              </a:p>
            </c:rich>
          </c:tx>
          <c:layout>
            <c:manualLayout>
              <c:xMode val="edge"/>
              <c:yMode val="edge"/>
              <c:x val="3.8997320566353383E-2"/>
              <c:y val="0.115385247408926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324544"/>
        <c:crossesAt val="-20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34246329881865"/>
          <c:y val="6.8662030856306788E-2"/>
          <c:w val="0.7929247033827802"/>
          <c:h val="0.797535896869409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'Ex.11.4'!$E$1</c:f>
              <c:strCache>
                <c:ptCount val="1"/>
                <c:pt idx="0">
                  <c:v>Cusum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4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'Ex.11.4'!$E$2:$E$358</c:f>
              <c:numCache>
                <c:formatCode>0.00</c:formatCode>
                <c:ptCount val="357"/>
                <c:pt idx="0">
                  <c:v>-0.83503064695540985</c:v>
                </c:pt>
                <c:pt idx="1">
                  <c:v>-5.1905670347401589</c:v>
                </c:pt>
                <c:pt idx="2">
                  <c:v>-7.3697854054684875</c:v>
                </c:pt>
                <c:pt idx="3">
                  <c:v>-9.8615655419296253</c:v>
                </c:pt>
                <c:pt idx="4">
                  <c:v>-12.822580637176191</c:v>
                </c:pt>
                <c:pt idx="5">
                  <c:v>-15.025767500581299</c:v>
                </c:pt>
                <c:pt idx="6">
                  <c:v>-10.249437539875924</c:v>
                </c:pt>
                <c:pt idx="7">
                  <c:v>-9.2036224738685242</c:v>
                </c:pt>
                <c:pt idx="8">
                  <c:v>-9.5744118333256303</c:v>
                </c:pt>
                <c:pt idx="9">
                  <c:v>-8.350418774906128</c:v>
                </c:pt>
                <c:pt idx="10">
                  <c:v>-5.9917701416118341</c:v>
                </c:pt>
                <c:pt idx="11">
                  <c:v>-2.7503730115642782</c:v>
                </c:pt>
                <c:pt idx="12">
                  <c:v>-2.982113751562089</c:v>
                </c:pt>
                <c:pt idx="13">
                  <c:v>-3.6159486154081719</c:v>
                </c:pt>
                <c:pt idx="14">
                  <c:v>-1.6490457656872621</c:v>
                </c:pt>
                <c:pt idx="15">
                  <c:v>-1.1441589292734733</c:v>
                </c:pt>
                <c:pt idx="16">
                  <c:v>-4.8462836759556787</c:v>
                </c:pt>
                <c:pt idx="17">
                  <c:v>-8.874264649618933</c:v>
                </c:pt>
                <c:pt idx="18">
                  <c:v>-7.2270334543135668</c:v>
                </c:pt>
                <c:pt idx="19">
                  <c:v>-4.3441127029762789</c:v>
                </c:pt>
                <c:pt idx="20">
                  <c:v>-2.5093202247480804</c:v>
                </c:pt>
                <c:pt idx="21">
                  <c:v>-6.1382527189621783E-3</c:v>
                </c:pt>
                <c:pt idx="22">
                  <c:v>-2.792078041023025</c:v>
                </c:pt>
                <c:pt idx="23">
                  <c:v>-9.2846836088831388</c:v>
                </c:pt>
                <c:pt idx="24">
                  <c:v>-9.0314006337648642</c:v>
                </c:pt>
                <c:pt idx="25">
                  <c:v>-9.0906483787655468</c:v>
                </c:pt>
                <c:pt idx="26">
                  <c:v>-6.3751635368935204</c:v>
                </c:pt>
                <c:pt idx="27">
                  <c:v>-5.4443937275818435</c:v>
                </c:pt>
                <c:pt idx="28">
                  <c:v>-8.8310431187484575</c:v>
                </c:pt>
                <c:pt idx="29">
                  <c:v>-10.508428491520686</c:v>
                </c:pt>
                <c:pt idx="30">
                  <c:v>-12.515177205520462</c:v>
                </c:pt>
                <c:pt idx="31">
                  <c:v>-11.33724598416811</c:v>
                </c:pt>
                <c:pt idx="32">
                  <c:v>-8.8611915394923138</c:v>
                </c:pt>
                <c:pt idx="33">
                  <c:v>-4.5162661213516095</c:v>
                </c:pt>
                <c:pt idx="34">
                  <c:v>-5.7396400451440179</c:v>
                </c:pt>
                <c:pt idx="35">
                  <c:v>-4.3936970241155784</c:v>
                </c:pt>
                <c:pt idx="36">
                  <c:v>-4.3740030969791057</c:v>
                </c:pt>
                <c:pt idx="37">
                  <c:v>-5.6674428570431594</c:v>
                </c:pt>
                <c:pt idx="38">
                  <c:v>-5.203041065262159</c:v>
                </c:pt>
                <c:pt idx="39">
                  <c:v>-4.9540966890599414</c:v>
                </c:pt>
                <c:pt idx="40">
                  <c:v>-4.235465523466349</c:v>
                </c:pt>
                <c:pt idx="41">
                  <c:v>-6.6333848566989637</c:v>
                </c:pt>
                <c:pt idx="42">
                  <c:v>-3.6793241835385437</c:v>
                </c:pt>
                <c:pt idx="43">
                  <c:v>-1.2636026362814903</c:v>
                </c:pt>
                <c:pt idx="44">
                  <c:v>1.6490278848009439</c:v>
                </c:pt>
                <c:pt idx="45">
                  <c:v>2.0305094276567033</c:v>
                </c:pt>
                <c:pt idx="46">
                  <c:v>3.8460797788244108</c:v>
                </c:pt>
                <c:pt idx="47">
                  <c:v>5.4192114394559781</c:v>
                </c:pt>
                <c:pt idx="48">
                  <c:v>4.6328139448284915</c:v>
                </c:pt>
                <c:pt idx="49">
                  <c:v>4.0958777747137987</c:v>
                </c:pt>
                <c:pt idx="50">
                  <c:v>4.3338992670797722</c:v>
                </c:pt>
                <c:pt idx="51">
                  <c:v>3.9560080893498224</c:v>
                </c:pt>
                <c:pt idx="52">
                  <c:v>1.6760641082649457</c:v>
                </c:pt>
                <c:pt idx="53">
                  <c:v>-1.1641716064986412</c:v>
                </c:pt>
                <c:pt idx="54">
                  <c:v>-4.8681057106940919</c:v>
                </c:pt>
                <c:pt idx="55">
                  <c:v>-4.7254164779775429</c:v>
                </c:pt>
                <c:pt idx="56">
                  <c:v>-1.0298590334744375</c:v>
                </c:pt>
                <c:pt idx="57">
                  <c:v>-0.60703143187706843</c:v>
                </c:pt>
                <c:pt idx="58">
                  <c:v>-0.589533342432361</c:v>
                </c:pt>
                <c:pt idx="59">
                  <c:v>-0.87186958466958231</c:v>
                </c:pt>
                <c:pt idx="60">
                  <c:v>-0.5175697336584193</c:v>
                </c:pt>
                <c:pt idx="61">
                  <c:v>0.5393775166405419</c:v>
                </c:pt>
                <c:pt idx="62">
                  <c:v>2.7666766580872419</c:v>
                </c:pt>
                <c:pt idx="63">
                  <c:v>0.86755948851307352</c:v>
                </c:pt>
                <c:pt idx="64">
                  <c:v>-1.5513196461206533</c:v>
                </c:pt>
                <c:pt idx="65">
                  <c:v>-1.5040451818786238</c:v>
                </c:pt>
                <c:pt idx="66">
                  <c:v>-2.4396675207687579</c:v>
                </c:pt>
                <c:pt idx="67">
                  <c:v>-3.7983049609263375</c:v>
                </c:pt>
                <c:pt idx="68">
                  <c:v>-4.0141803413140664</c:v>
                </c:pt>
                <c:pt idx="69">
                  <c:v>-3.8954262684663377</c:v>
                </c:pt>
                <c:pt idx="70">
                  <c:v>-4.5924041032951237</c:v>
                </c:pt>
                <c:pt idx="71">
                  <c:v>-10.811123453566907</c:v>
                </c:pt>
                <c:pt idx="72">
                  <c:v>-13.822444363866147</c:v>
                </c:pt>
                <c:pt idx="73">
                  <c:v>-15.995238915002574</c:v>
                </c:pt>
                <c:pt idx="74">
                  <c:v>-17.85091227386723</c:v>
                </c:pt>
                <c:pt idx="75">
                  <c:v>-18.225213114907078</c:v>
                </c:pt>
                <c:pt idx="76">
                  <c:v>-18.286458659529771</c:v>
                </c:pt>
                <c:pt idx="77">
                  <c:v>-16.598769515336556</c:v>
                </c:pt>
                <c:pt idx="78">
                  <c:v>-14.572134340410024</c:v>
                </c:pt>
                <c:pt idx="79">
                  <c:v>-18.856952235046148</c:v>
                </c:pt>
                <c:pt idx="80">
                  <c:v>-21.196909264945202</c:v>
                </c:pt>
                <c:pt idx="81">
                  <c:v>-26.441457587535272</c:v>
                </c:pt>
                <c:pt idx="82">
                  <c:v>-27.999414335363962</c:v>
                </c:pt>
                <c:pt idx="83">
                  <c:v>-28.529561545880032</c:v>
                </c:pt>
                <c:pt idx="84">
                  <c:v>-25.859120778300312</c:v>
                </c:pt>
                <c:pt idx="85">
                  <c:v>-24.721851616616515</c:v>
                </c:pt>
                <c:pt idx="86">
                  <c:v>-22.221192086027276</c:v>
                </c:pt>
                <c:pt idx="87">
                  <c:v>-21.913221346373245</c:v>
                </c:pt>
                <c:pt idx="88">
                  <c:v>-22.054610535253541</c:v>
                </c:pt>
                <c:pt idx="89">
                  <c:v>-23.224677168876543</c:v>
                </c:pt>
                <c:pt idx="90">
                  <c:v>-24.401593900776195</c:v>
                </c:pt>
                <c:pt idx="91">
                  <c:v>-24.427719628320215</c:v>
                </c:pt>
                <c:pt idx="92">
                  <c:v>-22.406949009203007</c:v>
                </c:pt>
                <c:pt idx="93">
                  <c:v>-20.936495709806184</c:v>
                </c:pt>
                <c:pt idx="94">
                  <c:v>-22.54669680376708</c:v>
                </c:pt>
                <c:pt idx="95">
                  <c:v>-25.033770599405447</c:v>
                </c:pt>
                <c:pt idx="96">
                  <c:v>-27.78284146587276</c:v>
                </c:pt>
                <c:pt idx="97">
                  <c:v>-29.194947987911259</c:v>
                </c:pt>
                <c:pt idx="98">
                  <c:v>-31.070487514726839</c:v>
                </c:pt>
                <c:pt idx="99">
                  <c:v>-30.174529520191445</c:v>
                </c:pt>
                <c:pt idx="100">
                  <c:v>-31.678476670861325</c:v>
                </c:pt>
                <c:pt idx="101">
                  <c:v>-32.72537591464453</c:v>
                </c:pt>
                <c:pt idx="102">
                  <c:v>-31.261451269512101</c:v>
                </c:pt>
                <c:pt idx="103">
                  <c:v>-30.511770510224672</c:v>
                </c:pt>
                <c:pt idx="104">
                  <c:v>-29.364873469857301</c:v>
                </c:pt>
                <c:pt idx="105">
                  <c:v>-28.367467143060367</c:v>
                </c:pt>
                <c:pt idx="106">
                  <c:v>-30.111259269089302</c:v>
                </c:pt>
                <c:pt idx="107">
                  <c:v>-31.202628093121902</c:v>
                </c:pt>
                <c:pt idx="108">
                  <c:v>-31.930546505321587</c:v>
                </c:pt>
                <c:pt idx="109">
                  <c:v>-33.374499086124501</c:v>
                </c:pt>
                <c:pt idx="110">
                  <c:v>-29.022911055228285</c:v>
                </c:pt>
                <c:pt idx="111">
                  <c:v>-28.063020312208451</c:v>
                </c:pt>
                <c:pt idx="112">
                  <c:v>-28.490948745025264</c:v>
                </c:pt>
                <c:pt idx="113">
                  <c:v>-28.159289587452477</c:v>
                </c:pt>
                <c:pt idx="114">
                  <c:v>-31.353226673027876</c:v>
                </c:pt>
                <c:pt idx="115">
                  <c:v>-37.390909352782934</c:v>
                </c:pt>
                <c:pt idx="116">
                  <c:v>-41.269818440285647</c:v>
                </c:pt>
                <c:pt idx="117">
                  <c:v>-45.60542670684724</c:v>
                </c:pt>
                <c:pt idx="118">
                  <c:v>-50.556325609848514</c:v>
                </c:pt>
                <c:pt idx="119">
                  <c:v>-53.680590048452231</c:v>
                </c:pt>
                <c:pt idx="120">
                  <c:v>-54.468209880035403</c:v>
                </c:pt>
                <c:pt idx="121">
                  <c:v>-54.783485259705117</c:v>
                </c:pt>
                <c:pt idx="122">
                  <c:v>-57.829393049554106</c:v>
                </c:pt>
                <c:pt idx="123">
                  <c:v>-61.868242062929198</c:v>
                </c:pt>
                <c:pt idx="124">
                  <c:v>-67.139395530188381</c:v>
                </c:pt>
                <c:pt idx="125">
                  <c:v>-70.804773400016842</c:v>
                </c:pt>
                <c:pt idx="126">
                  <c:v>-73.310814339895771</c:v>
                </c:pt>
                <c:pt idx="127">
                  <c:v>-76.368831359659367</c:v>
                </c:pt>
                <c:pt idx="128">
                  <c:v>-75.144700216589769</c:v>
                </c:pt>
                <c:pt idx="129">
                  <c:v>-74.26696217341221</c:v>
                </c:pt>
                <c:pt idx="130">
                  <c:v>-74.329941947175371</c:v>
                </c:pt>
                <c:pt idx="131">
                  <c:v>-76.354354253352057</c:v>
                </c:pt>
                <c:pt idx="132">
                  <c:v>-79.546432799166979</c:v>
                </c:pt>
                <c:pt idx="133">
                  <c:v>-81.680211088125887</c:v>
                </c:pt>
                <c:pt idx="134">
                  <c:v>-82.094248187687555</c:v>
                </c:pt>
                <c:pt idx="135">
                  <c:v>-84.358199977929686</c:v>
                </c:pt>
                <c:pt idx="136">
                  <c:v>-86.431736161316536</c:v>
                </c:pt>
                <c:pt idx="137">
                  <c:v>-85.685877297470654</c:v>
                </c:pt>
                <c:pt idx="138">
                  <c:v>-84.309674951866043</c:v>
                </c:pt>
                <c:pt idx="139">
                  <c:v>-86.551901283693866</c:v>
                </c:pt>
                <c:pt idx="140">
                  <c:v>-91.75881238856546</c:v>
                </c:pt>
                <c:pt idx="141">
                  <c:v>-92.616891197794232</c:v>
                </c:pt>
                <c:pt idx="142">
                  <c:v>-98.268661488299443</c:v>
                </c:pt>
                <c:pt idx="143">
                  <c:v>-102.87490591658381</c:v>
                </c:pt>
                <c:pt idx="144">
                  <c:v>-106.71740231957159</c:v>
                </c:pt>
                <c:pt idx="145">
                  <c:v>-109.46736910757996</c:v>
                </c:pt>
                <c:pt idx="146">
                  <c:v>-112.77138797328924</c:v>
                </c:pt>
                <c:pt idx="147">
                  <c:v>-113.44618491618371</c:v>
                </c:pt>
                <c:pt idx="148">
                  <c:v>-114.82000888973258</c:v>
                </c:pt>
                <c:pt idx="149">
                  <c:v>-117.51278306431456</c:v>
                </c:pt>
                <c:pt idx="150">
                  <c:v>-119.62261711211744</c:v>
                </c:pt>
                <c:pt idx="151">
                  <c:v>-123.41537179519023</c:v>
                </c:pt>
                <c:pt idx="152">
                  <c:v>-124.35644587224131</c:v>
                </c:pt>
                <c:pt idx="153">
                  <c:v>-126.43319820719219</c:v>
                </c:pt>
                <c:pt idx="154">
                  <c:v>-128.70846689001417</c:v>
                </c:pt>
                <c:pt idx="155">
                  <c:v>-132.42795521942691</c:v>
                </c:pt>
                <c:pt idx="156">
                  <c:v>-135.65128811454585</c:v>
                </c:pt>
                <c:pt idx="157">
                  <c:v>-141.40277983532786</c:v>
                </c:pt>
                <c:pt idx="158">
                  <c:v>-149.89906844023096</c:v>
                </c:pt>
                <c:pt idx="159">
                  <c:v>-156.50966490834199</c:v>
                </c:pt>
                <c:pt idx="160">
                  <c:v>-159.97978396427871</c:v>
                </c:pt>
                <c:pt idx="161">
                  <c:v>-163.82553747800074</c:v>
                </c:pt>
                <c:pt idx="162">
                  <c:v>-169.4833077735135</c:v>
                </c:pt>
                <c:pt idx="163">
                  <c:v>-174.41198732568381</c:v>
                </c:pt>
                <c:pt idx="164">
                  <c:v>-178.72516290001803</c:v>
                </c:pt>
                <c:pt idx="165">
                  <c:v>-183.8359958119409</c:v>
                </c:pt>
                <c:pt idx="166">
                  <c:v>-189.93834200433443</c:v>
                </c:pt>
                <c:pt idx="167">
                  <c:v>-197.13867942899566</c:v>
                </c:pt>
                <c:pt idx="168">
                  <c:v>-204.59962185902219</c:v>
                </c:pt>
                <c:pt idx="169">
                  <c:v>-213.87829665958864</c:v>
                </c:pt>
                <c:pt idx="170">
                  <c:v>-216.80813543366284</c:v>
                </c:pt>
                <c:pt idx="171">
                  <c:v>-219.26801297573559</c:v>
                </c:pt>
                <c:pt idx="172">
                  <c:v>-223.10894244138728</c:v>
                </c:pt>
                <c:pt idx="173">
                  <c:v>-226.07672557244894</c:v>
                </c:pt>
                <c:pt idx="174">
                  <c:v>-230.79700903376019</c:v>
                </c:pt>
                <c:pt idx="175">
                  <c:v>-234.91788468468414</c:v>
                </c:pt>
                <c:pt idx="176">
                  <c:v>-240.1719584605647</c:v>
                </c:pt>
                <c:pt idx="177">
                  <c:v>-247.13369722349924</c:v>
                </c:pt>
                <c:pt idx="178">
                  <c:v>-255.08123935229267</c:v>
                </c:pt>
                <c:pt idx="179">
                  <c:v>-259.39062420194665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A-43C5-BE52-4D107962C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56960"/>
        <c:axId val="172059264"/>
      </c:scatterChart>
      <c:valAx>
        <c:axId val="172056960"/>
        <c:scaling>
          <c:orientation val="minMax"/>
          <c:max val="14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2162649908487024"/>
              <c:y val="0.92429656921951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59264"/>
        <c:crossesAt val="-300"/>
        <c:crossBetween val="midCat"/>
        <c:majorUnit val="20"/>
        <c:minorUnit val="5"/>
      </c:valAx>
      <c:valAx>
        <c:axId val="172059264"/>
        <c:scaling>
          <c:orientation val="minMax"/>
          <c:min val="-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Cusum con. grade (% Cu)</a:t>
                </a:r>
              </a:p>
            </c:rich>
          </c:tx>
          <c:layout>
            <c:manualLayout>
              <c:xMode val="edge"/>
              <c:yMode val="edge"/>
              <c:x val="3.0144244921989992E-2"/>
              <c:y val="0.248239650018955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56960"/>
        <c:crossesAt val="-20"/>
        <c:crossBetween val="midCat"/>
        <c:min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884228349363"/>
          <c:y val="6.0268119891008172E-2"/>
          <c:w val="0.83294237267689086"/>
          <c:h val="0.74330681198910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'Ex.11.5'!$H$1</c:f>
              <c:strCache>
                <c:ptCount val="1"/>
                <c:pt idx="0">
                  <c:v>Residuals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'Ex.11.5'!$G$2:$G$358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xVal>
          <c:yVal>
            <c:numRef>
              <c:f>'Ex.11.5'!$H$2:$H$358</c:f>
              <c:numCache>
                <c:formatCode>General</c:formatCode>
                <c:ptCount val="357"/>
                <c:pt idx="1">
                  <c:v>-4.0669788202599015</c:v>
                </c:pt>
                <c:pt idx="2">
                  <c:v>-0.73417466734104408</c:v>
                </c:pt>
                <c:pt idx="3">
                  <c:v>-1.7616569016768864</c:v>
                </c:pt>
                <c:pt idx="4">
                  <c:v>-2.1282153204190877</c:v>
                </c:pt>
                <c:pt idx="5">
                  <c:v>-1.2162434046166126</c:v>
                </c:pt>
                <c:pt idx="6">
                  <c:v>5.5143268453339473</c:v>
                </c:pt>
                <c:pt idx="7">
                  <c:v>-0.50895932608431593</c:v>
                </c:pt>
                <c:pt idx="8">
                  <c:v>-0.70008960864053904</c:v>
                </c:pt>
                <c:pt idx="9">
                  <c:v>1.3600473630011578</c:v>
                </c:pt>
                <c:pt idx="10">
                  <c:v>1.9708169136034854</c:v>
                </c:pt>
                <c:pt idx="11">
                  <c:v>2.4808310540103733</c:v>
                </c:pt>
                <c:pt idx="12">
                  <c:v>-1.2822896972184381</c:v>
                </c:pt>
                <c:pt idx="13">
                  <c:v>-0.54345803075680266</c:v>
                </c:pt>
                <c:pt idx="14">
                  <c:v>2.1893676024943431</c:v>
                </c:pt>
                <c:pt idx="15">
                  <c:v>-0.12699074971953195</c:v>
                </c:pt>
                <c:pt idx="16">
                  <c:v>-3.8537300724441401</c:v>
                </c:pt>
                <c:pt idx="17">
                  <c:v>-2.7975829943781534</c:v>
                </c:pt>
                <c:pt idx="18">
                  <c:v>2.984672945153747</c:v>
                </c:pt>
                <c:pt idx="19">
                  <c:v>2.3560553036794758</c:v>
                </c:pt>
                <c:pt idx="20">
                  <c:v>0.90200301141390327</c:v>
                </c:pt>
                <c:pt idx="21">
                  <c:v>1.9147026429311538</c:v>
                </c:pt>
                <c:pt idx="22">
                  <c:v>-3.5939850661156285</c:v>
                </c:pt>
                <c:pt idx="23">
                  <c:v>-5.5631743474022279</c:v>
                </c:pt>
                <c:pt idx="24">
                  <c:v>2.400353904160319</c:v>
                </c:pt>
                <c:pt idx="25">
                  <c:v>-0.12820120232704113</c:v>
                </c:pt>
                <c:pt idx="26">
                  <c:v>2.7491977261047467</c:v>
                </c:pt>
                <c:pt idx="27">
                  <c:v>5.2983038756714507E-2</c:v>
                </c:pt>
                <c:pt idx="28">
                  <c:v>-3.6781572735254997</c:v>
                </c:pt>
                <c:pt idx="29">
                  <c:v>-0.55062104777399412</c:v>
                </c:pt>
                <c:pt idx="30">
                  <c:v>-1.4414776190441003</c:v>
                </c:pt>
                <c:pt idx="31">
                  <c:v>1.8513981739012735</c:v>
                </c:pt>
                <c:pt idx="32">
                  <c:v>2.1033540384615463</c:v>
                </c:pt>
                <c:pt idx="33">
                  <c:v>3.5457915330647012</c:v>
                </c:pt>
                <c:pt idx="34">
                  <c:v>-2.636431923651628</c:v>
                </c:pt>
                <c:pt idx="35">
                  <c:v>1.7620713549942408</c:v>
                </c:pt>
                <c:pt idx="36">
                  <c:v>-0.40819835527137371</c:v>
                </c:pt>
                <c:pt idx="37">
                  <c:v>-1.2856592151283834</c:v>
                </c:pt>
                <c:pt idx="38">
                  <c:v>0.90354675296204334</c:v>
                </c:pt>
                <c:pt idx="39">
                  <c:v>0.11063838760215816</c:v>
                </c:pt>
                <c:pt idx="40">
                  <c:v>0.6511029380111637</c:v>
                </c:pt>
                <c:pt idx="41">
                  <c:v>-2.6197396711301124</c:v>
                </c:pt>
                <c:pt idx="42">
                  <c:v>3.7560271741273326</c:v>
                </c:pt>
                <c:pt idx="43">
                  <c:v>1.4595626161238542</c:v>
                </c:pt>
                <c:pt idx="44">
                  <c:v>2.133315992808491</c:v>
                </c:pt>
                <c:pt idx="45">
                  <c:v>-0.56106758331981865</c:v>
                </c:pt>
                <c:pt idx="46">
                  <c:v>1.7045036643395903</c:v>
                </c:pt>
                <c:pt idx="47">
                  <c:v>0.99096680027297168</c:v>
                </c:pt>
                <c:pt idx="48">
                  <c:v>-1.2889212451449552</c:v>
                </c:pt>
                <c:pt idx="49">
                  <c:v>-0.26435459312956766</c:v>
                </c:pt>
                <c:pt idx="50">
                  <c:v>0.42865502424864843</c:v>
                </c:pt>
                <c:pt idx="51">
                  <c:v>-0.44183123797217405</c:v>
                </c:pt>
                <c:pt idx="52">
                  <c:v>-2.1415567292005946</c:v>
                </c:pt>
                <c:pt idx="53">
                  <c:v>-2.0770241169772063</c:v>
                </c:pt>
                <c:pt idx="54">
                  <c:v>-2.7566666718956121</c:v>
                </c:pt>
                <c:pt idx="55">
                  <c:v>1.3736815859447518</c:v>
                </c:pt>
                <c:pt idx="56">
                  <c:v>3.6629340315557144</c:v>
                </c:pt>
                <c:pt idx="57">
                  <c:v>-0.77691301892190268</c:v>
                </c:pt>
                <c:pt idx="58">
                  <c:v>-0.10715077768002601</c:v>
                </c:pt>
                <c:pt idx="59">
                  <c:v>-0.27383436461980892</c:v>
                </c:pt>
                <c:pt idx="60">
                  <c:v>0.46129730658608992</c:v>
                </c:pt>
                <c:pt idx="61">
                  <c:v>0.95480974924178952</c:v>
                </c:pt>
                <c:pt idx="62">
                  <c:v>1.8943419697234916</c:v>
                </c:pt>
                <c:pt idx="63">
                  <c:v>-2.6165349375394129</c:v>
                </c:pt>
                <c:pt idx="64">
                  <c:v>-1.7807691444286178</c:v>
                </c:pt>
                <c:pt idx="65">
                  <c:v>0.85612625996920855</c:v>
                </c:pt>
                <c:pt idx="66">
                  <c:v>-0.93690200039364413</c:v>
                </c:pt>
                <c:pt idx="67">
                  <c:v>-1.0370355018321717</c:v>
                </c:pt>
                <c:pt idx="68">
                  <c:v>0.24468701870403464</c:v>
                </c:pt>
                <c:pt idx="69">
                  <c:v>0.20391913530509242</c:v>
                </c:pt>
                <c:pt idx="70">
                  <c:v>-0.72173854775926571</c:v>
                </c:pt>
                <c:pt idx="71">
                  <c:v>-5.9755121315305288</c:v>
                </c:pt>
                <c:pt idx="72">
                  <c:v>-0.95422160373495757</c:v>
                </c:pt>
                <c:pt idx="73">
                  <c:v>-1.1693256321031313</c:v>
                </c:pt>
                <c:pt idx="74">
                  <c:v>-1.1276603488163417</c:v>
                </c:pt>
                <c:pt idx="75">
                  <c:v>0.24953785734719247</c:v>
                </c:pt>
                <c:pt idx="76">
                  <c:v>7.5962281658895847E-2</c:v>
                </c:pt>
                <c:pt idx="77">
                  <c:v>1.7220583056017631</c:v>
                </c:pt>
                <c:pt idx="78">
                  <c:v>1.4864792910590623</c:v>
                </c:pt>
                <c:pt idx="79">
                  <c:v>-4.9363175495994902</c:v>
                </c:pt>
                <c:pt idx="80">
                  <c:v>-0.91814435151108853</c:v>
                </c:pt>
                <c:pt idx="81">
                  <c:v>-4.461622438268229</c:v>
                </c:pt>
                <c:pt idx="82">
                  <c:v>0.17912737614214791</c:v>
                </c:pt>
                <c:pt idx="83">
                  <c:v>-4.1084188543507594E-3</c:v>
                </c:pt>
                <c:pt idx="84">
                  <c:v>2.8588441262342457</c:v>
                </c:pt>
                <c:pt idx="85">
                  <c:v>0.27427936953385768</c:v>
                </c:pt>
                <c:pt idx="86">
                  <c:v>2.1413166109761121</c:v>
                </c:pt>
                <c:pt idx="87">
                  <c:v>-0.49924591614453817</c:v>
                </c:pt>
                <c:pt idx="88">
                  <c:v>-0.22830757685665048</c:v>
                </c:pt>
                <c:pt idx="89">
                  <c:v>-1.1093702850758262</c:v>
                </c:pt>
                <c:pt idx="90">
                  <c:v>-0.77829984275449959</c:v>
                </c:pt>
                <c:pt idx="91">
                  <c:v>0.37474141888501578</c:v>
                </c:pt>
                <c:pt idx="92">
                  <c:v>2.0436029206154203</c:v>
                </c:pt>
                <c:pt idx="93">
                  <c:v>0.82088015101681577</c:v>
                </c:pt>
                <c:pt idx="94">
                  <c:v>-2.0789950028127535</c:v>
                </c:pt>
                <c:pt idx="95">
                  <c:v>-1.9438727362722119</c:v>
                </c:pt>
                <c:pt idx="96">
                  <c:v>-1.9178171246001128</c:v>
                </c:pt>
                <c:pt idx="97">
                  <c:v>-0.49478674240398846</c:v>
                </c:pt>
                <c:pt idx="98">
                  <c:v>-1.3974125343259303</c:v>
                </c:pt>
                <c:pt idx="99">
                  <c:v>1.5263227290943107</c:v>
                </c:pt>
                <c:pt idx="100">
                  <c:v>-1.7840193518747611</c:v>
                </c:pt>
                <c:pt idx="101">
                  <c:v>-0.53860260478815292</c:v>
                </c:pt>
                <c:pt idx="102">
                  <c:v>1.822081046715212</c:v>
                </c:pt>
                <c:pt idx="103">
                  <c:v>0.28303151336142207</c:v>
                </c:pt>
                <c:pt idx="104">
                  <c:v>0.91487691094145163</c:v>
                </c:pt>
                <c:pt idx="105">
                  <c:v>0.63490064903625409</c:v>
                </c:pt>
                <c:pt idx="106">
                  <c:v>-2.057190104381732</c:v>
                </c:pt>
                <c:pt idx="107">
                  <c:v>-0.50428311063209463</c:v>
                </c:pt>
                <c:pt idx="108">
                  <c:v>-0.35515375350497891</c:v>
                </c:pt>
                <c:pt idx="109">
                  <c:v>-1.1905813823953224</c:v>
                </c:pt>
                <c:pt idx="110">
                  <c:v>4.8401764536899705</c:v>
                </c:pt>
                <c:pt idx="111">
                  <c:v>-0.45535592512957379</c:v>
                </c:pt>
                <c:pt idx="112">
                  <c:v>-0.72900254189882929</c:v>
                </c:pt>
                <c:pt idx="113">
                  <c:v>0.48648364775310426</c:v>
                </c:pt>
                <c:pt idx="114">
                  <c:v>-3.2886371188380608</c:v>
                </c:pt>
                <c:pt idx="115">
                  <c:v>-4.9742243471435401</c:v>
                </c:pt>
                <c:pt idx="116">
                  <c:v>-1.8812803272031786</c:v>
                </c:pt>
                <c:pt idx="117">
                  <c:v>-3.0471366313169561</c:v>
                </c:pt>
                <c:pt idx="118">
                  <c:v>-3.5124015874357895</c:v>
                </c:pt>
                <c:pt idx="119">
                  <c:v>-1.4836441489677981</c:v>
                </c:pt>
                <c:pt idx="120">
                  <c:v>0.25295103649814621</c:v>
                </c:pt>
                <c:pt idx="121">
                  <c:v>-4.2292264994642892E-2</c:v>
                </c:pt>
                <c:pt idx="122">
                  <c:v>-2.9280898276274883</c:v>
                </c:pt>
                <c:pt idx="123">
                  <c:v>-3.0240183044096973</c:v>
                </c:pt>
                <c:pt idx="124">
                  <c:v>-3.9301415663654709</c:v>
                </c:pt>
                <c:pt idx="125">
                  <c:v>-1.9195539558338197</c:v>
                </c:pt>
                <c:pt idx="126">
                  <c:v>-1.287714309640279</c:v>
                </c:pt>
                <c:pt idx="127">
                  <c:v>-2.2205325710133721</c:v>
                </c:pt>
                <c:pt idx="128">
                  <c:v>2.2429397340619417</c:v>
                </c:pt>
                <c:pt idx="129">
                  <c:v>0.48986096267918811</c:v>
                </c:pt>
                <c:pt idx="130">
                  <c:v>-0.33706672094699996</c:v>
                </c:pt>
                <c:pt idx="131">
                  <c:v>-1.9894734504954812</c:v>
                </c:pt>
                <c:pt idx="132">
                  <c:v>-2.5128091032358881</c:v>
                </c:pt>
                <c:pt idx="133">
                  <c:v>-1.0709304866587104</c:v>
                </c:pt>
                <c:pt idx="134">
                  <c:v>0.30115906836132211</c:v>
                </c:pt>
                <c:pt idx="135">
                  <c:v>-2.113690603036126</c:v>
                </c:pt>
                <c:pt idx="136">
                  <c:v>-1.3155780202923069</c:v>
                </c:pt>
                <c:pt idx="137">
                  <c:v>1.4412655000884484</c:v>
                </c:pt>
                <c:pt idx="138">
                  <c:v>1.1454377088312313</c:v>
                </c:pt>
                <c:pt idx="139">
                  <c:v>-2.6800588023589356</c:v>
                </c:pt>
                <c:pt idx="140">
                  <c:v>-4.4560897548661522</c:v>
                </c:pt>
                <c:pt idx="141">
                  <c:v>0.86664148872154101</c:v>
                </c:pt>
                <c:pt idx="142">
                  <c:v>-5.3556414016735658</c:v>
                </c:pt>
                <c:pt idx="143">
                  <c:v>-2.7353878878534026</c:v>
                </c:pt>
                <c:pt idx="144">
                  <c:v>-2.3150951082963616</c:v>
                </c:pt>
                <c:pt idx="145">
                  <c:v>-1.4734567196268813</c:v>
                </c:pt>
                <c:pt idx="146">
                  <c:v>-2.3864047758485327</c:v>
                </c:pt>
                <c:pt idx="147">
                  <c:v>0.42482325449101666</c:v>
                </c:pt>
                <c:pt idx="148">
                  <c:v>-1.1379031778080346</c:v>
                </c:pt>
                <c:pt idx="149">
                  <c:v>-2.2272229992711914</c:v>
                </c:pt>
                <c:pt idx="150">
                  <c:v>-1.2110077314527032</c:v>
                </c:pt>
                <c:pt idx="151">
                  <c:v>-3.0854241983695374</c:v>
                </c:pt>
                <c:pt idx="152">
                  <c:v>0.31909583633832028</c:v>
                </c:pt>
                <c:pt idx="153">
                  <c:v>-1.7533595006396112</c:v>
                </c:pt>
                <c:pt idx="154">
                  <c:v>-1.5788055407905972</c:v>
                </c:pt>
                <c:pt idx="155">
                  <c:v>-2.9578125671057229</c:v>
                </c:pt>
                <c:pt idx="156">
                  <c:v>-1.9872309789068652</c:v>
                </c:pt>
                <c:pt idx="157">
                  <c:v>-4.6783768647354478</c:v>
                </c:pt>
                <c:pt idx="158">
                  <c:v>-6.5926735746261969</c:v>
                </c:pt>
                <c:pt idx="159">
                  <c:v>-3.8053156614003569</c:v>
                </c:pt>
                <c:pt idx="160">
                  <c:v>-1.2842881161622586</c:v>
                </c:pt>
                <c:pt idx="161">
                  <c:v>-2.6915694038468239</c:v>
                </c:pt>
                <c:pt idx="162">
                  <c:v>-4.380190266255056</c:v>
                </c:pt>
                <c:pt idx="163">
                  <c:v>-3.0558520100943838</c:v>
                </c:pt>
                <c:pt idx="164">
                  <c:v>-2.6798543414462657</c:v>
                </c:pt>
                <c:pt idx="165">
                  <c:v>-3.6797047357540968</c:v>
                </c:pt>
                <c:pt idx="166">
                  <c:v>-4.4091875808268703</c:v>
                </c:pt>
                <c:pt idx="167">
                  <c:v>-5.1814667004599393</c:v>
                </c:pt>
                <c:pt idx="168">
                  <c:v>-5.0813815860253158</c:v>
                </c:pt>
                <c:pt idx="169">
                  <c:v>-6.8135052123027471</c:v>
                </c:pt>
                <c:pt idx="170">
                  <c:v>0.13245589791188905</c:v>
                </c:pt>
                <c:pt idx="171">
                  <c:v>-1.4831755047893722</c:v>
                </c:pt>
                <c:pt idx="172">
                  <c:v>-3.0186096930808191</c:v>
                </c:pt>
                <c:pt idx="173">
                  <c:v>-1.6917878015950834</c:v>
                </c:pt>
                <c:pt idx="174">
                  <c:v>-3.7311167027575038</c:v>
                </c:pt>
                <c:pt idx="175">
                  <c:v>-2.5560125338832016</c:v>
                </c:pt>
                <c:pt idx="176">
                  <c:v>-3.8861161245520499</c:v>
                </c:pt>
                <c:pt idx="177">
                  <c:v>-5.2215255275577839</c:v>
                </c:pt>
                <c:pt idx="178">
                  <c:v>-5.6463609451694445</c:v>
                </c:pt>
                <c:pt idx="179">
                  <c:v>-1.684367260345347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F1-4FFD-92DF-8977993B9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92192"/>
        <c:axId val="171994496"/>
      </c:scatterChart>
      <c:valAx>
        <c:axId val="171992192"/>
        <c:scaling>
          <c:orientation val="minMax"/>
          <c:max val="18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2117721906195291"/>
              <c:y val="0.899557493188010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994496"/>
        <c:crossesAt val="-10"/>
        <c:crossBetween val="midCat"/>
        <c:majorUnit val="20"/>
        <c:minorUnit val="5"/>
      </c:valAx>
      <c:valAx>
        <c:axId val="171994496"/>
        <c:scaling>
          <c:orientation val="minMax"/>
          <c:max val="10"/>
          <c:min val="-1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Residual (Cu grade, %)</a:t>
                </a:r>
              </a:p>
            </c:rich>
          </c:tx>
          <c:layout>
            <c:manualLayout>
              <c:xMode val="edge"/>
              <c:yMode val="edge"/>
              <c:x val="2.5882390111428812E-2"/>
              <c:y val="0.167411444141689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992192"/>
        <c:crosses val="autoZero"/>
        <c:crossBetween val="midCat"/>
        <c:majorUnit val="2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429761678405416"/>
          <c:y val="9.535160905840285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158894407965909E-2"/>
          <c:y val="8.6651301582001461E-2"/>
          <c:w val="0.89699711798350001"/>
          <c:h val="0.829042182703473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'Ex.11.6'!$M$28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'Ex.11.6'!$M$29:$M$427</c:f>
              <c:numCache>
                <c:formatCode>General</c:formatCode>
                <c:ptCount val="399"/>
                <c:pt idx="0">
                  <c:v>-0.14271123368332475</c:v>
                </c:pt>
                <c:pt idx="1">
                  <c:v>0.18066493782811763</c:v>
                </c:pt>
                <c:pt idx="2">
                  <c:v>-0.82764806547723879</c:v>
                </c:pt>
                <c:pt idx="3">
                  <c:v>-0.81324365260347864</c:v>
                </c:pt>
                <c:pt idx="4">
                  <c:v>0.67209103808260784</c:v>
                </c:pt>
                <c:pt idx="5">
                  <c:v>-1.5612869444855355</c:v>
                </c:pt>
                <c:pt idx="6">
                  <c:v>-1.2295385631406186</c:v>
                </c:pt>
                <c:pt idx="7">
                  <c:v>0.21086752865811126</c:v>
                </c:pt>
                <c:pt idx="8">
                  <c:v>-1.1904624781566684</c:v>
                </c:pt>
                <c:pt idx="9">
                  <c:v>-0.42442044634496545</c:v>
                </c:pt>
                <c:pt idx="10">
                  <c:v>-1.329666828633427</c:v>
                </c:pt>
                <c:pt idx="11">
                  <c:v>-1.9033674677192631</c:v>
                </c:pt>
                <c:pt idx="12">
                  <c:v>-1.5362160255797965</c:v>
                </c:pt>
                <c:pt idx="13">
                  <c:v>0.46277360896539421</c:v>
                </c:pt>
                <c:pt idx="14">
                  <c:v>0.42903400925446089</c:v>
                </c:pt>
                <c:pt idx="15">
                  <c:v>0.85416480937920847</c:v>
                </c:pt>
                <c:pt idx="16">
                  <c:v>1.1887246264753342</c:v>
                </c:pt>
                <c:pt idx="17">
                  <c:v>4.3536303674021939</c:v>
                </c:pt>
                <c:pt idx="18">
                  <c:v>-0.56999067631480416</c:v>
                </c:pt>
                <c:pt idx="19">
                  <c:v>-0.8875983591521005</c:v>
                </c:pt>
                <c:pt idx="20">
                  <c:v>-0.35304982355986558</c:v>
                </c:pt>
                <c:pt idx="21">
                  <c:v>2.3288901267183144</c:v>
                </c:pt>
                <c:pt idx="22">
                  <c:v>-2.1855818138099399</c:v>
                </c:pt>
                <c:pt idx="23">
                  <c:v>-1.666905534625394</c:v>
                </c:pt>
                <c:pt idx="24">
                  <c:v>0.23843501830380603</c:v>
                </c:pt>
                <c:pt idx="25">
                  <c:v>0.91127420711102491</c:v>
                </c:pt>
                <c:pt idx="26">
                  <c:v>8.8700697870618989E-2</c:v>
                </c:pt>
                <c:pt idx="27">
                  <c:v>1.4562448510042636</c:v>
                </c:pt>
                <c:pt idx="28">
                  <c:v>2.2972416163922063</c:v>
                </c:pt>
                <c:pt idx="29">
                  <c:v>1.2551608214213636</c:v>
                </c:pt>
                <c:pt idx="30">
                  <c:v>0.631703143311519</c:v>
                </c:pt>
                <c:pt idx="31">
                  <c:v>0.86907974470524918</c:v>
                </c:pt>
                <c:pt idx="32">
                  <c:v>-1.4678924573465246</c:v>
                </c:pt>
                <c:pt idx="33">
                  <c:v>1.4069011728844345</c:v>
                </c:pt>
                <c:pt idx="34">
                  <c:v>-0.7809020465550276</c:v>
                </c:pt>
                <c:pt idx="35">
                  <c:v>0.64150120765252805</c:v>
                </c:pt>
                <c:pt idx="36">
                  <c:v>-1.0480757144253541</c:v>
                </c:pt>
                <c:pt idx="37">
                  <c:v>0.61415300252612481</c:v>
                </c:pt>
                <c:pt idx="38">
                  <c:v>0.13732585326331601</c:v>
                </c:pt>
                <c:pt idx="39">
                  <c:v>0.54379806834150679</c:v>
                </c:pt>
                <c:pt idx="40">
                  <c:v>0.8798582468240097</c:v>
                </c:pt>
                <c:pt idx="41">
                  <c:v>-0.22248222615484067</c:v>
                </c:pt>
                <c:pt idx="42">
                  <c:v>-0.81408411256013302</c:v>
                </c:pt>
                <c:pt idx="43">
                  <c:v>0.14163898000053399</c:v>
                </c:pt>
                <c:pt idx="44">
                  <c:v>-1.1165064695525726</c:v>
                </c:pt>
                <c:pt idx="45">
                  <c:v>0.8758752320733143</c:v>
                </c:pt>
                <c:pt idx="46">
                  <c:v>0.79733923405058005</c:v>
                </c:pt>
                <c:pt idx="47">
                  <c:v>-0.94066422335826505</c:v>
                </c:pt>
                <c:pt idx="48">
                  <c:v>0.30751161494224921</c:v>
                </c:pt>
                <c:pt idx="49">
                  <c:v>0.500352014087588</c:v>
                </c:pt>
                <c:pt idx="50">
                  <c:v>-0.11783561790093992</c:v>
                </c:pt>
                <c:pt idx="51">
                  <c:v>1.6904922070547974</c:v>
                </c:pt>
                <c:pt idx="52">
                  <c:v>-0.53009824295423957</c:v>
                </c:pt>
                <c:pt idx="53">
                  <c:v>0.16094753332071127</c:v>
                </c:pt>
                <c:pt idx="54">
                  <c:v>-0.48818126421943131</c:v>
                </c:pt>
                <c:pt idx="55">
                  <c:v>1.5964801129436899</c:v>
                </c:pt>
                <c:pt idx="56">
                  <c:v>-0.51363847373546412</c:v>
                </c:pt>
                <c:pt idx="57">
                  <c:v>-0.97803808517657875</c:v>
                </c:pt>
                <c:pt idx="58">
                  <c:v>-0.72250078216658764</c:v>
                </c:pt>
                <c:pt idx="59">
                  <c:v>0.24470145761428794</c:v>
                </c:pt>
                <c:pt idx="60">
                  <c:v>0.54713640961380183</c:v>
                </c:pt>
                <c:pt idx="61">
                  <c:v>-0.85586852586975304</c:v>
                </c:pt>
                <c:pt idx="62">
                  <c:v>-0.16342603691939825</c:v>
                </c:pt>
                <c:pt idx="63">
                  <c:v>-0.2097050936023919</c:v>
                </c:pt>
                <c:pt idx="64">
                  <c:v>0.54889432603472843</c:v>
                </c:pt>
                <c:pt idx="65">
                  <c:v>-1.0537742962325574</c:v>
                </c:pt>
                <c:pt idx="66">
                  <c:v>0.45624096412027348</c:v>
                </c:pt>
                <c:pt idx="67">
                  <c:v>-1.4823036263689606</c:v>
                </c:pt>
                <c:pt idx="68">
                  <c:v>0.18115204334408772</c:v>
                </c:pt>
                <c:pt idx="69">
                  <c:v>-1.3725010626166638</c:v>
                </c:pt>
                <c:pt idx="70">
                  <c:v>-0.50753647431694648</c:v>
                </c:pt>
                <c:pt idx="71">
                  <c:v>0.373197184782322</c:v>
                </c:pt>
                <c:pt idx="72">
                  <c:v>0.48880047329911935</c:v>
                </c:pt>
                <c:pt idx="73">
                  <c:v>4.3522460266089323E-2</c:v>
                </c:pt>
                <c:pt idx="74">
                  <c:v>5.0261061545752647E-2</c:v>
                </c:pt>
                <c:pt idx="75">
                  <c:v>-0.47422652552966271</c:v>
                </c:pt>
                <c:pt idx="76">
                  <c:v>-2.1069220819194423</c:v>
                </c:pt>
                <c:pt idx="77">
                  <c:v>1.5296952977060247</c:v>
                </c:pt>
                <c:pt idx="78">
                  <c:v>0.81039493932801299</c:v>
                </c:pt>
                <c:pt idx="79">
                  <c:v>0.29797990444214678</c:v>
                </c:pt>
                <c:pt idx="80">
                  <c:v>7.2711877540883693E-2</c:v>
                </c:pt>
                <c:pt idx="81">
                  <c:v>-1.7266998671108738</c:v>
                </c:pt>
                <c:pt idx="82">
                  <c:v>1.4176220209348056</c:v>
                </c:pt>
                <c:pt idx="83">
                  <c:v>-2.2245355003620433</c:v>
                </c:pt>
                <c:pt idx="84">
                  <c:v>3.5045947383826612</c:v>
                </c:pt>
                <c:pt idx="85">
                  <c:v>-0.65161382041755467</c:v>
                </c:pt>
                <c:pt idx="86">
                  <c:v>-0.83450429733775366</c:v>
                </c:pt>
                <c:pt idx="87">
                  <c:v>-1.9741477234909006</c:v>
                </c:pt>
                <c:pt idx="88">
                  <c:v>-0.72297769421432978</c:v>
                </c:pt>
                <c:pt idx="89">
                  <c:v>0.28768579298584113</c:v>
                </c:pt>
                <c:pt idx="90">
                  <c:v>-0.44789207150144339</c:v>
                </c:pt>
                <c:pt idx="91">
                  <c:v>-0.69974120137857898</c:v>
                </c:pt>
                <c:pt idx="92">
                  <c:v>3.2383637651178861E-2</c:v>
                </c:pt>
                <c:pt idx="93">
                  <c:v>2.6790673324292674E-2</c:v>
                </c:pt>
                <c:pt idx="94">
                  <c:v>-0.1527349971169987</c:v>
                </c:pt>
                <c:pt idx="95">
                  <c:v>1.3990461144085762</c:v>
                </c:pt>
                <c:pt idx="96">
                  <c:v>0.60182783109091698</c:v>
                </c:pt>
                <c:pt idx="97">
                  <c:v>1.1663373724518307</c:v>
                </c:pt>
                <c:pt idx="98">
                  <c:v>0.12467884263791383</c:v>
                </c:pt>
                <c:pt idx="99">
                  <c:v>-2.3678379385104247</c:v>
                </c:pt>
                <c:pt idx="100">
                  <c:v>0.30236363592673732</c:v>
                </c:pt>
                <c:pt idx="101">
                  <c:v>-0.71000736233649397</c:v>
                </c:pt>
                <c:pt idx="102">
                  <c:v>-0.88964267635826455</c:v>
                </c:pt>
                <c:pt idx="103">
                  <c:v>0.23449181421192306</c:v>
                </c:pt>
                <c:pt idx="104">
                  <c:v>0.32536480308485921</c:v>
                </c:pt>
                <c:pt idx="105">
                  <c:v>1.6191013500547147</c:v>
                </c:pt>
                <c:pt idx="106">
                  <c:v>-0.60714082522485624</c:v>
                </c:pt>
                <c:pt idx="107">
                  <c:v>0.24117061454144786</c:v>
                </c:pt>
                <c:pt idx="108">
                  <c:v>0.76948735927166445</c:v>
                </c:pt>
                <c:pt idx="109">
                  <c:v>0.70480391497880479</c:v>
                </c:pt>
                <c:pt idx="110">
                  <c:v>0.46234738580967805</c:v>
                </c:pt>
                <c:pt idx="111">
                  <c:v>0.23679354961622884</c:v>
                </c:pt>
                <c:pt idx="112">
                  <c:v>0.26041812269479342</c:v>
                </c:pt>
                <c:pt idx="113">
                  <c:v>1.8183547393302972</c:v>
                </c:pt>
                <c:pt idx="114">
                  <c:v>-3.6333547722799207</c:v>
                </c:pt>
                <c:pt idx="115">
                  <c:v>-6.40418288840921E-2</c:v>
                </c:pt>
                <c:pt idx="116">
                  <c:v>-2.0087195922685477</c:v>
                </c:pt>
                <c:pt idx="117">
                  <c:v>-1.2113327138514853</c:v>
                </c:pt>
                <c:pt idx="118">
                  <c:v>-0.68917282848110106</c:v>
                </c:pt>
                <c:pt idx="119">
                  <c:v>0.30983498917624408</c:v>
                </c:pt>
                <c:pt idx="120">
                  <c:v>-1.1564012821808489</c:v>
                </c:pt>
                <c:pt idx="121">
                  <c:v>-0.38131245839411892</c:v>
                </c:pt>
                <c:pt idx="122">
                  <c:v>0.36908181957655617</c:v>
                </c:pt>
                <c:pt idx="123">
                  <c:v>-1.5258743795985776</c:v>
                </c:pt>
                <c:pt idx="124">
                  <c:v>0.71996512107293387</c:v>
                </c:pt>
                <c:pt idx="125">
                  <c:v>0.31139852690933589</c:v>
                </c:pt>
                <c:pt idx="126">
                  <c:v>-0.63590687073701535</c:v>
                </c:pt>
                <c:pt idx="127">
                  <c:v>0.63529867340275714</c:v>
                </c:pt>
                <c:pt idx="128">
                  <c:v>-1.1009296652146816</c:v>
                </c:pt>
                <c:pt idx="129">
                  <c:v>7.4943257354151707E-2</c:v>
                </c:pt>
                <c:pt idx="130">
                  <c:v>0.73518495466691736</c:v>
                </c:pt>
                <c:pt idx="131">
                  <c:v>0.93889148196947569</c:v>
                </c:pt>
                <c:pt idx="132">
                  <c:v>1.0007695855063048</c:v>
                </c:pt>
                <c:pt idx="133">
                  <c:v>1.1435759103988372</c:v>
                </c:pt>
                <c:pt idx="134">
                  <c:v>-0.32270269398053808</c:v>
                </c:pt>
                <c:pt idx="135">
                  <c:v>0.84948634556319191</c:v>
                </c:pt>
                <c:pt idx="136">
                  <c:v>0.42265949111426132</c:v>
                </c:pt>
                <c:pt idx="137">
                  <c:v>2.3014750504384542E-2</c:v>
                </c:pt>
                <c:pt idx="138">
                  <c:v>0.75609692380599747</c:v>
                </c:pt>
                <c:pt idx="139">
                  <c:v>0.3830402734917373</c:v>
                </c:pt>
                <c:pt idx="140">
                  <c:v>-0.51896739706908257</c:v>
                </c:pt>
                <c:pt idx="141">
                  <c:v>-0.59988286624714338</c:v>
                </c:pt>
                <c:pt idx="142">
                  <c:v>2.4081264291621496E-2</c:v>
                </c:pt>
                <c:pt idx="143">
                  <c:v>-0.80786518249723005</c:v>
                </c:pt>
                <c:pt idx="144">
                  <c:v>-0.43948309405282149</c:v>
                </c:pt>
                <c:pt idx="145">
                  <c:v>0.64546475949383064</c:v>
                </c:pt>
                <c:pt idx="146">
                  <c:v>-1.3546237698890888</c:v>
                </c:pt>
                <c:pt idx="147">
                  <c:v>-1.5207171879213384E-3</c:v>
                </c:pt>
                <c:pt idx="148">
                  <c:v>0.54959242088730953</c:v>
                </c:pt>
                <c:pt idx="149">
                  <c:v>0.74277984476551484</c:v>
                </c:pt>
                <c:pt idx="150">
                  <c:v>0.41404904756428684</c:v>
                </c:pt>
                <c:pt idx="151">
                  <c:v>1.2436163338032702</c:v>
                </c:pt>
                <c:pt idx="152">
                  <c:v>0.90911338914458306</c:v>
                </c:pt>
                <c:pt idx="153">
                  <c:v>0.20040976971263844</c:v>
                </c:pt>
                <c:pt idx="154">
                  <c:v>-0.24960834309433866</c:v>
                </c:pt>
                <c:pt idx="155">
                  <c:v>1.1994695362979544</c:v>
                </c:pt>
                <c:pt idx="156">
                  <c:v>-0.22334351261165608</c:v>
                </c:pt>
                <c:pt idx="157">
                  <c:v>-5.7641158208329039E-2</c:v>
                </c:pt>
                <c:pt idx="158">
                  <c:v>-0.41203271637593814</c:v>
                </c:pt>
                <c:pt idx="159">
                  <c:v>1.0365538716626113</c:v>
                </c:pt>
                <c:pt idx="160">
                  <c:v>-0.5495883075147534</c:v>
                </c:pt>
                <c:pt idx="161">
                  <c:v>0.99399000712771624</c:v>
                </c:pt>
                <c:pt idx="162">
                  <c:v>0.78239244892895543</c:v>
                </c:pt>
                <c:pt idx="163">
                  <c:v>1.316250693447701</c:v>
                </c:pt>
                <c:pt idx="164">
                  <c:v>0.72773116458720655</c:v>
                </c:pt>
                <c:pt idx="165">
                  <c:v>0.42849900227984256</c:v>
                </c:pt>
                <c:pt idx="166">
                  <c:v>-0.6835391935158649</c:v>
                </c:pt>
                <c:pt idx="167">
                  <c:v>-0.67980876675676816</c:v>
                </c:pt>
                <c:pt idx="168">
                  <c:v>-0.24449980123334741</c:v>
                </c:pt>
                <c:pt idx="169">
                  <c:v>0.28203126166539555</c:v>
                </c:pt>
                <c:pt idx="170">
                  <c:v>-1.3479982383555884</c:v>
                </c:pt>
                <c:pt idx="171">
                  <c:v>-0.31035075609310642</c:v>
                </c:pt>
                <c:pt idx="172">
                  <c:v>-0.15411820849875216</c:v>
                </c:pt>
                <c:pt idx="173">
                  <c:v>-2.3993888863162262E-2</c:v>
                </c:pt>
                <c:pt idx="174">
                  <c:v>-1.6037941958061652</c:v>
                </c:pt>
                <c:pt idx="175">
                  <c:v>-0.47541629991374706</c:v>
                </c:pt>
                <c:pt idx="176">
                  <c:v>0.68906322206448556</c:v>
                </c:pt>
                <c:pt idx="177">
                  <c:v>0.82118590781263978</c:v>
                </c:pt>
                <c:pt idx="178">
                  <c:v>1.182460698066597</c:v>
                </c:pt>
                <c:pt idx="179">
                  <c:v>-0.87796721383405651</c:v>
                </c:pt>
                <c:pt idx="180">
                  <c:v>1.362099348613973</c:v>
                </c:pt>
                <c:pt idx="181">
                  <c:v>1.0811711021214536</c:v>
                </c:pt>
                <c:pt idx="182">
                  <c:v>-0.18515942025700216</c:v>
                </c:pt>
                <c:pt idx="183">
                  <c:v>0.51100944623305322</c:v>
                </c:pt>
                <c:pt idx="184">
                  <c:v>-0.36554303965590002</c:v>
                </c:pt>
                <c:pt idx="185">
                  <c:v>0.72234035882839376</c:v>
                </c:pt>
                <c:pt idx="186">
                  <c:v>-0.74336794117343818</c:v>
                </c:pt>
                <c:pt idx="187">
                  <c:v>-0.84601802654693681</c:v>
                </c:pt>
                <c:pt idx="188">
                  <c:v>1.2741067453545813</c:v>
                </c:pt>
                <c:pt idx="189">
                  <c:v>0.22547646535151852</c:v>
                </c:pt>
                <c:pt idx="190">
                  <c:v>-0.7966841448694475</c:v>
                </c:pt>
                <c:pt idx="191">
                  <c:v>2.8727562696332538E-2</c:v>
                </c:pt>
                <c:pt idx="192">
                  <c:v>0.5054840650630823</c:v>
                </c:pt>
                <c:pt idx="193">
                  <c:v>-0.2138307799429143</c:v>
                </c:pt>
                <c:pt idx="194">
                  <c:v>-2.7326400032857578E-2</c:v>
                </c:pt>
                <c:pt idx="195">
                  <c:v>0.82426226693924798</c:v>
                </c:pt>
                <c:pt idx="196">
                  <c:v>0.33321058478335663</c:v>
                </c:pt>
                <c:pt idx="197">
                  <c:v>0.97546182357281641</c:v>
                </c:pt>
                <c:pt idx="198">
                  <c:v>0.45867591712062622</c:v>
                </c:pt>
                <c:pt idx="199">
                  <c:v>1.012307240518771</c:v>
                </c:pt>
                <c:pt idx="200">
                  <c:v>-0.31871454519717241</c:v>
                </c:pt>
                <c:pt idx="201">
                  <c:v>1.2689758743885247</c:v>
                </c:pt>
                <c:pt idx="202">
                  <c:v>0.18118934702974665</c:v>
                </c:pt>
                <c:pt idx="203">
                  <c:v>0.91292185930763348</c:v>
                </c:pt>
                <c:pt idx="204">
                  <c:v>0.29907703119771928</c:v>
                </c:pt>
                <c:pt idx="205">
                  <c:v>0.14095069882967493</c:v>
                </c:pt>
                <c:pt idx="206">
                  <c:v>0.28266297429006959</c:v>
                </c:pt>
                <c:pt idx="207">
                  <c:v>0.99625562424920677</c:v>
                </c:pt>
                <c:pt idx="208">
                  <c:v>0.12497104041911207</c:v>
                </c:pt>
                <c:pt idx="209">
                  <c:v>0.86016659568812193</c:v>
                </c:pt>
                <c:pt idx="210">
                  <c:v>2.0553899389924335</c:v>
                </c:pt>
                <c:pt idx="211">
                  <c:v>0.18575535403705748</c:v>
                </c:pt>
                <c:pt idx="212">
                  <c:v>0.23099631553247912</c:v>
                </c:pt>
                <c:pt idx="213">
                  <c:v>0.93100144631689197</c:v>
                </c:pt>
                <c:pt idx="214">
                  <c:v>-0.26716295999209644</c:v>
                </c:pt>
                <c:pt idx="215">
                  <c:v>3.7090102044815107E-3</c:v>
                </c:pt>
                <c:pt idx="216">
                  <c:v>0.14862688341262509</c:v>
                </c:pt>
                <c:pt idx="217">
                  <c:v>0.38424925205319072</c:v>
                </c:pt>
                <c:pt idx="218">
                  <c:v>0.19585786253162074</c:v>
                </c:pt>
                <c:pt idx="219">
                  <c:v>-0.43001326570641379</c:v>
                </c:pt>
                <c:pt idx="220">
                  <c:v>1.233258405068685</c:v>
                </c:pt>
                <c:pt idx="221">
                  <c:v>0.46568657127881219</c:v>
                </c:pt>
                <c:pt idx="222">
                  <c:v>1.3237635310903249</c:v>
                </c:pt>
                <c:pt idx="223">
                  <c:v>-0.15006914250165526</c:v>
                </c:pt>
                <c:pt idx="224">
                  <c:v>0.76905371702299696</c:v>
                </c:pt>
                <c:pt idx="225">
                  <c:v>-6.517476606271963E-2</c:v>
                </c:pt>
                <c:pt idx="226">
                  <c:v>-1.0545146845566249</c:v>
                </c:pt>
                <c:pt idx="227">
                  <c:v>1.5685989534767977</c:v>
                </c:pt>
                <c:pt idx="228">
                  <c:v>-0.50336537232424827</c:v>
                </c:pt>
                <c:pt idx="229">
                  <c:v>1.7573060703451857</c:v>
                </c:pt>
                <c:pt idx="230">
                  <c:v>0.52380654418009653</c:v>
                </c:pt>
                <c:pt idx="231">
                  <c:v>0.77607978970066926</c:v>
                </c:pt>
                <c:pt idx="232">
                  <c:v>-0.43987376443104498</c:v>
                </c:pt>
                <c:pt idx="233">
                  <c:v>0.80852306732454782</c:v>
                </c:pt>
                <c:pt idx="234">
                  <c:v>2.1511666370153524</c:v>
                </c:pt>
                <c:pt idx="235">
                  <c:v>0.14603271231820722</c:v>
                </c:pt>
                <c:pt idx="236">
                  <c:v>-1.3199237994071258</c:v>
                </c:pt>
                <c:pt idx="237">
                  <c:v>0.4326669219612973</c:v>
                </c:pt>
                <c:pt idx="238">
                  <c:v>0.47839570693361677</c:v>
                </c:pt>
                <c:pt idx="239">
                  <c:v>0.12698194166656743</c:v>
                </c:pt>
                <c:pt idx="240">
                  <c:v>0.48024075693966484</c:v>
                </c:pt>
                <c:pt idx="241">
                  <c:v>-0.46004730351219997</c:v>
                </c:pt>
                <c:pt idx="242">
                  <c:v>-0.2600745494161355</c:v>
                </c:pt>
                <c:pt idx="243">
                  <c:v>-0.66091169711052267</c:v>
                </c:pt>
                <c:pt idx="244">
                  <c:v>0.44686508478174514</c:v>
                </c:pt>
                <c:pt idx="245">
                  <c:v>0.50786967198297028</c:v>
                </c:pt>
                <c:pt idx="246">
                  <c:v>0.66463708983928893</c:v>
                </c:pt>
                <c:pt idx="247">
                  <c:v>0.76529073244132395</c:v>
                </c:pt>
                <c:pt idx="248">
                  <c:v>-0.52806209636184454</c:v>
                </c:pt>
                <c:pt idx="249">
                  <c:v>1.0253879067411495</c:v>
                </c:pt>
                <c:pt idx="250">
                  <c:v>0.60364873768250671</c:v>
                </c:pt>
                <c:pt idx="251">
                  <c:v>-0.72834671220425751</c:v>
                </c:pt>
                <c:pt idx="252">
                  <c:v>1.3080275850301566</c:v>
                </c:pt>
                <c:pt idx="253">
                  <c:v>0.34904511827812451</c:v>
                </c:pt>
                <c:pt idx="254">
                  <c:v>0.33584835845696526</c:v>
                </c:pt>
                <c:pt idx="255">
                  <c:v>-7.4020993238736246E-2</c:v>
                </c:pt>
                <c:pt idx="256">
                  <c:v>0.25833302896030408</c:v>
                </c:pt>
                <c:pt idx="257">
                  <c:v>0.95516509622724277</c:v>
                </c:pt>
                <c:pt idx="258">
                  <c:v>0.55868323297104061</c:v>
                </c:pt>
                <c:pt idx="259">
                  <c:v>0.53364577731050966</c:v>
                </c:pt>
                <c:pt idx="260">
                  <c:v>-0.32944238887611405</c:v>
                </c:pt>
                <c:pt idx="261">
                  <c:v>-1.5505829405501519</c:v>
                </c:pt>
                <c:pt idx="262">
                  <c:v>1.3407119550764452</c:v>
                </c:pt>
                <c:pt idx="263">
                  <c:v>0.54685290870699721</c:v>
                </c:pt>
                <c:pt idx="264">
                  <c:v>1.3635311125342853</c:v>
                </c:pt>
                <c:pt idx="265">
                  <c:v>0.69709867711225726</c:v>
                </c:pt>
                <c:pt idx="266">
                  <c:v>-1.0428337553974634</c:v>
                </c:pt>
                <c:pt idx="267">
                  <c:v>-1.0525102983613162</c:v>
                </c:pt>
                <c:pt idx="268">
                  <c:v>0.37490629961080346</c:v>
                </c:pt>
                <c:pt idx="269">
                  <c:v>-0.22149270619080094</c:v>
                </c:pt>
                <c:pt idx="270">
                  <c:v>0.41256811707827412</c:v>
                </c:pt>
                <c:pt idx="271">
                  <c:v>0.8200095624496232</c:v>
                </c:pt>
                <c:pt idx="272">
                  <c:v>1.4090158560340895</c:v>
                </c:pt>
                <c:pt idx="273">
                  <c:v>1.4890519833568208</c:v>
                </c:pt>
                <c:pt idx="274">
                  <c:v>-1.0156566172809729</c:v>
                </c:pt>
                <c:pt idx="275">
                  <c:v>-0.35107647629194638</c:v>
                </c:pt>
                <c:pt idx="276">
                  <c:v>0.80404361642982969</c:v>
                </c:pt>
                <c:pt idx="277">
                  <c:v>-0.24472407529073417</c:v>
                </c:pt>
                <c:pt idx="278">
                  <c:v>-3.2024169177786076E-2</c:v>
                </c:pt>
                <c:pt idx="279">
                  <c:v>-0.97867215036363453</c:v>
                </c:pt>
                <c:pt idx="280">
                  <c:v>-0.70900662569592843</c:v>
                </c:pt>
                <c:pt idx="281">
                  <c:v>-1.1601654773730949</c:v>
                </c:pt>
                <c:pt idx="282">
                  <c:v>-0.95561815513583248</c:v>
                </c:pt>
                <c:pt idx="283">
                  <c:v>8.3579490673386537E-3</c:v>
                </c:pt>
                <c:pt idx="284">
                  <c:v>-0.55056394673082132</c:v>
                </c:pt>
                <c:pt idx="285">
                  <c:v>0.25551269840433721</c:v>
                </c:pt>
                <c:pt idx="286">
                  <c:v>-0.85602737491879388</c:v>
                </c:pt>
                <c:pt idx="287">
                  <c:v>0.22526715603229738</c:v>
                </c:pt>
                <c:pt idx="288">
                  <c:v>0.42339646940148334</c:v>
                </c:pt>
                <c:pt idx="289">
                  <c:v>5.2696669256022968E-2</c:v>
                </c:pt>
                <c:pt idx="290">
                  <c:v>-0.19187569565922463</c:v>
                </c:pt>
                <c:pt idx="291">
                  <c:v>-0.45896726820540407</c:v>
                </c:pt>
                <c:pt idx="292">
                  <c:v>-0.1539363417399463</c:v>
                </c:pt>
                <c:pt idx="293">
                  <c:v>-0.26365311881805165</c:v>
                </c:pt>
                <c:pt idx="294">
                  <c:v>-0.44021932391040108</c:v>
                </c:pt>
                <c:pt idx="295">
                  <c:v>-0.21047632029344979</c:v>
                </c:pt>
                <c:pt idx="296">
                  <c:v>-2.8231016715400457</c:v>
                </c:pt>
                <c:pt idx="297">
                  <c:v>0.53612439019943881</c:v>
                </c:pt>
                <c:pt idx="298">
                  <c:v>-2.2749433289006922E-2</c:v>
                </c:pt>
                <c:pt idx="299">
                  <c:v>-1.6002805457546903</c:v>
                </c:pt>
                <c:pt idx="300">
                  <c:v>0.24264018918392752</c:v>
                </c:pt>
                <c:pt idx="301">
                  <c:v>-0.72123884876114053</c:v>
                </c:pt>
                <c:pt idx="302">
                  <c:v>2.3637162904917351E-4</c:v>
                </c:pt>
                <c:pt idx="303">
                  <c:v>0.36022192415872067</c:v>
                </c:pt>
                <c:pt idx="304">
                  <c:v>0.16438077773973009</c:v>
                </c:pt>
                <c:pt idx="305">
                  <c:v>-0.33487090633161393</c:v>
                </c:pt>
                <c:pt idx="306">
                  <c:v>0.50210627862159907</c:v>
                </c:pt>
                <c:pt idx="307">
                  <c:v>1.0238872258891976</c:v>
                </c:pt>
                <c:pt idx="308">
                  <c:v>-0.5310146752128263</c:v>
                </c:pt>
                <c:pt idx="309">
                  <c:v>-0.87349804002365006</c:v>
                </c:pt>
                <c:pt idx="310">
                  <c:v>1.1710077050123251</c:v>
                </c:pt>
                <c:pt idx="311">
                  <c:v>0.64034254676623348</c:v>
                </c:pt>
                <c:pt idx="312">
                  <c:v>-6.6979273288031004E-3</c:v>
                </c:pt>
                <c:pt idx="313">
                  <c:v>0.32620126073440259</c:v>
                </c:pt>
                <c:pt idx="314">
                  <c:v>1.3298551652779549</c:v>
                </c:pt>
                <c:pt idx="315">
                  <c:v>0.69926901003545117</c:v>
                </c:pt>
                <c:pt idx="316">
                  <c:v>-0.58984794078133662</c:v>
                </c:pt>
                <c:pt idx="317">
                  <c:v>-1.4283703122763509</c:v>
                </c:pt>
                <c:pt idx="318">
                  <c:v>0.71534229724111342</c:v>
                </c:pt>
                <c:pt idx="319">
                  <c:v>-0.19101536520364071</c:v>
                </c:pt>
                <c:pt idx="320">
                  <c:v>-0.22265996287583747</c:v>
                </c:pt>
                <c:pt idx="321">
                  <c:v>0.46494204059012517</c:v>
                </c:pt>
                <c:pt idx="322">
                  <c:v>0.76836002651937962</c:v>
                </c:pt>
                <c:pt idx="323">
                  <c:v>0.66101244790579228</c:v>
                </c:pt>
                <c:pt idx="324">
                  <c:v>0.85925828888540368</c:v>
                </c:pt>
                <c:pt idx="325">
                  <c:v>0.94618598219029815</c:v>
                </c:pt>
                <c:pt idx="326">
                  <c:v>0.98594680645838262</c:v>
                </c:pt>
                <c:pt idx="327">
                  <c:v>1.2675879223658999</c:v>
                </c:pt>
                <c:pt idx="328">
                  <c:v>1.2424462909464995</c:v>
                </c:pt>
                <c:pt idx="329">
                  <c:v>0.84663162714348295</c:v>
                </c:pt>
                <c:pt idx="330">
                  <c:v>2.3051840234310053</c:v>
                </c:pt>
                <c:pt idx="331">
                  <c:v>-1.8281790304578345</c:v>
                </c:pt>
                <c:pt idx="332">
                  <c:v>2.1356947372075235</c:v>
                </c:pt>
                <c:pt idx="333">
                  <c:v>-0.95448673898717828</c:v>
                </c:pt>
                <c:pt idx="334">
                  <c:v>-0.44964244589058566</c:v>
                </c:pt>
                <c:pt idx="335">
                  <c:v>1.2621016518851416</c:v>
                </c:pt>
                <c:pt idx="336">
                  <c:v>-1.0219263873275661</c:v>
                </c:pt>
                <c:pt idx="337">
                  <c:v>-0.53771463561697563</c:v>
                </c:pt>
                <c:pt idx="338">
                  <c:v>1.3023391248799312</c:v>
                </c:pt>
                <c:pt idx="339">
                  <c:v>-0.52189620565110328</c:v>
                </c:pt>
                <c:pt idx="340">
                  <c:v>1.572661288237583</c:v>
                </c:pt>
                <c:pt idx="341">
                  <c:v>-0.62046771147006885</c:v>
                </c:pt>
                <c:pt idx="342">
                  <c:v>0.43534800240203969</c:v>
                </c:pt>
                <c:pt idx="343">
                  <c:v>-0.68544733686156545</c:v>
                </c:pt>
                <c:pt idx="344">
                  <c:v>-0.23033950119983573</c:v>
                </c:pt>
                <c:pt idx="345">
                  <c:v>-2.2395450344371404</c:v>
                </c:pt>
                <c:pt idx="346">
                  <c:v>0.75323434283272639</c:v>
                </c:pt>
                <c:pt idx="347">
                  <c:v>-0.10535513265194076</c:v>
                </c:pt>
                <c:pt idx="348">
                  <c:v>-0.55268350844510006</c:v>
                </c:pt>
                <c:pt idx="349">
                  <c:v>-5.7590547675004704E-2</c:v>
                </c:pt>
                <c:pt idx="350">
                  <c:v>-0.34169369799800187</c:v>
                </c:pt>
                <c:pt idx="351">
                  <c:v>-0.71998549184591643</c:v>
                </c:pt>
                <c:pt idx="352">
                  <c:v>0.19682125354887278</c:v>
                </c:pt>
                <c:pt idx="353">
                  <c:v>-0.46245582897582088</c:v>
                </c:pt>
                <c:pt idx="354">
                  <c:v>0.43664095359545591</c:v>
                </c:pt>
                <c:pt idx="355">
                  <c:v>-0.84520704104705258</c:v>
                </c:pt>
                <c:pt idx="356">
                  <c:v>-0.63380304532720255</c:v>
                </c:pt>
                <c:pt idx="357">
                  <c:v>-1.3337582620796753</c:v>
                </c:pt>
                <c:pt idx="358">
                  <c:v>0.24345098949800653</c:v>
                </c:pt>
                <c:pt idx="359">
                  <c:v>-0.71721364578872115</c:v>
                </c:pt>
                <c:pt idx="360">
                  <c:v>-0.23277598250158732</c:v>
                </c:pt>
                <c:pt idx="361">
                  <c:v>-0.83628053231381416</c:v>
                </c:pt>
                <c:pt idx="362">
                  <c:v>1.2756894707046753</c:v>
                </c:pt>
                <c:pt idx="363">
                  <c:v>-1.322781214842462</c:v>
                </c:pt>
                <c:pt idx="364">
                  <c:v>-0.30741810333816694</c:v>
                </c:pt>
                <c:pt idx="365">
                  <c:v>-1.1930247662919988</c:v>
                </c:pt>
                <c:pt idx="366">
                  <c:v>0.81121154090019043</c:v>
                </c:pt>
                <c:pt idx="367">
                  <c:v>-1.0191426230404868</c:v>
                </c:pt>
                <c:pt idx="368">
                  <c:v>-0.15008742446988912</c:v>
                </c:pt>
                <c:pt idx="369">
                  <c:v>-0.78996791109161191</c:v>
                </c:pt>
                <c:pt idx="370">
                  <c:v>-0.47802270149467446</c:v>
                </c:pt>
                <c:pt idx="371">
                  <c:v>-0.77867885342286858</c:v>
                </c:pt>
                <c:pt idx="372">
                  <c:v>-0.66342352234664848</c:v>
                </c:pt>
                <c:pt idx="373">
                  <c:v>-1.6285180388181815</c:v>
                </c:pt>
                <c:pt idx="374">
                  <c:v>0.28435494091587948</c:v>
                </c:pt>
                <c:pt idx="375">
                  <c:v>-1.106708325302908</c:v>
                </c:pt>
                <c:pt idx="376">
                  <c:v>0.78474688029914164</c:v>
                </c:pt>
                <c:pt idx="377">
                  <c:v>-0.39185606498668185</c:v>
                </c:pt>
                <c:pt idx="378">
                  <c:v>-1.5411045821749234</c:v>
                </c:pt>
                <c:pt idx="379">
                  <c:v>-2.2022273115718356</c:v>
                </c:pt>
                <c:pt idx="380">
                  <c:v>-1.1061755792099353</c:v>
                </c:pt>
                <c:pt idx="381">
                  <c:v>0.13659178366519822</c:v>
                </c:pt>
                <c:pt idx="382">
                  <c:v>-1.3407410597780218</c:v>
                </c:pt>
                <c:pt idx="383">
                  <c:v>-0.72129851521247312</c:v>
                </c:pt>
                <c:pt idx="384">
                  <c:v>-3.202331173418596</c:v>
                </c:pt>
                <c:pt idx="385">
                  <c:v>-1.4172440855477766</c:v>
                </c:pt>
                <c:pt idx="386">
                  <c:v>-0.58567293411375332</c:v>
                </c:pt>
                <c:pt idx="387">
                  <c:v>-2.2036460692301505</c:v>
                </c:pt>
                <c:pt idx="388">
                  <c:v>-0.9879998669229092</c:v>
                </c:pt>
                <c:pt idx="389">
                  <c:v>-0.60646149864348042</c:v>
                </c:pt>
                <c:pt idx="390">
                  <c:v>-1.6642973599849684</c:v>
                </c:pt>
                <c:pt idx="391">
                  <c:v>-2.0441181770450303</c:v>
                </c:pt>
                <c:pt idx="392">
                  <c:v>0.84717185728556099</c:v>
                </c:pt>
                <c:pt idx="393">
                  <c:v>-3.1312821437862741</c:v>
                </c:pt>
                <c:pt idx="394">
                  <c:v>0.51520797497143045</c:v>
                </c:pt>
                <c:pt idx="395">
                  <c:v>1.4600184121666737</c:v>
                </c:pt>
                <c:pt idx="396">
                  <c:v>-1.5770400101526083</c:v>
                </c:pt>
                <c:pt idx="397">
                  <c:v>0.33194304099703392</c:v>
                </c:pt>
                <c:pt idx="398">
                  <c:v>-0.11678978962213107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C-4004-A208-32B92F32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34976"/>
        <c:axId val="171565824"/>
      </c:scatterChart>
      <c:valAx>
        <c:axId val="171534976"/>
        <c:scaling>
          <c:orientation val="minMax"/>
          <c:max val="4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565824"/>
        <c:crosses val="autoZero"/>
        <c:crossBetween val="midCat"/>
      </c:valAx>
      <c:valAx>
        <c:axId val="1715658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534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645468690707866E-2"/>
          <c:y val="6.352952124802605E-2"/>
          <c:w val="0.88139852083044412"/>
          <c:h val="0.76235425497631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'Ex.11.6'!$BG$1</c:f>
              <c:strCache>
                <c:ptCount val="1"/>
                <c:pt idx="0">
                  <c:v>Pred. Ni rec.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'Ex.11.6'!$AZ$2:$AZ$253</c:f>
              <c:numCache>
                <c:formatCode>General</c:formatCode>
                <c:ptCount val="252"/>
                <c:pt idx="0">
                  <c:v>402</c:v>
                </c:pt>
                <c:pt idx="1">
                  <c:v>403</c:v>
                </c:pt>
                <c:pt idx="2">
                  <c:v>404</c:v>
                </c:pt>
                <c:pt idx="3">
                  <c:v>405</c:v>
                </c:pt>
                <c:pt idx="4">
                  <c:v>406</c:v>
                </c:pt>
                <c:pt idx="5">
                  <c:v>407</c:v>
                </c:pt>
                <c:pt idx="6">
                  <c:v>408</c:v>
                </c:pt>
                <c:pt idx="7">
                  <c:v>409</c:v>
                </c:pt>
                <c:pt idx="8">
                  <c:v>410</c:v>
                </c:pt>
                <c:pt idx="9">
                  <c:v>411</c:v>
                </c:pt>
                <c:pt idx="10">
                  <c:v>412</c:v>
                </c:pt>
                <c:pt idx="11">
                  <c:v>413</c:v>
                </c:pt>
                <c:pt idx="12">
                  <c:v>414</c:v>
                </c:pt>
                <c:pt idx="13">
                  <c:v>415</c:v>
                </c:pt>
                <c:pt idx="14">
                  <c:v>416</c:v>
                </c:pt>
                <c:pt idx="15">
                  <c:v>417</c:v>
                </c:pt>
                <c:pt idx="16">
                  <c:v>418</c:v>
                </c:pt>
                <c:pt idx="17">
                  <c:v>419</c:v>
                </c:pt>
                <c:pt idx="18">
                  <c:v>420</c:v>
                </c:pt>
                <c:pt idx="19">
                  <c:v>421</c:v>
                </c:pt>
                <c:pt idx="20">
                  <c:v>422</c:v>
                </c:pt>
                <c:pt idx="21">
                  <c:v>423</c:v>
                </c:pt>
                <c:pt idx="22">
                  <c:v>424</c:v>
                </c:pt>
                <c:pt idx="23">
                  <c:v>425</c:v>
                </c:pt>
                <c:pt idx="24">
                  <c:v>426</c:v>
                </c:pt>
                <c:pt idx="25">
                  <c:v>427</c:v>
                </c:pt>
                <c:pt idx="26">
                  <c:v>428</c:v>
                </c:pt>
                <c:pt idx="27">
                  <c:v>429</c:v>
                </c:pt>
                <c:pt idx="28">
                  <c:v>430</c:v>
                </c:pt>
                <c:pt idx="29">
                  <c:v>431</c:v>
                </c:pt>
                <c:pt idx="30">
                  <c:v>432</c:v>
                </c:pt>
                <c:pt idx="31">
                  <c:v>433</c:v>
                </c:pt>
                <c:pt idx="32">
                  <c:v>434</c:v>
                </c:pt>
                <c:pt idx="33">
                  <c:v>435</c:v>
                </c:pt>
                <c:pt idx="34">
                  <c:v>436</c:v>
                </c:pt>
                <c:pt idx="35">
                  <c:v>437</c:v>
                </c:pt>
                <c:pt idx="36">
                  <c:v>438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442</c:v>
                </c:pt>
                <c:pt idx="41">
                  <c:v>443</c:v>
                </c:pt>
                <c:pt idx="42">
                  <c:v>444</c:v>
                </c:pt>
                <c:pt idx="43">
                  <c:v>445</c:v>
                </c:pt>
                <c:pt idx="44">
                  <c:v>446</c:v>
                </c:pt>
                <c:pt idx="45">
                  <c:v>447</c:v>
                </c:pt>
                <c:pt idx="46">
                  <c:v>448</c:v>
                </c:pt>
                <c:pt idx="47">
                  <c:v>449</c:v>
                </c:pt>
                <c:pt idx="48">
                  <c:v>450</c:v>
                </c:pt>
                <c:pt idx="49">
                  <c:v>451</c:v>
                </c:pt>
                <c:pt idx="50">
                  <c:v>452</c:v>
                </c:pt>
                <c:pt idx="51">
                  <c:v>453</c:v>
                </c:pt>
                <c:pt idx="52">
                  <c:v>454</c:v>
                </c:pt>
                <c:pt idx="53">
                  <c:v>455</c:v>
                </c:pt>
                <c:pt idx="54">
                  <c:v>456</c:v>
                </c:pt>
                <c:pt idx="55">
                  <c:v>457</c:v>
                </c:pt>
                <c:pt idx="56">
                  <c:v>458</c:v>
                </c:pt>
                <c:pt idx="57">
                  <c:v>459</c:v>
                </c:pt>
                <c:pt idx="58">
                  <c:v>460</c:v>
                </c:pt>
                <c:pt idx="59">
                  <c:v>461</c:v>
                </c:pt>
                <c:pt idx="60">
                  <c:v>462</c:v>
                </c:pt>
                <c:pt idx="61">
                  <c:v>463</c:v>
                </c:pt>
                <c:pt idx="62">
                  <c:v>464</c:v>
                </c:pt>
                <c:pt idx="63">
                  <c:v>465</c:v>
                </c:pt>
                <c:pt idx="64">
                  <c:v>466</c:v>
                </c:pt>
                <c:pt idx="65">
                  <c:v>467</c:v>
                </c:pt>
                <c:pt idx="66">
                  <c:v>468</c:v>
                </c:pt>
                <c:pt idx="67">
                  <c:v>469</c:v>
                </c:pt>
                <c:pt idx="68">
                  <c:v>470</c:v>
                </c:pt>
                <c:pt idx="69">
                  <c:v>471</c:v>
                </c:pt>
                <c:pt idx="70">
                  <c:v>472</c:v>
                </c:pt>
                <c:pt idx="71">
                  <c:v>473</c:v>
                </c:pt>
                <c:pt idx="72">
                  <c:v>474</c:v>
                </c:pt>
                <c:pt idx="73">
                  <c:v>475</c:v>
                </c:pt>
                <c:pt idx="74">
                  <c:v>476</c:v>
                </c:pt>
                <c:pt idx="75">
                  <c:v>477</c:v>
                </c:pt>
                <c:pt idx="76">
                  <c:v>478</c:v>
                </c:pt>
                <c:pt idx="77">
                  <c:v>479</c:v>
                </c:pt>
                <c:pt idx="78">
                  <c:v>480</c:v>
                </c:pt>
                <c:pt idx="79">
                  <c:v>481</c:v>
                </c:pt>
                <c:pt idx="80">
                  <c:v>482</c:v>
                </c:pt>
                <c:pt idx="81">
                  <c:v>483</c:v>
                </c:pt>
                <c:pt idx="82">
                  <c:v>484</c:v>
                </c:pt>
                <c:pt idx="83">
                  <c:v>485</c:v>
                </c:pt>
                <c:pt idx="84">
                  <c:v>486</c:v>
                </c:pt>
                <c:pt idx="85">
                  <c:v>487</c:v>
                </c:pt>
                <c:pt idx="86">
                  <c:v>488</c:v>
                </c:pt>
                <c:pt idx="87">
                  <c:v>489</c:v>
                </c:pt>
                <c:pt idx="88">
                  <c:v>490</c:v>
                </c:pt>
                <c:pt idx="89">
                  <c:v>491</c:v>
                </c:pt>
                <c:pt idx="90">
                  <c:v>492</c:v>
                </c:pt>
                <c:pt idx="91">
                  <c:v>493</c:v>
                </c:pt>
                <c:pt idx="92">
                  <c:v>494</c:v>
                </c:pt>
                <c:pt idx="93">
                  <c:v>495</c:v>
                </c:pt>
                <c:pt idx="94">
                  <c:v>496</c:v>
                </c:pt>
                <c:pt idx="95">
                  <c:v>497</c:v>
                </c:pt>
                <c:pt idx="96">
                  <c:v>498</c:v>
                </c:pt>
                <c:pt idx="97">
                  <c:v>499</c:v>
                </c:pt>
                <c:pt idx="98">
                  <c:v>500</c:v>
                </c:pt>
                <c:pt idx="99">
                  <c:v>501</c:v>
                </c:pt>
                <c:pt idx="100">
                  <c:v>502</c:v>
                </c:pt>
                <c:pt idx="101">
                  <c:v>503</c:v>
                </c:pt>
                <c:pt idx="102">
                  <c:v>504</c:v>
                </c:pt>
                <c:pt idx="103">
                  <c:v>505</c:v>
                </c:pt>
                <c:pt idx="104">
                  <c:v>506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510</c:v>
                </c:pt>
                <c:pt idx="109">
                  <c:v>511</c:v>
                </c:pt>
                <c:pt idx="110">
                  <c:v>512</c:v>
                </c:pt>
                <c:pt idx="111">
                  <c:v>513</c:v>
                </c:pt>
                <c:pt idx="112">
                  <c:v>514</c:v>
                </c:pt>
                <c:pt idx="113">
                  <c:v>515</c:v>
                </c:pt>
                <c:pt idx="114">
                  <c:v>516</c:v>
                </c:pt>
                <c:pt idx="115">
                  <c:v>517</c:v>
                </c:pt>
                <c:pt idx="116">
                  <c:v>518</c:v>
                </c:pt>
                <c:pt idx="117">
                  <c:v>519</c:v>
                </c:pt>
                <c:pt idx="118">
                  <c:v>520</c:v>
                </c:pt>
                <c:pt idx="119">
                  <c:v>521</c:v>
                </c:pt>
                <c:pt idx="120">
                  <c:v>522</c:v>
                </c:pt>
                <c:pt idx="121">
                  <c:v>523</c:v>
                </c:pt>
                <c:pt idx="122">
                  <c:v>524</c:v>
                </c:pt>
                <c:pt idx="123">
                  <c:v>525</c:v>
                </c:pt>
                <c:pt idx="124">
                  <c:v>526</c:v>
                </c:pt>
                <c:pt idx="125">
                  <c:v>527</c:v>
                </c:pt>
                <c:pt idx="126">
                  <c:v>528</c:v>
                </c:pt>
                <c:pt idx="127">
                  <c:v>529</c:v>
                </c:pt>
                <c:pt idx="128">
                  <c:v>530</c:v>
                </c:pt>
                <c:pt idx="129">
                  <c:v>531</c:v>
                </c:pt>
                <c:pt idx="130">
                  <c:v>532</c:v>
                </c:pt>
                <c:pt idx="131">
                  <c:v>533</c:v>
                </c:pt>
                <c:pt idx="132">
                  <c:v>534</c:v>
                </c:pt>
                <c:pt idx="133">
                  <c:v>535</c:v>
                </c:pt>
                <c:pt idx="134">
                  <c:v>536</c:v>
                </c:pt>
                <c:pt idx="135">
                  <c:v>537</c:v>
                </c:pt>
                <c:pt idx="136">
                  <c:v>538</c:v>
                </c:pt>
                <c:pt idx="137">
                  <c:v>539</c:v>
                </c:pt>
                <c:pt idx="138">
                  <c:v>540</c:v>
                </c:pt>
                <c:pt idx="139">
                  <c:v>541</c:v>
                </c:pt>
                <c:pt idx="140">
                  <c:v>542</c:v>
                </c:pt>
                <c:pt idx="141">
                  <c:v>543</c:v>
                </c:pt>
                <c:pt idx="142">
                  <c:v>544</c:v>
                </c:pt>
                <c:pt idx="143">
                  <c:v>545</c:v>
                </c:pt>
                <c:pt idx="144">
                  <c:v>546</c:v>
                </c:pt>
                <c:pt idx="145">
                  <c:v>547</c:v>
                </c:pt>
                <c:pt idx="146">
                  <c:v>548</c:v>
                </c:pt>
                <c:pt idx="147">
                  <c:v>549</c:v>
                </c:pt>
                <c:pt idx="148">
                  <c:v>550</c:v>
                </c:pt>
                <c:pt idx="149">
                  <c:v>551</c:v>
                </c:pt>
                <c:pt idx="150">
                  <c:v>552</c:v>
                </c:pt>
                <c:pt idx="151">
                  <c:v>553</c:v>
                </c:pt>
                <c:pt idx="152">
                  <c:v>554</c:v>
                </c:pt>
                <c:pt idx="153">
                  <c:v>555</c:v>
                </c:pt>
                <c:pt idx="154">
                  <c:v>556</c:v>
                </c:pt>
                <c:pt idx="155">
                  <c:v>557</c:v>
                </c:pt>
                <c:pt idx="156">
                  <c:v>558</c:v>
                </c:pt>
                <c:pt idx="157">
                  <c:v>559</c:v>
                </c:pt>
                <c:pt idx="158">
                  <c:v>560</c:v>
                </c:pt>
                <c:pt idx="159">
                  <c:v>561</c:v>
                </c:pt>
                <c:pt idx="160">
                  <c:v>562</c:v>
                </c:pt>
                <c:pt idx="161">
                  <c:v>563</c:v>
                </c:pt>
                <c:pt idx="162">
                  <c:v>564</c:v>
                </c:pt>
                <c:pt idx="163">
                  <c:v>565</c:v>
                </c:pt>
                <c:pt idx="164">
                  <c:v>566</c:v>
                </c:pt>
                <c:pt idx="165">
                  <c:v>567</c:v>
                </c:pt>
                <c:pt idx="166">
                  <c:v>568</c:v>
                </c:pt>
                <c:pt idx="167">
                  <c:v>569</c:v>
                </c:pt>
                <c:pt idx="168">
                  <c:v>570</c:v>
                </c:pt>
                <c:pt idx="169">
                  <c:v>571</c:v>
                </c:pt>
                <c:pt idx="170">
                  <c:v>572</c:v>
                </c:pt>
                <c:pt idx="171">
                  <c:v>573</c:v>
                </c:pt>
                <c:pt idx="172">
                  <c:v>574</c:v>
                </c:pt>
                <c:pt idx="173">
                  <c:v>575</c:v>
                </c:pt>
                <c:pt idx="174">
                  <c:v>576</c:v>
                </c:pt>
                <c:pt idx="175">
                  <c:v>577</c:v>
                </c:pt>
                <c:pt idx="176">
                  <c:v>578</c:v>
                </c:pt>
                <c:pt idx="177">
                  <c:v>579</c:v>
                </c:pt>
                <c:pt idx="178">
                  <c:v>580</c:v>
                </c:pt>
                <c:pt idx="179">
                  <c:v>581</c:v>
                </c:pt>
                <c:pt idx="180">
                  <c:v>582</c:v>
                </c:pt>
                <c:pt idx="181">
                  <c:v>583</c:v>
                </c:pt>
                <c:pt idx="182">
                  <c:v>584</c:v>
                </c:pt>
                <c:pt idx="183">
                  <c:v>585</c:v>
                </c:pt>
                <c:pt idx="184">
                  <c:v>586</c:v>
                </c:pt>
                <c:pt idx="185">
                  <c:v>587</c:v>
                </c:pt>
                <c:pt idx="186">
                  <c:v>588</c:v>
                </c:pt>
                <c:pt idx="187">
                  <c:v>589</c:v>
                </c:pt>
                <c:pt idx="188">
                  <c:v>590</c:v>
                </c:pt>
                <c:pt idx="189">
                  <c:v>591</c:v>
                </c:pt>
                <c:pt idx="190">
                  <c:v>592</c:v>
                </c:pt>
                <c:pt idx="191">
                  <c:v>593</c:v>
                </c:pt>
                <c:pt idx="192">
                  <c:v>594</c:v>
                </c:pt>
                <c:pt idx="193">
                  <c:v>595</c:v>
                </c:pt>
                <c:pt idx="194">
                  <c:v>596</c:v>
                </c:pt>
                <c:pt idx="195">
                  <c:v>597</c:v>
                </c:pt>
                <c:pt idx="196">
                  <c:v>598</c:v>
                </c:pt>
                <c:pt idx="197">
                  <c:v>599</c:v>
                </c:pt>
                <c:pt idx="198">
                  <c:v>600</c:v>
                </c:pt>
                <c:pt idx="199">
                  <c:v>601</c:v>
                </c:pt>
                <c:pt idx="200">
                  <c:v>602</c:v>
                </c:pt>
                <c:pt idx="201">
                  <c:v>603</c:v>
                </c:pt>
                <c:pt idx="202">
                  <c:v>604</c:v>
                </c:pt>
                <c:pt idx="203">
                  <c:v>605</c:v>
                </c:pt>
                <c:pt idx="204">
                  <c:v>606</c:v>
                </c:pt>
                <c:pt idx="205">
                  <c:v>607</c:v>
                </c:pt>
                <c:pt idx="206">
                  <c:v>608</c:v>
                </c:pt>
                <c:pt idx="207">
                  <c:v>609</c:v>
                </c:pt>
                <c:pt idx="208">
                  <c:v>610</c:v>
                </c:pt>
                <c:pt idx="209">
                  <c:v>611</c:v>
                </c:pt>
                <c:pt idx="210">
                  <c:v>612</c:v>
                </c:pt>
                <c:pt idx="211">
                  <c:v>613</c:v>
                </c:pt>
                <c:pt idx="212">
                  <c:v>614</c:v>
                </c:pt>
                <c:pt idx="213">
                  <c:v>615</c:v>
                </c:pt>
                <c:pt idx="214">
                  <c:v>616</c:v>
                </c:pt>
                <c:pt idx="215">
                  <c:v>617</c:v>
                </c:pt>
                <c:pt idx="216">
                  <c:v>618</c:v>
                </c:pt>
                <c:pt idx="217">
                  <c:v>619</c:v>
                </c:pt>
                <c:pt idx="218">
                  <c:v>620</c:v>
                </c:pt>
                <c:pt idx="219">
                  <c:v>621</c:v>
                </c:pt>
                <c:pt idx="220">
                  <c:v>622</c:v>
                </c:pt>
                <c:pt idx="221">
                  <c:v>623</c:v>
                </c:pt>
                <c:pt idx="222">
                  <c:v>624</c:v>
                </c:pt>
                <c:pt idx="223">
                  <c:v>625</c:v>
                </c:pt>
                <c:pt idx="224">
                  <c:v>626</c:v>
                </c:pt>
                <c:pt idx="225">
                  <c:v>627</c:v>
                </c:pt>
                <c:pt idx="226">
                  <c:v>628</c:v>
                </c:pt>
                <c:pt idx="227">
                  <c:v>629</c:v>
                </c:pt>
                <c:pt idx="228">
                  <c:v>630</c:v>
                </c:pt>
                <c:pt idx="229">
                  <c:v>631</c:v>
                </c:pt>
                <c:pt idx="230">
                  <c:v>632</c:v>
                </c:pt>
                <c:pt idx="231">
                  <c:v>633</c:v>
                </c:pt>
                <c:pt idx="232">
                  <c:v>634</c:v>
                </c:pt>
                <c:pt idx="233">
                  <c:v>635</c:v>
                </c:pt>
                <c:pt idx="234">
                  <c:v>636</c:v>
                </c:pt>
                <c:pt idx="235">
                  <c:v>637</c:v>
                </c:pt>
                <c:pt idx="236">
                  <c:v>638</c:v>
                </c:pt>
                <c:pt idx="237">
                  <c:v>639</c:v>
                </c:pt>
                <c:pt idx="238">
                  <c:v>640</c:v>
                </c:pt>
                <c:pt idx="239">
                  <c:v>641</c:v>
                </c:pt>
                <c:pt idx="240">
                  <c:v>642</c:v>
                </c:pt>
                <c:pt idx="241">
                  <c:v>643</c:v>
                </c:pt>
                <c:pt idx="242">
                  <c:v>644</c:v>
                </c:pt>
                <c:pt idx="243">
                  <c:v>645</c:v>
                </c:pt>
                <c:pt idx="244">
                  <c:v>646</c:v>
                </c:pt>
                <c:pt idx="245">
                  <c:v>647</c:v>
                </c:pt>
                <c:pt idx="246">
                  <c:v>648</c:v>
                </c:pt>
                <c:pt idx="247">
                  <c:v>649</c:v>
                </c:pt>
                <c:pt idx="248">
                  <c:v>650</c:v>
                </c:pt>
                <c:pt idx="249">
                  <c:v>651</c:v>
                </c:pt>
                <c:pt idx="250">
                  <c:v>652</c:v>
                </c:pt>
                <c:pt idx="251">
                  <c:v>653</c:v>
                </c:pt>
              </c:numCache>
            </c:numRef>
          </c:xVal>
          <c:yVal>
            <c:numRef>
              <c:f>'Ex.11.6'!$BG$2:$BG$253</c:f>
              <c:numCache>
                <c:formatCode>0.00</c:formatCode>
                <c:ptCount val="252"/>
                <c:pt idx="0">
                  <c:v>74.662837072926266</c:v>
                </c:pt>
                <c:pt idx="1">
                  <c:v>72.997128907149175</c:v>
                </c:pt>
                <c:pt idx="2">
                  <c:v>74.376641036740693</c:v>
                </c:pt>
                <c:pt idx="3">
                  <c:v>75.22864389540328</c:v>
                </c:pt>
                <c:pt idx="4">
                  <c:v>75.296878736689564</c:v>
                </c:pt>
                <c:pt idx="5">
                  <c:v>76.32904747543104</c:v>
                </c:pt>
                <c:pt idx="6">
                  <c:v>75.617425149310634</c:v>
                </c:pt>
                <c:pt idx="7">
                  <c:v>75.602533293458407</c:v>
                </c:pt>
                <c:pt idx="8">
                  <c:v>75.988378914806191</c:v>
                </c:pt>
                <c:pt idx="9">
                  <c:v>75.870529311024967</c:v>
                </c:pt>
                <c:pt idx="10">
                  <c:v>74.651704260520063</c:v>
                </c:pt>
                <c:pt idx="11">
                  <c:v>74.522198384798855</c:v>
                </c:pt>
                <c:pt idx="12">
                  <c:v>75.097250147274679</c:v>
                </c:pt>
                <c:pt idx="13">
                  <c:v>75.886875269113432</c:v>
                </c:pt>
                <c:pt idx="14">
                  <c:v>75.731315031490595</c:v>
                </c:pt>
                <c:pt idx="15">
                  <c:v>74.51726758400217</c:v>
                </c:pt>
                <c:pt idx="16">
                  <c:v>74.064602938440771</c:v>
                </c:pt>
                <c:pt idx="17">
                  <c:v>74.824740071836672</c:v>
                </c:pt>
                <c:pt idx="18">
                  <c:v>74.265408129628554</c:v>
                </c:pt>
                <c:pt idx="19">
                  <c:v>75.668175528738999</c:v>
                </c:pt>
                <c:pt idx="20">
                  <c:v>75.735448482865365</c:v>
                </c:pt>
                <c:pt idx="21">
                  <c:v>75.892387008045105</c:v>
                </c:pt>
                <c:pt idx="22">
                  <c:v>75.298800235532497</c:v>
                </c:pt>
                <c:pt idx="23">
                  <c:v>75.501067882428913</c:v>
                </c:pt>
                <c:pt idx="24">
                  <c:v>75.884965220439284</c:v>
                </c:pt>
                <c:pt idx="25">
                  <c:v>75.952876609989858</c:v>
                </c:pt>
                <c:pt idx="26">
                  <c:v>76.277220250683825</c:v>
                </c:pt>
                <c:pt idx="27">
                  <c:v>76.780315025416712</c:v>
                </c:pt>
                <c:pt idx="28">
                  <c:v>75.711304397517765</c:v>
                </c:pt>
                <c:pt idx="29">
                  <c:v>76.149754061827196</c:v>
                </c:pt>
                <c:pt idx="30">
                  <c:v>76.627536356566566</c:v>
                </c:pt>
                <c:pt idx="31">
                  <c:v>76.153456094243609</c:v>
                </c:pt>
                <c:pt idx="32">
                  <c:v>76.796972869363543</c:v>
                </c:pt>
                <c:pt idx="33">
                  <c:v>72.364715079426233</c:v>
                </c:pt>
                <c:pt idx="34">
                  <c:v>67.836708453606292</c:v>
                </c:pt>
                <c:pt idx="35">
                  <c:v>66.99256381261111</c:v>
                </c:pt>
                <c:pt idx="36">
                  <c:v>66.590404447998225</c:v>
                </c:pt>
                <c:pt idx="37">
                  <c:v>66.299886783427141</c:v>
                </c:pt>
                <c:pt idx="38">
                  <c:v>66.276375084207714</c:v>
                </c:pt>
                <c:pt idx="39">
                  <c:v>66.561734910377595</c:v>
                </c:pt>
                <c:pt idx="40">
                  <c:v>66.144657021824472</c:v>
                </c:pt>
                <c:pt idx="41">
                  <c:v>69.726705957036444</c:v>
                </c:pt>
                <c:pt idx="42">
                  <c:v>71.089972261167048</c:v>
                </c:pt>
                <c:pt idx="43">
                  <c:v>72.516671833743345</c:v>
                </c:pt>
                <c:pt idx="44">
                  <c:v>72.561047504875873</c:v>
                </c:pt>
                <c:pt idx="45">
                  <c:v>73.640920577491528</c:v>
                </c:pt>
                <c:pt idx="46">
                  <c:v>70.947776800247794</c:v>
                </c:pt>
                <c:pt idx="47">
                  <c:v>69.324066077522673</c:v>
                </c:pt>
                <c:pt idx="48">
                  <c:v>68.984482926665706</c:v>
                </c:pt>
                <c:pt idx="49">
                  <c:v>68.525974949298359</c:v>
                </c:pt>
                <c:pt idx="50">
                  <c:v>68.017098933079836</c:v>
                </c:pt>
                <c:pt idx="51">
                  <c:v>64.272807407335932</c:v>
                </c:pt>
                <c:pt idx="52">
                  <c:v>65.493831024471362</c:v>
                </c:pt>
                <c:pt idx="53">
                  <c:v>66.40927083816932</c:v>
                </c:pt>
                <c:pt idx="54">
                  <c:v>61.85767646891739</c:v>
                </c:pt>
                <c:pt idx="55">
                  <c:v>63.664052610119562</c:v>
                </c:pt>
                <c:pt idx="56">
                  <c:v>66.655841990254899</c:v>
                </c:pt>
                <c:pt idx="57">
                  <c:v>69.070005778685726</c:v>
                </c:pt>
                <c:pt idx="58">
                  <c:v>68.237328996878091</c:v>
                </c:pt>
                <c:pt idx="59">
                  <c:v>66.058917990246641</c:v>
                </c:pt>
                <c:pt idx="60">
                  <c:v>65.928210554939938</c:v>
                </c:pt>
                <c:pt idx="61">
                  <c:v>61.178121327472482</c:v>
                </c:pt>
                <c:pt idx="62">
                  <c:v>64.484754189181047</c:v>
                </c:pt>
                <c:pt idx="63">
                  <c:v>62.636328104918476</c:v>
                </c:pt>
                <c:pt idx="64">
                  <c:v>64.922101142042138</c:v>
                </c:pt>
                <c:pt idx="65">
                  <c:v>65.139558760321478</c:v>
                </c:pt>
                <c:pt idx="66">
                  <c:v>66.381610783611833</c:v>
                </c:pt>
                <c:pt idx="67">
                  <c:v>60.517952163212939</c:v>
                </c:pt>
                <c:pt idx="68">
                  <c:v>64.2825213744199</c:v>
                </c:pt>
                <c:pt idx="69">
                  <c:v>60.793039894480472</c:v>
                </c:pt>
                <c:pt idx="70">
                  <c:v>64.459629806267174</c:v>
                </c:pt>
                <c:pt idx="71">
                  <c:v>64.622516029853841</c:v>
                </c:pt>
                <c:pt idx="72">
                  <c:v>66.152505165511457</c:v>
                </c:pt>
                <c:pt idx="73">
                  <c:v>65.816885883228693</c:v>
                </c:pt>
                <c:pt idx="74">
                  <c:v>65.701841776871902</c:v>
                </c:pt>
                <c:pt idx="75">
                  <c:v>64.718787338536785</c:v>
                </c:pt>
                <c:pt idx="76">
                  <c:v>65.592884803388387</c:v>
                </c:pt>
                <c:pt idx="77">
                  <c:v>65.541128314505045</c:v>
                </c:pt>
                <c:pt idx="78">
                  <c:v>64.130193434798528</c:v>
                </c:pt>
                <c:pt idx="79">
                  <c:v>63.925137418427312</c:v>
                </c:pt>
                <c:pt idx="80">
                  <c:v>65.554452703996304</c:v>
                </c:pt>
                <c:pt idx="81">
                  <c:v>68.052654166905867</c:v>
                </c:pt>
                <c:pt idx="82">
                  <c:v>68.271220239941471</c:v>
                </c:pt>
                <c:pt idx="83">
                  <c:v>67.769493547273726</c:v>
                </c:pt>
                <c:pt idx="84">
                  <c:v>66.965072477863842</c:v>
                </c:pt>
                <c:pt idx="85">
                  <c:v>67.259672271745202</c:v>
                </c:pt>
                <c:pt idx="86">
                  <c:v>67.206559185446309</c:v>
                </c:pt>
                <c:pt idx="87">
                  <c:v>69.02414381009082</c:v>
                </c:pt>
                <c:pt idx="88">
                  <c:v>68.610416880249772</c:v>
                </c:pt>
                <c:pt idx="89">
                  <c:v>67.358226993292277</c:v>
                </c:pt>
                <c:pt idx="90">
                  <c:v>66.315366931222783</c:v>
                </c:pt>
                <c:pt idx="91">
                  <c:v>66.384666940157928</c:v>
                </c:pt>
                <c:pt idx="92">
                  <c:v>67.709976134930344</c:v>
                </c:pt>
                <c:pt idx="93">
                  <c:v>67.39991834645825</c:v>
                </c:pt>
                <c:pt idx="94">
                  <c:v>64.577908608171782</c:v>
                </c:pt>
                <c:pt idx="95">
                  <c:v>62.383798134629856</c:v>
                </c:pt>
                <c:pt idx="96">
                  <c:v>62.702647498671091</c:v>
                </c:pt>
                <c:pt idx="97">
                  <c:v>64.311850516346581</c:v>
                </c:pt>
                <c:pt idx="98">
                  <c:v>63.371595116754627</c:v>
                </c:pt>
                <c:pt idx="99">
                  <c:v>61.48566651781131</c:v>
                </c:pt>
                <c:pt idx="100">
                  <c:v>61.861567868182888</c:v>
                </c:pt>
                <c:pt idx="101">
                  <c:v>60.938417272963257</c:v>
                </c:pt>
                <c:pt idx="102">
                  <c:v>61.024347743709598</c:v>
                </c:pt>
                <c:pt idx="103">
                  <c:v>60.443036860266943</c:v>
                </c:pt>
                <c:pt idx="104">
                  <c:v>63.318634916725188</c:v>
                </c:pt>
                <c:pt idx="105">
                  <c:v>61.565584589369642</c:v>
                </c:pt>
                <c:pt idx="106">
                  <c:v>61.602685627705895</c:v>
                </c:pt>
                <c:pt idx="107">
                  <c:v>60.67974446607424</c:v>
                </c:pt>
                <c:pt idx="108">
                  <c:v>63.008643358365191</c:v>
                </c:pt>
                <c:pt idx="109">
                  <c:v>66.341121526340999</c:v>
                </c:pt>
                <c:pt idx="110">
                  <c:v>61.89091320578536</c:v>
                </c:pt>
                <c:pt idx="111">
                  <c:v>61.556841861908126</c:v>
                </c:pt>
                <c:pt idx="112">
                  <c:v>62.579220926514054</c:v>
                </c:pt>
                <c:pt idx="113">
                  <c:v>63.676731006283624</c:v>
                </c:pt>
                <c:pt idx="114">
                  <c:v>62.682146055719649</c:v>
                </c:pt>
                <c:pt idx="115">
                  <c:v>61.667483721423423</c:v>
                </c:pt>
                <c:pt idx="116">
                  <c:v>59.348742744992052</c:v>
                </c:pt>
                <c:pt idx="117">
                  <c:v>61.367342359201338</c:v>
                </c:pt>
                <c:pt idx="118">
                  <c:v>61.325284776260844</c:v>
                </c:pt>
                <c:pt idx="119">
                  <c:v>58.24974596012796</c:v>
                </c:pt>
                <c:pt idx="120">
                  <c:v>59.878831424975495</c:v>
                </c:pt>
                <c:pt idx="121">
                  <c:v>64.422195243895203</c:v>
                </c:pt>
                <c:pt idx="122">
                  <c:v>64.802640344500716</c:v>
                </c:pt>
                <c:pt idx="123">
                  <c:v>64.443494911016742</c:v>
                </c:pt>
                <c:pt idx="124">
                  <c:v>65.31626527592006</c:v>
                </c:pt>
                <c:pt idx="125">
                  <c:v>65.41943359371281</c:v>
                </c:pt>
                <c:pt idx="126">
                  <c:v>65.181457562921651</c:v>
                </c:pt>
                <c:pt idx="127">
                  <c:v>67.149304811896485</c:v>
                </c:pt>
                <c:pt idx="128">
                  <c:v>66.873218936699104</c:v>
                </c:pt>
                <c:pt idx="129">
                  <c:v>65.488010618114572</c:v>
                </c:pt>
                <c:pt idx="130">
                  <c:v>66.432491956644782</c:v>
                </c:pt>
                <c:pt idx="131">
                  <c:v>65.525747156038051</c:v>
                </c:pt>
                <c:pt idx="132">
                  <c:v>65.238234802006531</c:v>
                </c:pt>
                <c:pt idx="133">
                  <c:v>63.409145653595374</c:v>
                </c:pt>
                <c:pt idx="134">
                  <c:v>65.725214818937943</c:v>
                </c:pt>
                <c:pt idx="135">
                  <c:v>65.33491814948033</c:v>
                </c:pt>
                <c:pt idx="136">
                  <c:v>65.049524586439802</c:v>
                </c:pt>
                <c:pt idx="137">
                  <c:v>64.916984413621265</c:v>
                </c:pt>
                <c:pt idx="138">
                  <c:v>65.39747337291918</c:v>
                </c:pt>
                <c:pt idx="139">
                  <c:v>65.5722941425486</c:v>
                </c:pt>
                <c:pt idx="140">
                  <c:v>64.646944621461472</c:v>
                </c:pt>
                <c:pt idx="141">
                  <c:v>65.528020042304476</c:v>
                </c:pt>
                <c:pt idx="142">
                  <c:v>66.870921335175055</c:v>
                </c:pt>
                <c:pt idx="143">
                  <c:v>67.776150621107888</c:v>
                </c:pt>
                <c:pt idx="144">
                  <c:v>68.62874656843249</c:v>
                </c:pt>
                <c:pt idx="145">
                  <c:v>68.240178663144818</c:v>
                </c:pt>
                <c:pt idx="146">
                  <c:v>68.360912704590106</c:v>
                </c:pt>
                <c:pt idx="147">
                  <c:v>66.223036872567519</c:v>
                </c:pt>
                <c:pt idx="148">
                  <c:v>67.272633036650603</c:v>
                </c:pt>
                <c:pt idx="149">
                  <c:v>66.655681177589088</c:v>
                </c:pt>
                <c:pt idx="150">
                  <c:v>67.085278470658722</c:v>
                </c:pt>
                <c:pt idx="151">
                  <c:v>66.578763165382981</c:v>
                </c:pt>
                <c:pt idx="152">
                  <c:v>67.806830788795068</c:v>
                </c:pt>
                <c:pt idx="153">
                  <c:v>67.662075020778261</c:v>
                </c:pt>
                <c:pt idx="154">
                  <c:v>67.221602088476587</c:v>
                </c:pt>
                <c:pt idx="155">
                  <c:v>68.439698856133788</c:v>
                </c:pt>
                <c:pt idx="156">
                  <c:v>67.606772000768629</c:v>
                </c:pt>
                <c:pt idx="157">
                  <c:v>69.271480497582999</c:v>
                </c:pt>
                <c:pt idx="158">
                  <c:v>71.061242298235101</c:v>
                </c:pt>
                <c:pt idx="159">
                  <c:v>71.422170316605701</c:v>
                </c:pt>
                <c:pt idx="160">
                  <c:v>69.263742185504555</c:v>
                </c:pt>
                <c:pt idx="161">
                  <c:v>69.054518684562169</c:v>
                </c:pt>
                <c:pt idx="162">
                  <c:v>69.679241010350438</c:v>
                </c:pt>
                <c:pt idx="163">
                  <c:v>69.404102014134509</c:v>
                </c:pt>
                <c:pt idx="164">
                  <c:v>69.856460141891333</c:v>
                </c:pt>
                <c:pt idx="165">
                  <c:v>69.221333271934583</c:v>
                </c:pt>
                <c:pt idx="166">
                  <c:v>69.518903902427837</c:v>
                </c:pt>
                <c:pt idx="167">
                  <c:v>68.848946568769918</c:v>
                </c:pt>
                <c:pt idx="168">
                  <c:v>68.458492668691576</c:v>
                </c:pt>
                <c:pt idx="169">
                  <c:v>68.990753739737301</c:v>
                </c:pt>
                <c:pt idx="170">
                  <c:v>68.061161940156069</c:v>
                </c:pt>
                <c:pt idx="171">
                  <c:v>68.578698071251353</c:v>
                </c:pt>
                <c:pt idx="172">
                  <c:v>68.795739715889027</c:v>
                </c:pt>
                <c:pt idx="173">
                  <c:v>68.795354921103552</c:v>
                </c:pt>
                <c:pt idx="174">
                  <c:v>69.593621503290109</c:v>
                </c:pt>
                <c:pt idx="175">
                  <c:v>68.849772311528795</c:v>
                </c:pt>
                <c:pt idx="176">
                  <c:v>69.684998664314691</c:v>
                </c:pt>
                <c:pt idx="177">
                  <c:v>68.969022090835963</c:v>
                </c:pt>
                <c:pt idx="178">
                  <c:v>68.557580074677219</c:v>
                </c:pt>
                <c:pt idx="179">
                  <c:v>64.146078961887625</c:v>
                </c:pt>
                <c:pt idx="180">
                  <c:v>57.560480276283513</c:v>
                </c:pt>
                <c:pt idx="181">
                  <c:v>57.948778169281972</c:v>
                </c:pt>
                <c:pt idx="182">
                  <c:v>60.638942395206016</c:v>
                </c:pt>
                <c:pt idx="183">
                  <c:v>62.177762050252781</c:v>
                </c:pt>
                <c:pt idx="184">
                  <c:v>64.066890812049792</c:v>
                </c:pt>
                <c:pt idx="185">
                  <c:v>64.364893107791858</c:v>
                </c:pt>
                <c:pt idx="186">
                  <c:v>65.488920875399344</c:v>
                </c:pt>
                <c:pt idx="187">
                  <c:v>65.001007782728976</c:v>
                </c:pt>
                <c:pt idx="188">
                  <c:v>63.694842057081217</c:v>
                </c:pt>
                <c:pt idx="189">
                  <c:v>63.597605011836485</c:v>
                </c:pt>
                <c:pt idx="190">
                  <c:v>65.957736062408088</c:v>
                </c:pt>
                <c:pt idx="191">
                  <c:v>69.026721432923111</c:v>
                </c:pt>
                <c:pt idx="192">
                  <c:v>70.705420726312099</c:v>
                </c:pt>
                <c:pt idx="193">
                  <c:v>71.710953551825384</c:v>
                </c:pt>
                <c:pt idx="194">
                  <c:v>67.225049381270622</c:v>
                </c:pt>
                <c:pt idx="195">
                  <c:v>64.583696779905551</c:v>
                </c:pt>
                <c:pt idx="196">
                  <c:v>63.493202055396559</c:v>
                </c:pt>
                <c:pt idx="197">
                  <c:v>65.920723459973232</c:v>
                </c:pt>
                <c:pt idx="198">
                  <c:v>63.400485469024694</c:v>
                </c:pt>
                <c:pt idx="199">
                  <c:v>68.052902170503643</c:v>
                </c:pt>
                <c:pt idx="200">
                  <c:v>68.396332959633156</c:v>
                </c:pt>
                <c:pt idx="201">
                  <c:v>65.718556498784721</c:v>
                </c:pt>
                <c:pt idx="202">
                  <c:v>67.285141068438676</c:v>
                </c:pt>
                <c:pt idx="203">
                  <c:v>66.951355492155415</c:v>
                </c:pt>
                <c:pt idx="204">
                  <c:v>68.35456724179862</c:v>
                </c:pt>
                <c:pt idx="205">
                  <c:v>70.237307357235466</c:v>
                </c:pt>
                <c:pt idx="206">
                  <c:v>69.693209668984835</c:v>
                </c:pt>
                <c:pt idx="207">
                  <c:v>68.772866910428363</c:v>
                </c:pt>
                <c:pt idx="208">
                  <c:v>66.861324546280571</c:v>
                </c:pt>
                <c:pt idx="209">
                  <c:v>63.696850613547944</c:v>
                </c:pt>
                <c:pt idx="210">
                  <c:v>65.937358597342481</c:v>
                </c:pt>
                <c:pt idx="211">
                  <c:v>67.174211242077433</c:v>
                </c:pt>
                <c:pt idx="212">
                  <c:v>67.034613336493919</c:v>
                </c:pt>
                <c:pt idx="213">
                  <c:v>69.518786178066335</c:v>
                </c:pt>
                <c:pt idx="214">
                  <c:v>68.515066429319262</c:v>
                </c:pt>
                <c:pt idx="215">
                  <c:v>68.70561596521479</c:v>
                </c:pt>
                <c:pt idx="216">
                  <c:v>67.455622388871035</c:v>
                </c:pt>
                <c:pt idx="217">
                  <c:v>67.842558003360494</c:v>
                </c:pt>
                <c:pt idx="218">
                  <c:v>65.052306649942921</c:v>
                </c:pt>
                <c:pt idx="219">
                  <c:v>67.3977924116694</c:v>
                </c:pt>
                <c:pt idx="220">
                  <c:v>68.393139196206931</c:v>
                </c:pt>
                <c:pt idx="221">
                  <c:v>67.44174448066957</c:v>
                </c:pt>
                <c:pt idx="222">
                  <c:v>65.145301123908425</c:v>
                </c:pt>
                <c:pt idx="223">
                  <c:v>65.738602463808149</c:v>
                </c:pt>
                <c:pt idx="224">
                  <c:v>66.013267436724732</c:v>
                </c:pt>
                <c:pt idx="225">
                  <c:v>69.208222129088398</c:v>
                </c:pt>
                <c:pt idx="226">
                  <c:v>67.942382128581315</c:v>
                </c:pt>
                <c:pt idx="227">
                  <c:v>68.048143006090982</c:v>
                </c:pt>
                <c:pt idx="228">
                  <c:v>70.280738084994908</c:v>
                </c:pt>
                <c:pt idx="229">
                  <c:v>69.247859483798607</c:v>
                </c:pt>
                <c:pt idx="230">
                  <c:v>70.292732562880843</c:v>
                </c:pt>
                <c:pt idx="231">
                  <c:v>70.558621476802017</c:v>
                </c:pt>
                <c:pt idx="232">
                  <c:v>71.469401526235316</c:v>
                </c:pt>
                <c:pt idx="233">
                  <c:v>71.072733779414932</c:v>
                </c:pt>
                <c:pt idx="234">
                  <c:v>71.417288788538883</c:v>
                </c:pt>
                <c:pt idx="235">
                  <c:v>70.22252876794623</c:v>
                </c:pt>
                <c:pt idx="236">
                  <c:v>68.210505808558395</c:v>
                </c:pt>
                <c:pt idx="237">
                  <c:v>70.482722244175761</c:v>
                </c:pt>
                <c:pt idx="238">
                  <c:v>69.959611128376437</c:v>
                </c:pt>
                <c:pt idx="239">
                  <c:v>69.95591740019583</c:v>
                </c:pt>
                <c:pt idx="240">
                  <c:v>70.113184900434547</c:v>
                </c:pt>
                <c:pt idx="241">
                  <c:v>69.653467140182542</c:v>
                </c:pt>
                <c:pt idx="242">
                  <c:v>67.032967999557016</c:v>
                </c:pt>
                <c:pt idx="243">
                  <c:v>65.341560513782881</c:v>
                </c:pt>
                <c:pt idx="244">
                  <c:v>66.629854974322527</c:v>
                </c:pt>
                <c:pt idx="245">
                  <c:v>66.315663639932083</c:v>
                </c:pt>
                <c:pt idx="246">
                  <c:v>67.889829970581843</c:v>
                </c:pt>
                <c:pt idx="247">
                  <c:v>69.03122881438054</c:v>
                </c:pt>
                <c:pt idx="248">
                  <c:v>68.726921033752859</c:v>
                </c:pt>
                <c:pt idx="249">
                  <c:v>69.959324799904579</c:v>
                </c:pt>
                <c:pt idx="250">
                  <c:v>69.61436103635549</c:v>
                </c:pt>
                <c:pt idx="251">
                  <c:v>69.959649027315123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A53-92DE-5B79975149C2}"/>
            </c:ext>
          </c:extLst>
        </c:ser>
        <c:ser>
          <c:idx val="1"/>
          <c:order val="1"/>
          <c:tx>
            <c:strRef>
              <c:f>'Ex.11.6'!$BF$1</c:f>
              <c:strCache>
                <c:ptCount val="1"/>
                <c:pt idx="0">
                  <c:v>Ni recovery %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'Ex.11.6'!$AZ$2:$AZ$253</c:f>
              <c:numCache>
                <c:formatCode>General</c:formatCode>
                <c:ptCount val="252"/>
                <c:pt idx="0">
                  <c:v>402</c:v>
                </c:pt>
                <c:pt idx="1">
                  <c:v>403</c:v>
                </c:pt>
                <c:pt idx="2">
                  <c:v>404</c:v>
                </c:pt>
                <c:pt idx="3">
                  <c:v>405</c:v>
                </c:pt>
                <c:pt idx="4">
                  <c:v>406</c:v>
                </c:pt>
                <c:pt idx="5">
                  <c:v>407</c:v>
                </c:pt>
                <c:pt idx="6">
                  <c:v>408</c:v>
                </c:pt>
                <c:pt idx="7">
                  <c:v>409</c:v>
                </c:pt>
                <c:pt idx="8">
                  <c:v>410</c:v>
                </c:pt>
                <c:pt idx="9">
                  <c:v>411</c:v>
                </c:pt>
                <c:pt idx="10">
                  <c:v>412</c:v>
                </c:pt>
                <c:pt idx="11">
                  <c:v>413</c:v>
                </c:pt>
                <c:pt idx="12">
                  <c:v>414</c:v>
                </c:pt>
                <c:pt idx="13">
                  <c:v>415</c:v>
                </c:pt>
                <c:pt idx="14">
                  <c:v>416</c:v>
                </c:pt>
                <c:pt idx="15">
                  <c:v>417</c:v>
                </c:pt>
                <c:pt idx="16">
                  <c:v>418</c:v>
                </c:pt>
                <c:pt idx="17">
                  <c:v>419</c:v>
                </c:pt>
                <c:pt idx="18">
                  <c:v>420</c:v>
                </c:pt>
                <c:pt idx="19">
                  <c:v>421</c:v>
                </c:pt>
                <c:pt idx="20">
                  <c:v>422</c:v>
                </c:pt>
                <c:pt idx="21">
                  <c:v>423</c:v>
                </c:pt>
                <c:pt idx="22">
                  <c:v>424</c:v>
                </c:pt>
                <c:pt idx="23">
                  <c:v>425</c:v>
                </c:pt>
                <c:pt idx="24">
                  <c:v>426</c:v>
                </c:pt>
                <c:pt idx="25">
                  <c:v>427</c:v>
                </c:pt>
                <c:pt idx="26">
                  <c:v>428</c:v>
                </c:pt>
                <c:pt idx="27">
                  <c:v>429</c:v>
                </c:pt>
                <c:pt idx="28">
                  <c:v>430</c:v>
                </c:pt>
                <c:pt idx="29">
                  <c:v>431</c:v>
                </c:pt>
                <c:pt idx="30">
                  <c:v>432</c:v>
                </c:pt>
                <c:pt idx="31">
                  <c:v>433</c:v>
                </c:pt>
                <c:pt idx="32">
                  <c:v>434</c:v>
                </c:pt>
                <c:pt idx="33">
                  <c:v>435</c:v>
                </c:pt>
                <c:pt idx="34">
                  <c:v>436</c:v>
                </c:pt>
                <c:pt idx="35">
                  <c:v>437</c:v>
                </c:pt>
                <c:pt idx="36">
                  <c:v>438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442</c:v>
                </c:pt>
                <c:pt idx="41">
                  <c:v>443</c:v>
                </c:pt>
                <c:pt idx="42">
                  <c:v>444</c:v>
                </c:pt>
                <c:pt idx="43">
                  <c:v>445</c:v>
                </c:pt>
                <c:pt idx="44">
                  <c:v>446</c:v>
                </c:pt>
                <c:pt idx="45">
                  <c:v>447</c:v>
                </c:pt>
                <c:pt idx="46">
                  <c:v>448</c:v>
                </c:pt>
                <c:pt idx="47">
                  <c:v>449</c:v>
                </c:pt>
                <c:pt idx="48">
                  <c:v>450</c:v>
                </c:pt>
                <c:pt idx="49">
                  <c:v>451</c:v>
                </c:pt>
                <c:pt idx="50">
                  <c:v>452</c:v>
                </c:pt>
                <c:pt idx="51">
                  <c:v>453</c:v>
                </c:pt>
                <c:pt idx="52">
                  <c:v>454</c:v>
                </c:pt>
                <c:pt idx="53">
                  <c:v>455</c:v>
                </c:pt>
                <c:pt idx="54">
                  <c:v>456</c:v>
                </c:pt>
                <c:pt idx="55">
                  <c:v>457</c:v>
                </c:pt>
                <c:pt idx="56">
                  <c:v>458</c:v>
                </c:pt>
                <c:pt idx="57">
                  <c:v>459</c:v>
                </c:pt>
                <c:pt idx="58">
                  <c:v>460</c:v>
                </c:pt>
                <c:pt idx="59">
                  <c:v>461</c:v>
                </c:pt>
                <c:pt idx="60">
                  <c:v>462</c:v>
                </c:pt>
                <c:pt idx="61">
                  <c:v>463</c:v>
                </c:pt>
                <c:pt idx="62">
                  <c:v>464</c:v>
                </c:pt>
                <c:pt idx="63">
                  <c:v>465</c:v>
                </c:pt>
                <c:pt idx="64">
                  <c:v>466</c:v>
                </c:pt>
                <c:pt idx="65">
                  <c:v>467</c:v>
                </c:pt>
                <c:pt idx="66">
                  <c:v>468</c:v>
                </c:pt>
                <c:pt idx="67">
                  <c:v>469</c:v>
                </c:pt>
                <c:pt idx="68">
                  <c:v>470</c:v>
                </c:pt>
                <c:pt idx="69">
                  <c:v>471</c:v>
                </c:pt>
                <c:pt idx="70">
                  <c:v>472</c:v>
                </c:pt>
                <c:pt idx="71">
                  <c:v>473</c:v>
                </c:pt>
                <c:pt idx="72">
                  <c:v>474</c:v>
                </c:pt>
                <c:pt idx="73">
                  <c:v>475</c:v>
                </c:pt>
                <c:pt idx="74">
                  <c:v>476</c:v>
                </c:pt>
                <c:pt idx="75">
                  <c:v>477</c:v>
                </c:pt>
                <c:pt idx="76">
                  <c:v>478</c:v>
                </c:pt>
                <c:pt idx="77">
                  <c:v>479</c:v>
                </c:pt>
                <c:pt idx="78">
                  <c:v>480</c:v>
                </c:pt>
                <c:pt idx="79">
                  <c:v>481</c:v>
                </c:pt>
                <c:pt idx="80">
                  <c:v>482</c:v>
                </c:pt>
                <c:pt idx="81">
                  <c:v>483</c:v>
                </c:pt>
                <c:pt idx="82">
                  <c:v>484</c:v>
                </c:pt>
                <c:pt idx="83">
                  <c:v>485</c:v>
                </c:pt>
                <c:pt idx="84">
                  <c:v>486</c:v>
                </c:pt>
                <c:pt idx="85">
                  <c:v>487</c:v>
                </c:pt>
                <c:pt idx="86">
                  <c:v>488</c:v>
                </c:pt>
                <c:pt idx="87">
                  <c:v>489</c:v>
                </c:pt>
                <c:pt idx="88">
                  <c:v>490</c:v>
                </c:pt>
                <c:pt idx="89">
                  <c:v>491</c:v>
                </c:pt>
                <c:pt idx="90">
                  <c:v>492</c:v>
                </c:pt>
                <c:pt idx="91">
                  <c:v>493</c:v>
                </c:pt>
                <c:pt idx="92">
                  <c:v>494</c:v>
                </c:pt>
                <c:pt idx="93">
                  <c:v>495</c:v>
                </c:pt>
                <c:pt idx="94">
                  <c:v>496</c:v>
                </c:pt>
                <c:pt idx="95">
                  <c:v>497</c:v>
                </c:pt>
                <c:pt idx="96">
                  <c:v>498</c:v>
                </c:pt>
                <c:pt idx="97">
                  <c:v>499</c:v>
                </c:pt>
                <c:pt idx="98">
                  <c:v>500</c:v>
                </c:pt>
                <c:pt idx="99">
                  <c:v>501</c:v>
                </c:pt>
                <c:pt idx="100">
                  <c:v>502</c:v>
                </c:pt>
                <c:pt idx="101">
                  <c:v>503</c:v>
                </c:pt>
                <c:pt idx="102">
                  <c:v>504</c:v>
                </c:pt>
                <c:pt idx="103">
                  <c:v>505</c:v>
                </c:pt>
                <c:pt idx="104">
                  <c:v>506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510</c:v>
                </c:pt>
                <c:pt idx="109">
                  <c:v>511</c:v>
                </c:pt>
                <c:pt idx="110">
                  <c:v>512</c:v>
                </c:pt>
                <c:pt idx="111">
                  <c:v>513</c:v>
                </c:pt>
                <c:pt idx="112">
                  <c:v>514</c:v>
                </c:pt>
                <c:pt idx="113">
                  <c:v>515</c:v>
                </c:pt>
                <c:pt idx="114">
                  <c:v>516</c:v>
                </c:pt>
                <c:pt idx="115">
                  <c:v>517</c:v>
                </c:pt>
                <c:pt idx="116">
                  <c:v>518</c:v>
                </c:pt>
                <c:pt idx="117">
                  <c:v>519</c:v>
                </c:pt>
                <c:pt idx="118">
                  <c:v>520</c:v>
                </c:pt>
                <c:pt idx="119">
                  <c:v>521</c:v>
                </c:pt>
                <c:pt idx="120">
                  <c:v>522</c:v>
                </c:pt>
                <c:pt idx="121">
                  <c:v>523</c:v>
                </c:pt>
                <c:pt idx="122">
                  <c:v>524</c:v>
                </c:pt>
                <c:pt idx="123">
                  <c:v>525</c:v>
                </c:pt>
                <c:pt idx="124">
                  <c:v>526</c:v>
                </c:pt>
                <c:pt idx="125">
                  <c:v>527</c:v>
                </c:pt>
                <c:pt idx="126">
                  <c:v>528</c:v>
                </c:pt>
                <c:pt idx="127">
                  <c:v>529</c:v>
                </c:pt>
                <c:pt idx="128">
                  <c:v>530</c:v>
                </c:pt>
                <c:pt idx="129">
                  <c:v>531</c:v>
                </c:pt>
                <c:pt idx="130">
                  <c:v>532</c:v>
                </c:pt>
                <c:pt idx="131">
                  <c:v>533</c:v>
                </c:pt>
                <c:pt idx="132">
                  <c:v>534</c:v>
                </c:pt>
                <c:pt idx="133">
                  <c:v>535</c:v>
                </c:pt>
                <c:pt idx="134">
                  <c:v>536</c:v>
                </c:pt>
                <c:pt idx="135">
                  <c:v>537</c:v>
                </c:pt>
                <c:pt idx="136">
                  <c:v>538</c:v>
                </c:pt>
                <c:pt idx="137">
                  <c:v>539</c:v>
                </c:pt>
                <c:pt idx="138">
                  <c:v>540</c:v>
                </c:pt>
                <c:pt idx="139">
                  <c:v>541</c:v>
                </c:pt>
                <c:pt idx="140">
                  <c:v>542</c:v>
                </c:pt>
                <c:pt idx="141">
                  <c:v>543</c:v>
                </c:pt>
                <c:pt idx="142">
                  <c:v>544</c:v>
                </c:pt>
                <c:pt idx="143">
                  <c:v>545</c:v>
                </c:pt>
                <c:pt idx="144">
                  <c:v>546</c:v>
                </c:pt>
                <c:pt idx="145">
                  <c:v>547</c:v>
                </c:pt>
                <c:pt idx="146">
                  <c:v>548</c:v>
                </c:pt>
                <c:pt idx="147">
                  <c:v>549</c:v>
                </c:pt>
                <c:pt idx="148">
                  <c:v>550</c:v>
                </c:pt>
                <c:pt idx="149">
                  <c:v>551</c:v>
                </c:pt>
                <c:pt idx="150">
                  <c:v>552</c:v>
                </c:pt>
                <c:pt idx="151">
                  <c:v>553</c:v>
                </c:pt>
                <c:pt idx="152">
                  <c:v>554</c:v>
                </c:pt>
                <c:pt idx="153">
                  <c:v>555</c:v>
                </c:pt>
                <c:pt idx="154">
                  <c:v>556</c:v>
                </c:pt>
                <c:pt idx="155">
                  <c:v>557</c:v>
                </c:pt>
                <c:pt idx="156">
                  <c:v>558</c:v>
                </c:pt>
                <c:pt idx="157">
                  <c:v>559</c:v>
                </c:pt>
                <c:pt idx="158">
                  <c:v>560</c:v>
                </c:pt>
                <c:pt idx="159">
                  <c:v>561</c:v>
                </c:pt>
                <c:pt idx="160">
                  <c:v>562</c:v>
                </c:pt>
                <c:pt idx="161">
                  <c:v>563</c:v>
                </c:pt>
                <c:pt idx="162">
                  <c:v>564</c:v>
                </c:pt>
                <c:pt idx="163">
                  <c:v>565</c:v>
                </c:pt>
                <c:pt idx="164">
                  <c:v>566</c:v>
                </c:pt>
                <c:pt idx="165">
                  <c:v>567</c:v>
                </c:pt>
                <c:pt idx="166">
                  <c:v>568</c:v>
                </c:pt>
                <c:pt idx="167">
                  <c:v>569</c:v>
                </c:pt>
                <c:pt idx="168">
                  <c:v>570</c:v>
                </c:pt>
                <c:pt idx="169">
                  <c:v>571</c:v>
                </c:pt>
                <c:pt idx="170">
                  <c:v>572</c:v>
                </c:pt>
                <c:pt idx="171">
                  <c:v>573</c:v>
                </c:pt>
                <c:pt idx="172">
                  <c:v>574</c:v>
                </c:pt>
                <c:pt idx="173">
                  <c:v>575</c:v>
                </c:pt>
                <c:pt idx="174">
                  <c:v>576</c:v>
                </c:pt>
                <c:pt idx="175">
                  <c:v>577</c:v>
                </c:pt>
                <c:pt idx="176">
                  <c:v>578</c:v>
                </c:pt>
                <c:pt idx="177">
                  <c:v>579</c:v>
                </c:pt>
                <c:pt idx="178">
                  <c:v>580</c:v>
                </c:pt>
                <c:pt idx="179">
                  <c:v>581</c:v>
                </c:pt>
                <c:pt idx="180">
                  <c:v>582</c:v>
                </c:pt>
                <c:pt idx="181">
                  <c:v>583</c:v>
                </c:pt>
                <c:pt idx="182">
                  <c:v>584</c:v>
                </c:pt>
                <c:pt idx="183">
                  <c:v>585</c:v>
                </c:pt>
                <c:pt idx="184">
                  <c:v>586</c:v>
                </c:pt>
                <c:pt idx="185">
                  <c:v>587</c:v>
                </c:pt>
                <c:pt idx="186">
                  <c:v>588</c:v>
                </c:pt>
                <c:pt idx="187">
                  <c:v>589</c:v>
                </c:pt>
                <c:pt idx="188">
                  <c:v>590</c:v>
                </c:pt>
                <c:pt idx="189">
                  <c:v>591</c:v>
                </c:pt>
                <c:pt idx="190">
                  <c:v>592</c:v>
                </c:pt>
                <c:pt idx="191">
                  <c:v>593</c:v>
                </c:pt>
                <c:pt idx="192">
                  <c:v>594</c:v>
                </c:pt>
                <c:pt idx="193">
                  <c:v>595</c:v>
                </c:pt>
                <c:pt idx="194">
                  <c:v>596</c:v>
                </c:pt>
                <c:pt idx="195">
                  <c:v>597</c:v>
                </c:pt>
                <c:pt idx="196">
                  <c:v>598</c:v>
                </c:pt>
                <c:pt idx="197">
                  <c:v>599</c:v>
                </c:pt>
                <c:pt idx="198">
                  <c:v>600</c:v>
                </c:pt>
                <c:pt idx="199">
                  <c:v>601</c:v>
                </c:pt>
                <c:pt idx="200">
                  <c:v>602</c:v>
                </c:pt>
                <c:pt idx="201">
                  <c:v>603</c:v>
                </c:pt>
                <c:pt idx="202">
                  <c:v>604</c:v>
                </c:pt>
                <c:pt idx="203">
                  <c:v>605</c:v>
                </c:pt>
                <c:pt idx="204">
                  <c:v>606</c:v>
                </c:pt>
                <c:pt idx="205">
                  <c:v>607</c:v>
                </c:pt>
                <c:pt idx="206">
                  <c:v>608</c:v>
                </c:pt>
                <c:pt idx="207">
                  <c:v>609</c:v>
                </c:pt>
                <c:pt idx="208">
                  <c:v>610</c:v>
                </c:pt>
                <c:pt idx="209">
                  <c:v>611</c:v>
                </c:pt>
                <c:pt idx="210">
                  <c:v>612</c:v>
                </c:pt>
                <c:pt idx="211">
                  <c:v>613</c:v>
                </c:pt>
                <c:pt idx="212">
                  <c:v>614</c:v>
                </c:pt>
                <c:pt idx="213">
                  <c:v>615</c:v>
                </c:pt>
                <c:pt idx="214">
                  <c:v>616</c:v>
                </c:pt>
                <c:pt idx="215">
                  <c:v>617</c:v>
                </c:pt>
                <c:pt idx="216">
                  <c:v>618</c:v>
                </c:pt>
                <c:pt idx="217">
                  <c:v>619</c:v>
                </c:pt>
                <c:pt idx="218">
                  <c:v>620</c:v>
                </c:pt>
                <c:pt idx="219">
                  <c:v>621</c:v>
                </c:pt>
                <c:pt idx="220">
                  <c:v>622</c:v>
                </c:pt>
                <c:pt idx="221">
                  <c:v>623</c:v>
                </c:pt>
                <c:pt idx="222">
                  <c:v>624</c:v>
                </c:pt>
                <c:pt idx="223">
                  <c:v>625</c:v>
                </c:pt>
                <c:pt idx="224">
                  <c:v>626</c:v>
                </c:pt>
                <c:pt idx="225">
                  <c:v>627</c:v>
                </c:pt>
                <c:pt idx="226">
                  <c:v>628</c:v>
                </c:pt>
                <c:pt idx="227">
                  <c:v>629</c:v>
                </c:pt>
                <c:pt idx="228">
                  <c:v>630</c:v>
                </c:pt>
                <c:pt idx="229">
                  <c:v>631</c:v>
                </c:pt>
                <c:pt idx="230">
                  <c:v>632</c:v>
                </c:pt>
                <c:pt idx="231">
                  <c:v>633</c:v>
                </c:pt>
                <c:pt idx="232">
                  <c:v>634</c:v>
                </c:pt>
                <c:pt idx="233">
                  <c:v>635</c:v>
                </c:pt>
                <c:pt idx="234">
                  <c:v>636</c:v>
                </c:pt>
                <c:pt idx="235">
                  <c:v>637</c:v>
                </c:pt>
                <c:pt idx="236">
                  <c:v>638</c:v>
                </c:pt>
                <c:pt idx="237">
                  <c:v>639</c:v>
                </c:pt>
                <c:pt idx="238">
                  <c:v>640</c:v>
                </c:pt>
                <c:pt idx="239">
                  <c:v>641</c:v>
                </c:pt>
                <c:pt idx="240">
                  <c:v>642</c:v>
                </c:pt>
                <c:pt idx="241">
                  <c:v>643</c:v>
                </c:pt>
                <c:pt idx="242">
                  <c:v>644</c:v>
                </c:pt>
                <c:pt idx="243">
                  <c:v>645</c:v>
                </c:pt>
                <c:pt idx="244">
                  <c:v>646</c:v>
                </c:pt>
                <c:pt idx="245">
                  <c:v>647</c:v>
                </c:pt>
                <c:pt idx="246">
                  <c:v>648</c:v>
                </c:pt>
                <c:pt idx="247">
                  <c:v>649</c:v>
                </c:pt>
                <c:pt idx="248">
                  <c:v>650</c:v>
                </c:pt>
                <c:pt idx="249">
                  <c:v>651</c:v>
                </c:pt>
                <c:pt idx="250">
                  <c:v>652</c:v>
                </c:pt>
                <c:pt idx="251">
                  <c:v>653</c:v>
                </c:pt>
              </c:numCache>
            </c:numRef>
          </c:xVal>
          <c:yVal>
            <c:numRef>
              <c:f>'Ex.11.6'!$BF$2:$BF$253</c:f>
              <c:numCache>
                <c:formatCode>0.0</c:formatCode>
                <c:ptCount val="252"/>
                <c:pt idx="0">
                  <c:v>71.525281857682955</c:v>
                </c:pt>
                <c:pt idx="1">
                  <c:v>73.609295634734423</c:v>
                </c:pt>
                <c:pt idx="2">
                  <c:v>74.858359694413465</c:v>
                </c:pt>
                <c:pt idx="3">
                  <c:v>74.292708358649818</c:v>
                </c:pt>
                <c:pt idx="4">
                  <c:v>76.346532070392428</c:v>
                </c:pt>
                <c:pt idx="5">
                  <c:v>74.906996036057123</c:v>
                </c:pt>
                <c:pt idx="6">
                  <c:v>75.615515909078994</c:v>
                </c:pt>
                <c:pt idx="7">
                  <c:v>76.486575154433638</c:v>
                </c:pt>
                <c:pt idx="8">
                  <c:v>76.538393853589142</c:v>
                </c:pt>
                <c:pt idx="9">
                  <c:v>74.224520998747835</c:v>
                </c:pt>
                <c:pt idx="10">
                  <c:v>74.19579082028352</c:v>
                </c:pt>
                <c:pt idx="11">
                  <c:v>75.39315428271621</c:v>
                </c:pt>
                <c:pt idx="12">
                  <c:v>76.762763192407661</c:v>
                </c:pt>
                <c:pt idx="13">
                  <c:v>76.545193687230977</c:v>
                </c:pt>
                <c:pt idx="14">
                  <c:v>74.308938080088595</c:v>
                </c:pt>
                <c:pt idx="15">
                  <c:v>73.429653873351768</c:v>
                </c:pt>
                <c:pt idx="16">
                  <c:v>74.578712072939609</c:v>
                </c:pt>
                <c:pt idx="17">
                  <c:v>73.865097214596062</c:v>
                </c:pt>
                <c:pt idx="18">
                  <c:v>76.177194834024377</c:v>
                </c:pt>
                <c:pt idx="19">
                  <c:v>75.81331025648312</c:v>
                </c:pt>
                <c:pt idx="20">
                  <c:v>76.72363709563237</c:v>
                </c:pt>
                <c:pt idx="21">
                  <c:v>75.399632287574462</c:v>
                </c:pt>
                <c:pt idx="22">
                  <c:v>75.774744138547433</c:v>
                </c:pt>
                <c:pt idx="23">
                  <c:v>76.253851494601591</c:v>
                </c:pt>
                <c:pt idx="24">
                  <c:v>76.347052866642812</c:v>
                </c:pt>
                <c:pt idx="25">
                  <c:v>76.933169023004012</c:v>
                </c:pt>
                <c:pt idx="26">
                  <c:v>77.961704282519477</c:v>
                </c:pt>
                <c:pt idx="27">
                  <c:v>75.978322736292469</c:v>
                </c:pt>
                <c:pt idx="28">
                  <c:v>76.534413033057547</c:v>
                </c:pt>
                <c:pt idx="29">
                  <c:v>77.451703812616131</c:v>
                </c:pt>
                <c:pt idx="30">
                  <c:v>76.1485631456965</c:v>
                </c:pt>
                <c:pt idx="31">
                  <c:v>77.947395976141706</c:v>
                </c:pt>
                <c:pt idx="32">
                  <c:v>72.272970326243168</c:v>
                </c:pt>
                <c:pt idx="33">
                  <c:v>66.392220369114312</c:v>
                </c:pt>
                <c:pt idx="34">
                  <c:v>65.760751982320116</c:v>
                </c:pt>
                <c:pt idx="35">
                  <c:v>64.993733508130248</c:v>
                </c:pt>
                <c:pt idx="36">
                  <c:v>64.206764870181786</c:v>
                </c:pt>
                <c:pt idx="37">
                  <c:v>66.523128262857441</c:v>
                </c:pt>
                <c:pt idx="38">
                  <c:v>66.01298970950748</c:v>
                </c:pt>
                <c:pt idx="39">
                  <c:v>65.358197740991258</c:v>
                </c:pt>
                <c:pt idx="40">
                  <c:v>67.509798902501643</c:v>
                </c:pt>
                <c:pt idx="41">
                  <c:v>69.905037689545239</c:v>
                </c:pt>
                <c:pt idx="42">
                  <c:v>71.673564681561103</c:v>
                </c:pt>
                <c:pt idx="43">
                  <c:v>71.971469506375271</c:v>
                </c:pt>
                <c:pt idx="44">
                  <c:v>73.376634849090934</c:v>
                </c:pt>
                <c:pt idx="45">
                  <c:v>73.06046885395557</c:v>
                </c:pt>
                <c:pt idx="46">
                  <c:v>67.603835653657086</c:v>
                </c:pt>
                <c:pt idx="47">
                  <c:v>66.626717661658958</c:v>
                </c:pt>
                <c:pt idx="48">
                  <c:v>67.38288124180346</c:v>
                </c:pt>
                <c:pt idx="49">
                  <c:v>66.262307493206549</c:v>
                </c:pt>
                <c:pt idx="50">
                  <c:v>61.744574279750964</c:v>
                </c:pt>
                <c:pt idx="51">
                  <c:v>62.182736153464546</c:v>
                </c:pt>
                <c:pt idx="52">
                  <c:v>63.603136784340862</c:v>
                </c:pt>
                <c:pt idx="53">
                  <c:v>56.922207272678179</c:v>
                </c:pt>
                <c:pt idx="54">
                  <c:v>57.927215102897037</c:v>
                </c:pt>
                <c:pt idx="55">
                  <c:v>61.775705349770682</c:v>
                </c:pt>
                <c:pt idx="56">
                  <c:v>66.083182870978334</c:v>
                </c:pt>
                <c:pt idx="57">
                  <c:v>67.137421444237361</c:v>
                </c:pt>
                <c:pt idx="58">
                  <c:v>63.44915888229842</c:v>
                </c:pt>
                <c:pt idx="59">
                  <c:v>63.448762992165996</c:v>
                </c:pt>
                <c:pt idx="60">
                  <c:v>56.095454054637713</c:v>
                </c:pt>
                <c:pt idx="61">
                  <c:v>60.133991018184496</c:v>
                </c:pt>
                <c:pt idx="62">
                  <c:v>57.608005249415974</c:v>
                </c:pt>
                <c:pt idx="63">
                  <c:v>60.267994049946495</c:v>
                </c:pt>
                <c:pt idx="64">
                  <c:v>62.185304015268542</c:v>
                </c:pt>
                <c:pt idx="65">
                  <c:v>63.581630761406046</c:v>
                </c:pt>
                <c:pt idx="66">
                  <c:v>53.856927677263613</c:v>
                </c:pt>
                <c:pt idx="67">
                  <c:v>63.172444710101615</c:v>
                </c:pt>
                <c:pt idx="68">
                  <c:v>56.021327473060708</c:v>
                </c:pt>
                <c:pt idx="69">
                  <c:v>63.280771412365297</c:v>
                </c:pt>
                <c:pt idx="70">
                  <c:v>63.688739730772589</c:v>
                </c:pt>
                <c:pt idx="71">
                  <c:v>66.051551261825963</c:v>
                </c:pt>
                <c:pt idx="72">
                  <c:v>66.067164171571392</c:v>
                </c:pt>
                <c:pt idx="73">
                  <c:v>64.97896710272029</c:v>
                </c:pt>
                <c:pt idx="74">
                  <c:v>63.677342124199811</c:v>
                </c:pt>
                <c:pt idx="75">
                  <c:v>65.051301608935972</c:v>
                </c:pt>
                <c:pt idx="76">
                  <c:v>63.513951979234271</c:v>
                </c:pt>
                <c:pt idx="77">
                  <c:v>62.818704728095909</c:v>
                </c:pt>
                <c:pt idx="78">
                  <c:v>62.692843334482397</c:v>
                </c:pt>
                <c:pt idx="79">
                  <c:v>64.93173703003572</c:v>
                </c:pt>
                <c:pt idx="80">
                  <c:v>69.408497054658525</c:v>
                </c:pt>
                <c:pt idx="81">
                  <c:v>68.057876369152766</c:v>
                </c:pt>
                <c:pt idx="82">
                  <c:v>68.102855755276593</c:v>
                </c:pt>
                <c:pt idx="83">
                  <c:v>67.439402981196494</c:v>
                </c:pt>
                <c:pt idx="84">
                  <c:v>67.739754357498839</c:v>
                </c:pt>
                <c:pt idx="85">
                  <c:v>67.402484596455267</c:v>
                </c:pt>
                <c:pt idx="86">
                  <c:v>70.094255289796806</c:v>
                </c:pt>
                <c:pt idx="87">
                  <c:v>68.920228660702406</c:v>
                </c:pt>
                <c:pt idx="88">
                  <c:v>66.348346672599448</c:v>
                </c:pt>
                <c:pt idx="89">
                  <c:v>67.434424911066756</c:v>
                </c:pt>
                <c:pt idx="90">
                  <c:v>67.107033639143737</c:v>
                </c:pt>
                <c:pt idx="91">
                  <c:v>68.021265952686733</c:v>
                </c:pt>
                <c:pt idx="92">
                  <c:v>69.150486653850166</c:v>
                </c:pt>
                <c:pt idx="93">
                  <c:v>65.918588873812752</c:v>
                </c:pt>
                <c:pt idx="94">
                  <c:v>63.077281174261067</c:v>
                </c:pt>
                <c:pt idx="95">
                  <c:v>62.629871574177507</c:v>
                </c:pt>
                <c:pt idx="96">
                  <c:v>62.875151263901188</c:v>
                </c:pt>
                <c:pt idx="97">
                  <c:v>64.648424088080603</c:v>
                </c:pt>
                <c:pt idx="98">
                  <c:v>61.14363778298204</c:v>
                </c:pt>
                <c:pt idx="99">
                  <c:v>61.468090870773459</c:v>
                </c:pt>
                <c:pt idx="100">
                  <c:v>59.394978736678894</c:v>
                </c:pt>
                <c:pt idx="101">
                  <c:v>59.268057067030824</c:v>
                </c:pt>
                <c:pt idx="102">
                  <c:v>61.014641507041311</c:v>
                </c:pt>
                <c:pt idx="103">
                  <c:v>63.698437335556456</c:v>
                </c:pt>
                <c:pt idx="104">
                  <c:v>61.170302143280672</c:v>
                </c:pt>
                <c:pt idx="105">
                  <c:v>62.15766978582824</c:v>
                </c:pt>
                <c:pt idx="106">
                  <c:v>61.375155344366817</c:v>
                </c:pt>
                <c:pt idx="107">
                  <c:v>62.281861240446801</c:v>
                </c:pt>
                <c:pt idx="108">
                  <c:v>67.339275423871499</c:v>
                </c:pt>
                <c:pt idx="109">
                  <c:v>62.825251328249465</c:v>
                </c:pt>
                <c:pt idx="110">
                  <c:v>61.0967612108577</c:v>
                </c:pt>
                <c:pt idx="111">
                  <c:v>62.962708525078114</c:v>
                </c:pt>
                <c:pt idx="112">
                  <c:v>66.028507546115151</c:v>
                </c:pt>
                <c:pt idx="113">
                  <c:v>64.210869213228989</c:v>
                </c:pt>
                <c:pt idx="114">
                  <c:v>63.862106794266772</c:v>
                </c:pt>
                <c:pt idx="115">
                  <c:v>59.577483360330831</c:v>
                </c:pt>
                <c:pt idx="116">
                  <c:v>60.642375886952259</c:v>
                </c:pt>
                <c:pt idx="117">
                  <c:v>63.642693169886044</c:v>
                </c:pt>
                <c:pt idx="118">
                  <c:v>58.226957246074086</c:v>
                </c:pt>
                <c:pt idx="119">
                  <c:v>59.000015338571764</c:v>
                </c:pt>
                <c:pt idx="120">
                  <c:v>62.429974862116232</c:v>
                </c:pt>
                <c:pt idx="121">
                  <c:v>63.327805746970981</c:v>
                </c:pt>
                <c:pt idx="122">
                  <c:v>63.963967821683255</c:v>
                </c:pt>
                <c:pt idx="123">
                  <c:v>65.041945140629366</c:v>
                </c:pt>
                <c:pt idx="124">
                  <c:v>64.485666104553104</c:v>
                </c:pt>
                <c:pt idx="125">
                  <c:v>63.214931504135187</c:v>
                </c:pt>
                <c:pt idx="126">
                  <c:v>67.213578356612032</c:v>
                </c:pt>
                <c:pt idx="127">
                  <c:v>67.093070053951436</c:v>
                </c:pt>
                <c:pt idx="128">
                  <c:v>66.056477933872543</c:v>
                </c:pt>
                <c:pt idx="129">
                  <c:v>66.602618691100986</c:v>
                </c:pt>
                <c:pt idx="130">
                  <c:v>65.174073232054823</c:v>
                </c:pt>
                <c:pt idx="131">
                  <c:v>63.990616667229219</c:v>
                </c:pt>
                <c:pt idx="132">
                  <c:v>62.250259620857271</c:v>
                </c:pt>
                <c:pt idx="133">
                  <c:v>65.235355168023602</c:v>
                </c:pt>
                <c:pt idx="134">
                  <c:v>65.28920958160667</c:v>
                </c:pt>
                <c:pt idx="135">
                  <c:v>64.979339755652859</c:v>
                </c:pt>
                <c:pt idx="136">
                  <c:v>63.51546823652329</c:v>
                </c:pt>
                <c:pt idx="137">
                  <c:v>64.541607898448518</c:v>
                </c:pt>
                <c:pt idx="138">
                  <c:v>65.158157682942928</c:v>
                </c:pt>
                <c:pt idx="139">
                  <c:v>62.216305014838902</c:v>
                </c:pt>
                <c:pt idx="140">
                  <c:v>64.550669216061181</c:v>
                </c:pt>
                <c:pt idx="141">
                  <c:v>66.566665605368769</c:v>
                </c:pt>
                <c:pt idx="142">
                  <c:v>67.442107795970927</c:v>
                </c:pt>
                <c:pt idx="143">
                  <c:v>69.027393569942362</c:v>
                </c:pt>
                <c:pt idx="144">
                  <c:v>67.697831530141315</c:v>
                </c:pt>
                <c:pt idx="145">
                  <c:v>69.952922494044969</c:v>
                </c:pt>
                <c:pt idx="146">
                  <c:v>65.613082843602712</c:v>
                </c:pt>
                <c:pt idx="147">
                  <c:v>68.941165403429551</c:v>
                </c:pt>
                <c:pt idx="148">
                  <c:v>67.079489443293937</c:v>
                </c:pt>
                <c:pt idx="149">
                  <c:v>68.943788622503476</c:v>
                </c:pt>
                <c:pt idx="150">
                  <c:v>66.183594853910989</c:v>
                </c:pt>
                <c:pt idx="151">
                  <c:v>69.2436915972512</c:v>
                </c:pt>
                <c:pt idx="152">
                  <c:v>68.392892062311901</c:v>
                </c:pt>
                <c:pt idx="153">
                  <c:v>67.749838813668589</c:v>
                </c:pt>
                <c:pt idx="154">
                  <c:v>70.09838949046339</c:v>
                </c:pt>
                <c:pt idx="155">
                  <c:v>67.946512298430008</c:v>
                </c:pt>
                <c:pt idx="156">
                  <c:v>69.485419837507891</c:v>
                </c:pt>
                <c:pt idx="157">
                  <c:v>72.14956584660851</c:v>
                </c:pt>
                <c:pt idx="158">
                  <c:v>72.130024197520285</c:v>
                </c:pt>
                <c:pt idx="159">
                  <c:v>69.276341463079021</c:v>
                </c:pt>
                <c:pt idx="160">
                  <c:v>69.603325409380304</c:v>
                </c:pt>
                <c:pt idx="161">
                  <c:v>70.628906748309731</c:v>
                </c:pt>
                <c:pt idx="162">
                  <c:v>69.793830173201741</c:v>
                </c:pt>
                <c:pt idx="163">
                  <c:v>70.654286472976565</c:v>
                </c:pt>
                <c:pt idx="164">
                  <c:v>69.573577770507484</c:v>
                </c:pt>
                <c:pt idx="165">
                  <c:v>69.26868450837928</c:v>
                </c:pt>
                <c:pt idx="166">
                  <c:v>68.742420844330923</c:v>
                </c:pt>
                <c:pt idx="167">
                  <c:v>67.63097682903836</c:v>
                </c:pt>
                <c:pt idx="168">
                  <c:v>68.53181283255816</c:v>
                </c:pt>
                <c:pt idx="169">
                  <c:v>67.71773509218545</c:v>
                </c:pt>
                <c:pt idx="170">
                  <c:v>68.545877163878117</c:v>
                </c:pt>
                <c:pt idx="171">
                  <c:v>69.60570284326694</c:v>
                </c:pt>
                <c:pt idx="172">
                  <c:v>69.238174214589705</c:v>
                </c:pt>
                <c:pt idx="173">
                  <c:v>70.085563456133528</c:v>
                </c:pt>
                <c:pt idx="174">
                  <c:v>68.537345061223164</c:v>
                </c:pt>
                <c:pt idx="175">
                  <c:v>69.348618990755483</c:v>
                </c:pt>
                <c:pt idx="176">
                  <c:v>68.990442546678622</c:v>
                </c:pt>
                <c:pt idx="177">
                  <c:v>69.269092688747719</c:v>
                </c:pt>
                <c:pt idx="178">
                  <c:v>67.174993358710296</c:v>
                </c:pt>
                <c:pt idx="179">
                  <c:v>57.508034884394</c:v>
                </c:pt>
                <c:pt idx="180">
                  <c:v>60.459579292889821</c:v>
                </c:pt>
                <c:pt idx="181">
                  <c:v>61.548064918851452</c:v>
                </c:pt>
                <c:pt idx="182">
                  <c:v>60.196955209080016</c:v>
                </c:pt>
                <c:pt idx="183">
                  <c:v>62.938963210702347</c:v>
                </c:pt>
                <c:pt idx="184">
                  <c:v>64.324295827492804</c:v>
                </c:pt>
                <c:pt idx="185">
                  <c:v>65.770648183441338</c:v>
                </c:pt>
                <c:pt idx="186">
                  <c:v>65.987152034261257</c:v>
                </c:pt>
                <c:pt idx="187">
                  <c:v>62.46726979056011</c:v>
                </c:pt>
                <c:pt idx="188">
                  <c:v>63.453297403326239</c:v>
                </c:pt>
                <c:pt idx="189">
                  <c:v>64.4979327930766</c:v>
                </c:pt>
                <c:pt idx="190">
                  <c:v>68.042314643006904</c:v>
                </c:pt>
                <c:pt idx="191">
                  <c:v>72.170693666430282</c:v>
                </c:pt>
                <c:pt idx="192">
                  <c:v>72.36409220333006</c:v>
                </c:pt>
                <c:pt idx="193">
                  <c:v>71.587438904317509</c:v>
                </c:pt>
                <c:pt idx="194">
                  <c:v>63.510302941702157</c:v>
                </c:pt>
                <c:pt idx="195">
                  <c:v>64.309040496908807</c:v>
                </c:pt>
                <c:pt idx="196">
                  <c:v>66.066859873516194</c:v>
                </c:pt>
                <c:pt idx="197">
                  <c:v>61.271685028741963</c:v>
                </c:pt>
                <c:pt idx="198">
                  <c:v>69.367420291031422</c:v>
                </c:pt>
                <c:pt idx="199">
                  <c:v>69.397162670679052</c:v>
                </c:pt>
                <c:pt idx="200">
                  <c:v>65.697579914227163</c:v>
                </c:pt>
                <c:pt idx="201">
                  <c:v>67.997438315999943</c:v>
                </c:pt>
                <c:pt idx="202">
                  <c:v>68.028391076827688</c:v>
                </c:pt>
                <c:pt idx="203">
                  <c:v>66.820138722793601</c:v>
                </c:pt>
                <c:pt idx="204">
                  <c:v>69.576309289290791</c:v>
                </c:pt>
                <c:pt idx="205">
                  <c:v>69.203817324814139</c:v>
                </c:pt>
                <c:pt idx="206">
                  <c:v>69.108985984887624</c:v>
                </c:pt>
                <c:pt idx="207">
                  <c:v>67.391084720053442</c:v>
                </c:pt>
                <c:pt idx="208">
                  <c:v>62.757569893389146</c:v>
                </c:pt>
                <c:pt idx="209">
                  <c:v>66.26688208295333</c:v>
                </c:pt>
                <c:pt idx="210">
                  <c:v>66.847280442063891</c:v>
                </c:pt>
                <c:pt idx="211">
                  <c:v>67.363710225992165</c:v>
                </c:pt>
                <c:pt idx="212">
                  <c:v>69.746028101970907</c:v>
                </c:pt>
                <c:pt idx="213">
                  <c:v>68.466836538028161</c:v>
                </c:pt>
                <c:pt idx="214">
                  <c:v>68.231483538571808</c:v>
                </c:pt>
                <c:pt idx="215">
                  <c:v>67.691147829364837</c:v>
                </c:pt>
                <c:pt idx="216">
                  <c:v>67.390812010785297</c:v>
                </c:pt>
                <c:pt idx="217">
                  <c:v>63.901600224592947</c:v>
                </c:pt>
                <c:pt idx="218">
                  <c:v>65.8483404206263</c:v>
                </c:pt>
                <c:pt idx="219">
                  <c:v>67.129756655969615</c:v>
                </c:pt>
                <c:pt idx="220">
                  <c:v>69.82565476465372</c:v>
                </c:pt>
                <c:pt idx="221">
                  <c:v>65.301418453579785</c:v>
                </c:pt>
                <c:pt idx="222">
                  <c:v>66.558629471003584</c:v>
                </c:pt>
                <c:pt idx="223">
                  <c:v>66.540561248922529</c:v>
                </c:pt>
                <c:pt idx="224">
                  <c:v>68.953949869649563</c:v>
                </c:pt>
                <c:pt idx="225">
                  <c:v>68.47160814911139</c:v>
                </c:pt>
                <c:pt idx="226">
                  <c:v>68.444359489240554</c:v>
                </c:pt>
                <c:pt idx="227">
                  <c:v>69.748282025284013</c:v>
                </c:pt>
                <c:pt idx="228">
                  <c:v>70.607905099357453</c:v>
                </c:pt>
                <c:pt idx="229">
                  <c:v>70.995116431808867</c:v>
                </c:pt>
                <c:pt idx="230">
                  <c:v>71.680352154169796</c:v>
                </c:pt>
                <c:pt idx="231">
                  <c:v>72.583700680672905</c:v>
                </c:pt>
                <c:pt idx="232">
                  <c:v>71.919866442767074</c:v>
                </c:pt>
                <c:pt idx="233">
                  <c:v>73.941307953221099</c:v>
                </c:pt>
                <c:pt idx="234">
                  <c:v>72.276098659436428</c:v>
                </c:pt>
                <c:pt idx="235">
                  <c:v>66.48192680268896</c:v>
                </c:pt>
                <c:pt idx="236">
                  <c:v>70.5817321561711</c:v>
                </c:pt>
                <c:pt idx="237">
                  <c:v>70.83496284708643</c:v>
                </c:pt>
                <c:pt idx="238">
                  <c:v>70.358481733052656</c:v>
                </c:pt>
                <c:pt idx="239">
                  <c:v>70.241966702273572</c:v>
                </c:pt>
                <c:pt idx="240">
                  <c:v>73.46102941073444</c:v>
                </c:pt>
                <c:pt idx="241">
                  <c:v>68.374600450697514</c:v>
                </c:pt>
                <c:pt idx="242">
                  <c:v>66.300257323829797</c:v>
                </c:pt>
                <c:pt idx="243">
                  <c:v>68.375542158127317</c:v>
                </c:pt>
                <c:pt idx="244">
                  <c:v>66.267871120936718</c:v>
                </c:pt>
                <c:pt idx="245">
                  <c:v>67.465315718819539</c:v>
                </c:pt>
                <c:pt idx="246">
                  <c:v>68.842315695294459</c:v>
                </c:pt>
                <c:pt idx="247">
                  <c:v>68.619769395607463</c:v>
                </c:pt>
                <c:pt idx="248">
                  <c:v>70.695256660168923</c:v>
                </c:pt>
                <c:pt idx="249">
                  <c:v>69.474366132151502</c:v>
                </c:pt>
                <c:pt idx="250">
                  <c:v>69.888968843560932</c:v>
                </c:pt>
                <c:pt idx="251">
                  <c:v>68.674411631286375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A53-92DE-5B7997514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54112"/>
        <c:axId val="172625920"/>
      </c:scatterChart>
      <c:valAx>
        <c:axId val="172554112"/>
        <c:scaling>
          <c:orientation val="minMax"/>
          <c:max val="650"/>
          <c:min val="400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25920"/>
        <c:crosses val="autoZero"/>
        <c:crossBetween val="midCat"/>
      </c:valAx>
      <c:valAx>
        <c:axId val="172625920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541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910134277384674"/>
          <c:y val="0.57176569123223442"/>
          <c:w val="0.21348321113598576"/>
          <c:h val="0.129411987727460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34114458913507"/>
          <c:y val="0.12302867542237581"/>
          <c:w val="0.79256663010117301"/>
          <c:h val="0.5962158885853596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'Ex.11.6'!$BN$1</c:f>
              <c:strCache>
                <c:ptCount val="1"/>
                <c:pt idx="0">
                  <c:v>Lower CI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'Ex.11.6'!$BM$2:$BM$656</c:f>
              <c:numCache>
                <c:formatCode>General</c:formatCode>
                <c:ptCount val="655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</c:numCache>
            </c:numRef>
          </c:xVal>
          <c:yVal>
            <c:numRef>
              <c:f>'Ex.11.6'!$BN$2:$BN$656</c:f>
              <c:numCache>
                <c:formatCode>General</c:formatCode>
                <c:ptCount val="655"/>
                <c:pt idx="0">
                  <c:v>45.067579788896651</c:v>
                </c:pt>
                <c:pt idx="1">
                  <c:v>46.082530039653747</c:v>
                </c:pt>
                <c:pt idx="2">
                  <c:v>47.096826403898618</c:v>
                </c:pt>
                <c:pt idx="3">
                  <c:v>48.110463145992767</c:v>
                </c:pt>
                <c:pt idx="4">
                  <c:v>49.123434732265416</c:v>
                </c:pt>
                <c:pt idx="5">
                  <c:v>50.135735841378803</c:v>
                </c:pt>
                <c:pt idx="6">
                  <c:v>51.147361374488163</c:v>
                </c:pt>
                <c:pt idx="7">
                  <c:v>52.158306465154666</c:v>
                </c:pt>
                <c:pt idx="8">
                  <c:v>53.16856648896956</c:v>
                </c:pt>
                <c:pt idx="9">
                  <c:v>54.178137072847889</c:v>
                </c:pt>
                <c:pt idx="10">
                  <c:v>55.187014103950538</c:v>
                </c:pt>
                <c:pt idx="11">
                  <c:v>56.195193738194085</c:v>
                </c:pt>
                <c:pt idx="12">
                  <c:v>57.202672408309112</c:v>
                </c:pt>
                <c:pt idx="13">
                  <c:v>58.209446831408798</c:v>
                </c:pt>
                <c:pt idx="14">
                  <c:v>59.21551401603152</c:v>
                </c:pt>
                <c:pt idx="15">
                  <c:v>60.22087126862295</c:v>
                </c:pt>
                <c:pt idx="16">
                  <c:v>61.225516199425584</c:v>
                </c:pt>
                <c:pt idx="17">
                  <c:v>62.22944672774608</c:v>
                </c:pt>
                <c:pt idx="18">
                  <c:v>63.232661086573692</c:v>
                </c:pt>
                <c:pt idx="19">
                  <c:v>64.235157826526034</c:v>
                </c:pt>
                <c:pt idx="20">
                  <c:v>65.236935819101902</c:v>
                </c:pt>
                <c:pt idx="21">
                  <c:v>66.237994259223953</c:v>
                </c:pt>
                <c:pt idx="22">
                  <c:v>67.238332667058245</c:v>
                </c:pt>
                <c:pt idx="23">
                  <c:v>68.23795088910073</c:v>
                </c:pt>
                <c:pt idx="24">
                  <c:v>69.236849098525269</c:v>
                </c:pt>
                <c:pt idx="25">
                  <c:v>70.23502779479108</c:v>
                </c:pt>
                <c:pt idx="26">
                  <c:v>71.232487802511798</c:v>
                </c:pt>
                <c:pt idx="27">
                  <c:v>72.229230269592222</c:v>
                </c:pt>
                <c:pt idx="28">
                  <c:v>73.22525666464233</c:v>
                </c:pt>
                <c:pt idx="29">
                  <c:v>74.22056877368226</c:v>
                </c:pt>
                <c:pt idx="30">
                  <c:v>75.215168696155445</c:v>
                </c:pt>
                <c:pt idx="31">
                  <c:v>76.20905884027033</c:v>
                </c:pt>
                <c:pt idx="32">
                  <c:v>77.20224191769492</c:v>
                </c:pt>
                <c:pt idx="33">
                  <c:v>78.194720937630478</c:v>
                </c:pt>
                <c:pt idx="34">
                  <c:v>79.186499200294961</c:v>
                </c:pt>
                <c:pt idx="35">
                  <c:v>80.177580289847597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8-443D-9205-8808CBD78026}"/>
            </c:ext>
          </c:extLst>
        </c:ser>
        <c:ser>
          <c:idx val="1"/>
          <c:order val="1"/>
          <c:tx>
            <c:strRef>
              <c:f>'Ex.11.6'!$BO$1</c:f>
              <c:strCache>
                <c:ptCount val="1"/>
                <c:pt idx="0">
                  <c:v>Upper CI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'Ex.11.6'!$BM$2:$BM$656</c:f>
              <c:numCache>
                <c:formatCode>General</c:formatCode>
                <c:ptCount val="655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</c:numCache>
            </c:numRef>
          </c:xVal>
          <c:yVal>
            <c:numRef>
              <c:f>'Ex.11.6'!$BO$2:$BO$656</c:f>
              <c:numCache>
                <c:formatCode>General</c:formatCode>
                <c:ptCount val="655"/>
                <c:pt idx="0">
                  <c:v>54.932420211100236</c:v>
                </c:pt>
                <c:pt idx="1">
                  <c:v>55.917469960343283</c:v>
                </c:pt>
                <c:pt idx="2">
                  <c:v>56.903173596098554</c:v>
                </c:pt>
                <c:pt idx="3">
                  <c:v>57.889536854004547</c:v>
                </c:pt>
                <c:pt idx="4">
                  <c:v>58.87656526773204</c:v>
                </c:pt>
                <c:pt idx="5">
                  <c:v>59.864264158618795</c:v>
                </c:pt>
                <c:pt idx="6">
                  <c:v>60.852638625509563</c:v>
                </c:pt>
                <c:pt idx="7">
                  <c:v>61.841693534843202</c:v>
                </c:pt>
                <c:pt idx="8">
                  <c:v>62.83143351102845</c:v>
                </c:pt>
                <c:pt idx="9">
                  <c:v>63.821862927150264</c:v>
                </c:pt>
                <c:pt idx="10">
                  <c:v>64.812985896047763</c:v>
                </c:pt>
                <c:pt idx="11">
                  <c:v>65.804806261804345</c:v>
                </c:pt>
                <c:pt idx="12">
                  <c:v>66.797327591689466</c:v>
                </c:pt>
                <c:pt idx="13">
                  <c:v>67.790553168589923</c:v>
                </c:pt>
                <c:pt idx="14">
                  <c:v>68.784485983967343</c:v>
                </c:pt>
                <c:pt idx="15">
                  <c:v>69.779128731376062</c:v>
                </c:pt>
                <c:pt idx="16">
                  <c:v>70.774483800573563</c:v>
                </c:pt>
                <c:pt idx="17">
                  <c:v>71.77055327225321</c:v>
                </c:pt>
                <c:pt idx="18">
                  <c:v>72.767338913425732</c:v>
                </c:pt>
                <c:pt idx="19">
                  <c:v>73.764842173473539</c:v>
                </c:pt>
                <c:pt idx="20">
                  <c:v>74.763064180897814</c:v>
                </c:pt>
                <c:pt idx="21">
                  <c:v>75.762005740775905</c:v>
                </c:pt>
                <c:pt idx="22">
                  <c:v>76.761667332941755</c:v>
                </c:pt>
                <c:pt idx="23">
                  <c:v>77.762049110899412</c:v>
                </c:pt>
                <c:pt idx="24">
                  <c:v>78.763150901475015</c:v>
                </c:pt>
                <c:pt idx="25">
                  <c:v>79.764972205209347</c:v>
                </c:pt>
                <c:pt idx="26">
                  <c:v>80.76751219748877</c:v>
                </c:pt>
                <c:pt idx="27">
                  <c:v>81.770769730408489</c:v>
                </c:pt>
                <c:pt idx="28">
                  <c:v>82.774743335358522</c:v>
                </c:pt>
                <c:pt idx="29">
                  <c:v>83.779431226318735</c:v>
                </c:pt>
                <c:pt idx="30">
                  <c:v>84.784831303845692</c:v>
                </c:pt>
                <c:pt idx="31">
                  <c:v>85.79094115973092</c:v>
                </c:pt>
                <c:pt idx="32">
                  <c:v>86.797758082306473</c:v>
                </c:pt>
                <c:pt idx="33">
                  <c:v>87.805279062371056</c:v>
                </c:pt>
                <c:pt idx="34">
                  <c:v>88.813500799706716</c:v>
                </c:pt>
                <c:pt idx="35">
                  <c:v>89.822419710154222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8-443D-9205-8808CBD78026}"/>
            </c:ext>
          </c:extLst>
        </c:ser>
        <c:ser>
          <c:idx val="2"/>
          <c:order val="2"/>
          <c:tx>
            <c:strRef>
              <c:f>'Ex.11.6'!$BQ$1</c:f>
              <c:strCache>
                <c:ptCount val="1"/>
                <c:pt idx="0">
                  <c:v>Ni recovery %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'Ex.11.6'!$BP$2:$BP$656</c:f>
              <c:numCache>
                <c:formatCode>0.00</c:formatCode>
                <c:ptCount val="655"/>
                <c:pt idx="0">
                  <c:v>74.662837072926266</c:v>
                </c:pt>
                <c:pt idx="1">
                  <c:v>72.997128907149175</c:v>
                </c:pt>
                <c:pt idx="2">
                  <c:v>74.376641036740693</c:v>
                </c:pt>
                <c:pt idx="3">
                  <c:v>75.22864389540328</c:v>
                </c:pt>
                <c:pt idx="4">
                  <c:v>75.296878736689564</c:v>
                </c:pt>
                <c:pt idx="5">
                  <c:v>76.32904747543104</c:v>
                </c:pt>
                <c:pt idx="6">
                  <c:v>75.617425149310634</c:v>
                </c:pt>
                <c:pt idx="7">
                  <c:v>75.602533293458407</c:v>
                </c:pt>
                <c:pt idx="8">
                  <c:v>75.988378914806191</c:v>
                </c:pt>
                <c:pt idx="9">
                  <c:v>75.870529311024967</c:v>
                </c:pt>
                <c:pt idx="10">
                  <c:v>74.651704260520063</c:v>
                </c:pt>
                <c:pt idx="11">
                  <c:v>74.522198384798855</c:v>
                </c:pt>
                <c:pt idx="12">
                  <c:v>75.097250147274679</c:v>
                </c:pt>
                <c:pt idx="13">
                  <c:v>75.886875269113432</c:v>
                </c:pt>
                <c:pt idx="14">
                  <c:v>75.731315031490595</c:v>
                </c:pt>
                <c:pt idx="15">
                  <c:v>74.51726758400217</c:v>
                </c:pt>
                <c:pt idx="16">
                  <c:v>74.064602938440771</c:v>
                </c:pt>
                <c:pt idx="17">
                  <c:v>74.824740071836672</c:v>
                </c:pt>
                <c:pt idx="18">
                  <c:v>74.265408129628554</c:v>
                </c:pt>
                <c:pt idx="19">
                  <c:v>75.668175528738999</c:v>
                </c:pt>
                <c:pt idx="20">
                  <c:v>75.735448482865365</c:v>
                </c:pt>
                <c:pt idx="21">
                  <c:v>75.892387008045105</c:v>
                </c:pt>
                <c:pt idx="22">
                  <c:v>75.298800235532497</c:v>
                </c:pt>
                <c:pt idx="23">
                  <c:v>75.501067882428913</c:v>
                </c:pt>
                <c:pt idx="24">
                  <c:v>75.884965220439284</c:v>
                </c:pt>
                <c:pt idx="25">
                  <c:v>75.952876609989858</c:v>
                </c:pt>
                <c:pt idx="26">
                  <c:v>76.277220250683825</c:v>
                </c:pt>
                <c:pt idx="27">
                  <c:v>76.780315025416712</c:v>
                </c:pt>
                <c:pt idx="28">
                  <c:v>75.711304397517765</c:v>
                </c:pt>
                <c:pt idx="29">
                  <c:v>76.149754061827196</c:v>
                </c:pt>
                <c:pt idx="30">
                  <c:v>76.627536356566566</c:v>
                </c:pt>
                <c:pt idx="31">
                  <c:v>76.153456094243609</c:v>
                </c:pt>
                <c:pt idx="32">
                  <c:v>76.796972869363543</c:v>
                </c:pt>
                <c:pt idx="33">
                  <c:v>72.364715079426233</c:v>
                </c:pt>
                <c:pt idx="34">
                  <c:v>67.836708453606292</c:v>
                </c:pt>
                <c:pt idx="35">
                  <c:v>66.99256381261111</c:v>
                </c:pt>
                <c:pt idx="36">
                  <c:v>66.590404447998225</c:v>
                </c:pt>
                <c:pt idx="37">
                  <c:v>66.299886783427141</c:v>
                </c:pt>
                <c:pt idx="38">
                  <c:v>66.276375084207714</c:v>
                </c:pt>
                <c:pt idx="39">
                  <c:v>66.561734910377595</c:v>
                </c:pt>
                <c:pt idx="40">
                  <c:v>66.144657021824472</c:v>
                </c:pt>
                <c:pt idx="41">
                  <c:v>69.726705957036444</c:v>
                </c:pt>
                <c:pt idx="42">
                  <c:v>71.089972261167048</c:v>
                </c:pt>
                <c:pt idx="43">
                  <c:v>72.516671833743345</c:v>
                </c:pt>
                <c:pt idx="44">
                  <c:v>72.561047504875873</c:v>
                </c:pt>
                <c:pt idx="45">
                  <c:v>73.640920577491528</c:v>
                </c:pt>
                <c:pt idx="46">
                  <c:v>70.947776800247794</c:v>
                </c:pt>
                <c:pt idx="47">
                  <c:v>69.324066077522673</c:v>
                </c:pt>
                <c:pt idx="48">
                  <c:v>68.984482926665706</c:v>
                </c:pt>
                <c:pt idx="49">
                  <c:v>68.525974949298359</c:v>
                </c:pt>
                <c:pt idx="50">
                  <c:v>68.017098933079836</c:v>
                </c:pt>
                <c:pt idx="51">
                  <c:v>64.272807407335932</c:v>
                </c:pt>
                <c:pt idx="52">
                  <c:v>65.493831024471362</c:v>
                </c:pt>
                <c:pt idx="53">
                  <c:v>66.40927083816932</c:v>
                </c:pt>
                <c:pt idx="54">
                  <c:v>61.85767646891739</c:v>
                </c:pt>
                <c:pt idx="55">
                  <c:v>63.664052610119562</c:v>
                </c:pt>
                <c:pt idx="56">
                  <c:v>66.655841990254899</c:v>
                </c:pt>
                <c:pt idx="57">
                  <c:v>69.070005778685726</c:v>
                </c:pt>
                <c:pt idx="58">
                  <c:v>68.237328996878091</c:v>
                </c:pt>
                <c:pt idx="59">
                  <c:v>66.058917990246641</c:v>
                </c:pt>
                <c:pt idx="60">
                  <c:v>65.928210554939938</c:v>
                </c:pt>
                <c:pt idx="61">
                  <c:v>61.178121327472482</c:v>
                </c:pt>
                <c:pt idx="62">
                  <c:v>64.484754189181047</c:v>
                </c:pt>
                <c:pt idx="63">
                  <c:v>62.636328104918476</c:v>
                </c:pt>
                <c:pt idx="64">
                  <c:v>64.922101142042138</c:v>
                </c:pt>
                <c:pt idx="65">
                  <c:v>65.139558760321478</c:v>
                </c:pt>
                <c:pt idx="66">
                  <c:v>66.381610783611833</c:v>
                </c:pt>
                <c:pt idx="67">
                  <c:v>60.517952163212939</c:v>
                </c:pt>
                <c:pt idx="68">
                  <c:v>64.2825213744199</c:v>
                </c:pt>
                <c:pt idx="69">
                  <c:v>60.793039894480472</c:v>
                </c:pt>
                <c:pt idx="70">
                  <c:v>64.459629806267174</c:v>
                </c:pt>
                <c:pt idx="71">
                  <c:v>64.622516029853841</c:v>
                </c:pt>
                <c:pt idx="72">
                  <c:v>66.152505165511457</c:v>
                </c:pt>
                <c:pt idx="73">
                  <c:v>65.816885883228693</c:v>
                </c:pt>
                <c:pt idx="74">
                  <c:v>65.701841776871902</c:v>
                </c:pt>
                <c:pt idx="75">
                  <c:v>64.718787338536785</c:v>
                </c:pt>
                <c:pt idx="76">
                  <c:v>65.592884803388387</c:v>
                </c:pt>
                <c:pt idx="77">
                  <c:v>65.541128314505045</c:v>
                </c:pt>
                <c:pt idx="78">
                  <c:v>64.130193434798528</c:v>
                </c:pt>
                <c:pt idx="79">
                  <c:v>63.925137418427312</c:v>
                </c:pt>
                <c:pt idx="80">
                  <c:v>65.554452703996304</c:v>
                </c:pt>
                <c:pt idx="81">
                  <c:v>68.052654166905867</c:v>
                </c:pt>
                <c:pt idx="82">
                  <c:v>68.271220239941471</c:v>
                </c:pt>
                <c:pt idx="83">
                  <c:v>67.769493547273726</c:v>
                </c:pt>
                <c:pt idx="84">
                  <c:v>66.965072477863842</c:v>
                </c:pt>
                <c:pt idx="85">
                  <c:v>67.259672271745202</c:v>
                </c:pt>
                <c:pt idx="86">
                  <c:v>67.206559185446309</c:v>
                </c:pt>
                <c:pt idx="87">
                  <c:v>69.02414381009082</c:v>
                </c:pt>
                <c:pt idx="88">
                  <c:v>68.610416880249772</c:v>
                </c:pt>
                <c:pt idx="89">
                  <c:v>67.358226993292277</c:v>
                </c:pt>
                <c:pt idx="90">
                  <c:v>66.315366931222783</c:v>
                </c:pt>
                <c:pt idx="91">
                  <c:v>66.384666940157928</c:v>
                </c:pt>
                <c:pt idx="92">
                  <c:v>67.709976134930344</c:v>
                </c:pt>
                <c:pt idx="93">
                  <c:v>67.39991834645825</c:v>
                </c:pt>
                <c:pt idx="94">
                  <c:v>64.577908608171782</c:v>
                </c:pt>
                <c:pt idx="95">
                  <c:v>62.383798134629856</c:v>
                </c:pt>
                <c:pt idx="96">
                  <c:v>62.702647498671091</c:v>
                </c:pt>
                <c:pt idx="97">
                  <c:v>64.311850516346581</c:v>
                </c:pt>
                <c:pt idx="98">
                  <c:v>63.371595116754627</c:v>
                </c:pt>
                <c:pt idx="99">
                  <c:v>61.48566651781131</c:v>
                </c:pt>
                <c:pt idx="100">
                  <c:v>61.861567868182888</c:v>
                </c:pt>
                <c:pt idx="101">
                  <c:v>60.938417272963257</c:v>
                </c:pt>
                <c:pt idx="102">
                  <c:v>61.024347743709598</c:v>
                </c:pt>
                <c:pt idx="103">
                  <c:v>60.443036860266943</c:v>
                </c:pt>
                <c:pt idx="104">
                  <c:v>63.318634916725188</c:v>
                </c:pt>
                <c:pt idx="105">
                  <c:v>61.565584589369642</c:v>
                </c:pt>
                <c:pt idx="106">
                  <c:v>61.602685627705895</c:v>
                </c:pt>
                <c:pt idx="107">
                  <c:v>60.67974446607424</c:v>
                </c:pt>
                <c:pt idx="108">
                  <c:v>63.008643358365191</c:v>
                </c:pt>
                <c:pt idx="109">
                  <c:v>66.341121526340999</c:v>
                </c:pt>
                <c:pt idx="110">
                  <c:v>61.89091320578536</c:v>
                </c:pt>
                <c:pt idx="111">
                  <c:v>61.556841861908126</c:v>
                </c:pt>
                <c:pt idx="112">
                  <c:v>62.579220926514054</c:v>
                </c:pt>
                <c:pt idx="113">
                  <c:v>63.676731006283624</c:v>
                </c:pt>
                <c:pt idx="114">
                  <c:v>62.682146055719649</c:v>
                </c:pt>
                <c:pt idx="115">
                  <c:v>61.667483721423423</c:v>
                </c:pt>
                <c:pt idx="116">
                  <c:v>59.348742744992052</c:v>
                </c:pt>
                <c:pt idx="117">
                  <c:v>61.367342359201338</c:v>
                </c:pt>
                <c:pt idx="118">
                  <c:v>61.325284776260844</c:v>
                </c:pt>
                <c:pt idx="119">
                  <c:v>58.24974596012796</c:v>
                </c:pt>
                <c:pt idx="120">
                  <c:v>59.878831424975495</c:v>
                </c:pt>
                <c:pt idx="121">
                  <c:v>64.422195243895203</c:v>
                </c:pt>
                <c:pt idx="122">
                  <c:v>64.802640344500716</c:v>
                </c:pt>
                <c:pt idx="123">
                  <c:v>64.443494911016742</c:v>
                </c:pt>
                <c:pt idx="124">
                  <c:v>65.31626527592006</c:v>
                </c:pt>
                <c:pt idx="125">
                  <c:v>65.41943359371281</c:v>
                </c:pt>
                <c:pt idx="126">
                  <c:v>65.181457562921651</c:v>
                </c:pt>
                <c:pt idx="127">
                  <c:v>67.149304811896485</c:v>
                </c:pt>
                <c:pt idx="128">
                  <c:v>66.873218936699104</c:v>
                </c:pt>
                <c:pt idx="129">
                  <c:v>65.488010618114572</c:v>
                </c:pt>
                <c:pt idx="130">
                  <c:v>66.432491956644782</c:v>
                </c:pt>
                <c:pt idx="131">
                  <c:v>65.525747156038051</c:v>
                </c:pt>
                <c:pt idx="132">
                  <c:v>65.238234802006531</c:v>
                </c:pt>
                <c:pt idx="133">
                  <c:v>63.409145653595374</c:v>
                </c:pt>
                <c:pt idx="134">
                  <c:v>65.725214818937943</c:v>
                </c:pt>
                <c:pt idx="135">
                  <c:v>65.33491814948033</c:v>
                </c:pt>
                <c:pt idx="136">
                  <c:v>65.049524586439802</c:v>
                </c:pt>
                <c:pt idx="137">
                  <c:v>64.916984413621265</c:v>
                </c:pt>
                <c:pt idx="138">
                  <c:v>65.39747337291918</c:v>
                </c:pt>
                <c:pt idx="139">
                  <c:v>65.5722941425486</c:v>
                </c:pt>
                <c:pt idx="140">
                  <c:v>64.646944621461472</c:v>
                </c:pt>
                <c:pt idx="141">
                  <c:v>65.528020042304476</c:v>
                </c:pt>
                <c:pt idx="142">
                  <c:v>66.870921335175055</c:v>
                </c:pt>
                <c:pt idx="143">
                  <c:v>67.776150621107888</c:v>
                </c:pt>
                <c:pt idx="144">
                  <c:v>68.62874656843249</c:v>
                </c:pt>
                <c:pt idx="145">
                  <c:v>68.240178663144818</c:v>
                </c:pt>
                <c:pt idx="146">
                  <c:v>68.360912704590106</c:v>
                </c:pt>
                <c:pt idx="147">
                  <c:v>66.223036872567519</c:v>
                </c:pt>
                <c:pt idx="148">
                  <c:v>67.272633036650603</c:v>
                </c:pt>
                <c:pt idx="149">
                  <c:v>66.655681177589088</c:v>
                </c:pt>
                <c:pt idx="150">
                  <c:v>67.085278470658722</c:v>
                </c:pt>
                <c:pt idx="151">
                  <c:v>66.578763165382981</c:v>
                </c:pt>
                <c:pt idx="152">
                  <c:v>67.806830788795068</c:v>
                </c:pt>
                <c:pt idx="153">
                  <c:v>67.662075020778261</c:v>
                </c:pt>
                <c:pt idx="154">
                  <c:v>67.221602088476587</c:v>
                </c:pt>
                <c:pt idx="155">
                  <c:v>68.439698856133788</c:v>
                </c:pt>
                <c:pt idx="156">
                  <c:v>67.606772000768629</c:v>
                </c:pt>
                <c:pt idx="157">
                  <c:v>69.271480497582999</c:v>
                </c:pt>
                <c:pt idx="158">
                  <c:v>71.061242298235101</c:v>
                </c:pt>
                <c:pt idx="159">
                  <c:v>71.422170316605701</c:v>
                </c:pt>
                <c:pt idx="160">
                  <c:v>69.263742185504555</c:v>
                </c:pt>
                <c:pt idx="161">
                  <c:v>69.054518684562169</c:v>
                </c:pt>
                <c:pt idx="162">
                  <c:v>69.679241010350438</c:v>
                </c:pt>
                <c:pt idx="163">
                  <c:v>69.404102014134509</c:v>
                </c:pt>
                <c:pt idx="164">
                  <c:v>69.856460141891333</c:v>
                </c:pt>
                <c:pt idx="165">
                  <c:v>69.221333271934583</c:v>
                </c:pt>
                <c:pt idx="166">
                  <c:v>69.518903902427837</c:v>
                </c:pt>
                <c:pt idx="167">
                  <c:v>68.848946568769918</c:v>
                </c:pt>
                <c:pt idx="168">
                  <c:v>68.458492668691576</c:v>
                </c:pt>
                <c:pt idx="169">
                  <c:v>68.990753739737301</c:v>
                </c:pt>
                <c:pt idx="170">
                  <c:v>68.061161940156069</c:v>
                </c:pt>
                <c:pt idx="171">
                  <c:v>68.578698071251353</c:v>
                </c:pt>
                <c:pt idx="172">
                  <c:v>68.795739715889027</c:v>
                </c:pt>
                <c:pt idx="173">
                  <c:v>68.795354921103552</c:v>
                </c:pt>
                <c:pt idx="174">
                  <c:v>69.593621503290109</c:v>
                </c:pt>
                <c:pt idx="175">
                  <c:v>68.849772311528795</c:v>
                </c:pt>
                <c:pt idx="176">
                  <c:v>69.684998664314691</c:v>
                </c:pt>
                <c:pt idx="177">
                  <c:v>68.969022090835963</c:v>
                </c:pt>
                <c:pt idx="178">
                  <c:v>68.557580074677219</c:v>
                </c:pt>
                <c:pt idx="179">
                  <c:v>64.146078961887625</c:v>
                </c:pt>
                <c:pt idx="180">
                  <c:v>57.560480276283513</c:v>
                </c:pt>
                <c:pt idx="181">
                  <c:v>57.948778169281972</c:v>
                </c:pt>
                <c:pt idx="182">
                  <c:v>60.638942395206016</c:v>
                </c:pt>
                <c:pt idx="183">
                  <c:v>62.177762050252781</c:v>
                </c:pt>
                <c:pt idx="184">
                  <c:v>64.066890812049792</c:v>
                </c:pt>
                <c:pt idx="185">
                  <c:v>64.364893107791858</c:v>
                </c:pt>
                <c:pt idx="186">
                  <c:v>65.488920875399344</c:v>
                </c:pt>
                <c:pt idx="187">
                  <c:v>65.001007782728976</c:v>
                </c:pt>
                <c:pt idx="188">
                  <c:v>63.694842057081217</c:v>
                </c:pt>
                <c:pt idx="189">
                  <c:v>63.597605011836485</c:v>
                </c:pt>
                <c:pt idx="190">
                  <c:v>65.957736062408088</c:v>
                </c:pt>
                <c:pt idx="191">
                  <c:v>69.026721432923111</c:v>
                </c:pt>
                <c:pt idx="192">
                  <c:v>70.705420726312099</c:v>
                </c:pt>
                <c:pt idx="193">
                  <c:v>71.710953551825384</c:v>
                </c:pt>
                <c:pt idx="194">
                  <c:v>67.225049381270622</c:v>
                </c:pt>
                <c:pt idx="195">
                  <c:v>64.583696779905551</c:v>
                </c:pt>
                <c:pt idx="196">
                  <c:v>63.493202055396559</c:v>
                </c:pt>
                <c:pt idx="197">
                  <c:v>65.920723459973232</c:v>
                </c:pt>
                <c:pt idx="198">
                  <c:v>63.400485469024694</c:v>
                </c:pt>
                <c:pt idx="199">
                  <c:v>68.052902170503643</c:v>
                </c:pt>
                <c:pt idx="200">
                  <c:v>68.396332959633156</c:v>
                </c:pt>
                <c:pt idx="201">
                  <c:v>65.718556498784721</c:v>
                </c:pt>
                <c:pt idx="202">
                  <c:v>67.285141068438676</c:v>
                </c:pt>
                <c:pt idx="203">
                  <c:v>66.951355492155415</c:v>
                </c:pt>
                <c:pt idx="204">
                  <c:v>68.35456724179862</c:v>
                </c:pt>
                <c:pt idx="205">
                  <c:v>70.237307357235466</c:v>
                </c:pt>
                <c:pt idx="206">
                  <c:v>69.693209668984835</c:v>
                </c:pt>
                <c:pt idx="207">
                  <c:v>68.772866910428363</c:v>
                </c:pt>
                <c:pt idx="208">
                  <c:v>66.861324546280571</c:v>
                </c:pt>
                <c:pt idx="209">
                  <c:v>63.696850613547944</c:v>
                </c:pt>
                <c:pt idx="210">
                  <c:v>65.937358597342481</c:v>
                </c:pt>
                <c:pt idx="211">
                  <c:v>67.174211242077433</c:v>
                </c:pt>
                <c:pt idx="212">
                  <c:v>67.034613336493919</c:v>
                </c:pt>
                <c:pt idx="213">
                  <c:v>69.518786178066335</c:v>
                </c:pt>
                <c:pt idx="214">
                  <c:v>68.515066429319262</c:v>
                </c:pt>
                <c:pt idx="215">
                  <c:v>68.70561596521479</c:v>
                </c:pt>
                <c:pt idx="216">
                  <c:v>67.455622388871035</c:v>
                </c:pt>
                <c:pt idx="217">
                  <c:v>67.842558003360494</c:v>
                </c:pt>
                <c:pt idx="218">
                  <c:v>65.052306649942921</c:v>
                </c:pt>
                <c:pt idx="219">
                  <c:v>67.3977924116694</c:v>
                </c:pt>
                <c:pt idx="220">
                  <c:v>68.393139196206931</c:v>
                </c:pt>
                <c:pt idx="221">
                  <c:v>67.44174448066957</c:v>
                </c:pt>
                <c:pt idx="222">
                  <c:v>65.145301123908425</c:v>
                </c:pt>
                <c:pt idx="223">
                  <c:v>65.738602463808149</c:v>
                </c:pt>
                <c:pt idx="224">
                  <c:v>66.013267436724732</c:v>
                </c:pt>
                <c:pt idx="225">
                  <c:v>69.208222129088398</c:v>
                </c:pt>
                <c:pt idx="226">
                  <c:v>67.942382128581315</c:v>
                </c:pt>
                <c:pt idx="227">
                  <c:v>68.048143006090982</c:v>
                </c:pt>
                <c:pt idx="228">
                  <c:v>70.280738084994908</c:v>
                </c:pt>
                <c:pt idx="229">
                  <c:v>69.247859483798607</c:v>
                </c:pt>
                <c:pt idx="230">
                  <c:v>70.292732562880843</c:v>
                </c:pt>
                <c:pt idx="231">
                  <c:v>70.558621476802017</c:v>
                </c:pt>
                <c:pt idx="232">
                  <c:v>71.469401526235316</c:v>
                </c:pt>
                <c:pt idx="233">
                  <c:v>71.072733779414932</c:v>
                </c:pt>
                <c:pt idx="234">
                  <c:v>71.417288788538883</c:v>
                </c:pt>
                <c:pt idx="235">
                  <c:v>70.22252876794623</c:v>
                </c:pt>
                <c:pt idx="236">
                  <c:v>68.210505808558395</c:v>
                </c:pt>
                <c:pt idx="237">
                  <c:v>70.482722244175761</c:v>
                </c:pt>
                <c:pt idx="238">
                  <c:v>69.959611128376437</c:v>
                </c:pt>
                <c:pt idx="239">
                  <c:v>69.95591740019583</c:v>
                </c:pt>
                <c:pt idx="240">
                  <c:v>70.113184900434547</c:v>
                </c:pt>
                <c:pt idx="241">
                  <c:v>69.653467140182542</c:v>
                </c:pt>
                <c:pt idx="242">
                  <c:v>67.032967999557016</c:v>
                </c:pt>
                <c:pt idx="243">
                  <c:v>65.341560513782881</c:v>
                </c:pt>
                <c:pt idx="244">
                  <c:v>66.629854974322527</c:v>
                </c:pt>
                <c:pt idx="245">
                  <c:v>66.315663639932083</c:v>
                </c:pt>
                <c:pt idx="246">
                  <c:v>67.889829970581843</c:v>
                </c:pt>
                <c:pt idx="247">
                  <c:v>69.03122881438054</c:v>
                </c:pt>
                <c:pt idx="248">
                  <c:v>68.726921033752859</c:v>
                </c:pt>
                <c:pt idx="249">
                  <c:v>69.959324799904579</c:v>
                </c:pt>
                <c:pt idx="250">
                  <c:v>69.61436103635549</c:v>
                </c:pt>
                <c:pt idx="251">
                  <c:v>69.959649027315123</c:v>
                </c:pt>
              </c:numCache>
            </c:numRef>
          </c:xVal>
          <c:yVal>
            <c:numRef>
              <c:f>'Ex.11.6'!$BQ$2:$BQ$656</c:f>
              <c:numCache>
                <c:formatCode>0.00</c:formatCode>
                <c:ptCount val="655"/>
                <c:pt idx="0">
                  <c:v>71.525281857682955</c:v>
                </c:pt>
                <c:pt idx="1">
                  <c:v>73.609295634734423</c:v>
                </c:pt>
                <c:pt idx="2">
                  <c:v>74.858359694413465</c:v>
                </c:pt>
                <c:pt idx="3">
                  <c:v>74.292708358649818</c:v>
                </c:pt>
                <c:pt idx="4">
                  <c:v>76.346532070392428</c:v>
                </c:pt>
                <c:pt idx="5">
                  <c:v>74.906996036057123</c:v>
                </c:pt>
                <c:pt idx="6">
                  <c:v>75.615515909078994</c:v>
                </c:pt>
                <c:pt idx="7">
                  <c:v>76.486575154433638</c:v>
                </c:pt>
                <c:pt idx="8">
                  <c:v>76.538393853589142</c:v>
                </c:pt>
                <c:pt idx="9">
                  <c:v>74.224520998747835</c:v>
                </c:pt>
                <c:pt idx="10">
                  <c:v>74.19579082028352</c:v>
                </c:pt>
                <c:pt idx="11">
                  <c:v>75.39315428271621</c:v>
                </c:pt>
                <c:pt idx="12">
                  <c:v>76.762763192407661</c:v>
                </c:pt>
                <c:pt idx="13">
                  <c:v>76.545193687230977</c:v>
                </c:pt>
                <c:pt idx="14">
                  <c:v>74.308938080088595</c:v>
                </c:pt>
                <c:pt idx="15">
                  <c:v>73.429653873351768</c:v>
                </c:pt>
                <c:pt idx="16">
                  <c:v>74.578712072939609</c:v>
                </c:pt>
                <c:pt idx="17">
                  <c:v>73.865097214596062</c:v>
                </c:pt>
                <c:pt idx="18">
                  <c:v>76.177194834024377</c:v>
                </c:pt>
                <c:pt idx="19">
                  <c:v>75.81331025648312</c:v>
                </c:pt>
                <c:pt idx="20">
                  <c:v>76.72363709563237</c:v>
                </c:pt>
                <c:pt idx="21">
                  <c:v>75.399632287574462</c:v>
                </c:pt>
                <c:pt idx="22">
                  <c:v>75.774744138547433</c:v>
                </c:pt>
                <c:pt idx="23">
                  <c:v>76.253851494601591</c:v>
                </c:pt>
                <c:pt idx="24">
                  <c:v>76.347052866642812</c:v>
                </c:pt>
                <c:pt idx="25">
                  <c:v>76.933169023004012</c:v>
                </c:pt>
                <c:pt idx="26">
                  <c:v>77.961704282519477</c:v>
                </c:pt>
                <c:pt idx="27">
                  <c:v>75.978322736292469</c:v>
                </c:pt>
                <c:pt idx="28">
                  <c:v>76.534413033057547</c:v>
                </c:pt>
                <c:pt idx="29">
                  <c:v>77.451703812616131</c:v>
                </c:pt>
                <c:pt idx="30">
                  <c:v>76.1485631456965</c:v>
                </c:pt>
                <c:pt idx="31">
                  <c:v>77.947395976141706</c:v>
                </c:pt>
                <c:pt idx="32">
                  <c:v>72.272970326243168</c:v>
                </c:pt>
                <c:pt idx="33">
                  <c:v>66.392220369114312</c:v>
                </c:pt>
                <c:pt idx="34">
                  <c:v>65.760751982320116</c:v>
                </c:pt>
                <c:pt idx="35">
                  <c:v>64.993733508130248</c:v>
                </c:pt>
                <c:pt idx="36">
                  <c:v>64.206764870181786</c:v>
                </c:pt>
                <c:pt idx="37">
                  <c:v>66.523128262857441</c:v>
                </c:pt>
                <c:pt idx="38">
                  <c:v>66.01298970950748</c:v>
                </c:pt>
                <c:pt idx="39">
                  <c:v>65.358197740991258</c:v>
                </c:pt>
                <c:pt idx="40">
                  <c:v>67.509798902501643</c:v>
                </c:pt>
                <c:pt idx="41">
                  <c:v>69.905037689545239</c:v>
                </c:pt>
                <c:pt idx="42">
                  <c:v>71.673564681561103</c:v>
                </c:pt>
                <c:pt idx="43">
                  <c:v>71.971469506375271</c:v>
                </c:pt>
                <c:pt idx="44">
                  <c:v>73.376634849090934</c:v>
                </c:pt>
                <c:pt idx="45">
                  <c:v>73.06046885395557</c:v>
                </c:pt>
                <c:pt idx="46">
                  <c:v>67.603835653657086</c:v>
                </c:pt>
                <c:pt idx="47">
                  <c:v>66.626717661658958</c:v>
                </c:pt>
                <c:pt idx="48">
                  <c:v>67.38288124180346</c:v>
                </c:pt>
                <c:pt idx="49">
                  <c:v>66.262307493206549</c:v>
                </c:pt>
                <c:pt idx="50">
                  <c:v>61.744574279750964</c:v>
                </c:pt>
                <c:pt idx="51">
                  <c:v>62.182736153464546</c:v>
                </c:pt>
                <c:pt idx="52">
                  <c:v>63.603136784340862</c:v>
                </c:pt>
                <c:pt idx="53">
                  <c:v>56.922207272678179</c:v>
                </c:pt>
                <c:pt idx="54">
                  <c:v>57.927215102897037</c:v>
                </c:pt>
                <c:pt idx="55">
                  <c:v>61.775705349770682</c:v>
                </c:pt>
                <c:pt idx="56">
                  <c:v>66.083182870978334</c:v>
                </c:pt>
                <c:pt idx="57">
                  <c:v>67.137421444237361</c:v>
                </c:pt>
                <c:pt idx="58">
                  <c:v>63.44915888229842</c:v>
                </c:pt>
                <c:pt idx="59">
                  <c:v>63.448762992165996</c:v>
                </c:pt>
                <c:pt idx="60">
                  <c:v>56.095454054637713</c:v>
                </c:pt>
                <c:pt idx="61">
                  <c:v>60.133991018184496</c:v>
                </c:pt>
                <c:pt idx="62">
                  <c:v>57.608005249415974</c:v>
                </c:pt>
                <c:pt idx="63">
                  <c:v>60.267994049946495</c:v>
                </c:pt>
                <c:pt idx="64">
                  <c:v>62.185304015268542</c:v>
                </c:pt>
                <c:pt idx="65">
                  <c:v>63.581630761406046</c:v>
                </c:pt>
                <c:pt idx="66">
                  <c:v>53.856927677263613</c:v>
                </c:pt>
                <c:pt idx="67">
                  <c:v>63.172444710101615</c:v>
                </c:pt>
                <c:pt idx="68">
                  <c:v>56.021327473060708</c:v>
                </c:pt>
                <c:pt idx="69">
                  <c:v>63.280771412365297</c:v>
                </c:pt>
                <c:pt idx="70">
                  <c:v>63.688739730772589</c:v>
                </c:pt>
                <c:pt idx="71">
                  <c:v>66.051551261825963</c:v>
                </c:pt>
                <c:pt idx="72">
                  <c:v>66.067164171571392</c:v>
                </c:pt>
                <c:pt idx="73">
                  <c:v>64.97896710272029</c:v>
                </c:pt>
                <c:pt idx="74">
                  <c:v>63.677342124199811</c:v>
                </c:pt>
                <c:pt idx="75">
                  <c:v>65.051301608935972</c:v>
                </c:pt>
                <c:pt idx="76">
                  <c:v>63.513951979234271</c:v>
                </c:pt>
                <c:pt idx="77">
                  <c:v>62.818704728095909</c:v>
                </c:pt>
                <c:pt idx="78">
                  <c:v>62.692843334482397</c:v>
                </c:pt>
                <c:pt idx="79">
                  <c:v>64.93173703003572</c:v>
                </c:pt>
                <c:pt idx="80">
                  <c:v>69.408497054658525</c:v>
                </c:pt>
                <c:pt idx="81">
                  <c:v>68.057876369152766</c:v>
                </c:pt>
                <c:pt idx="82">
                  <c:v>68.102855755276593</c:v>
                </c:pt>
                <c:pt idx="83">
                  <c:v>67.439402981196494</c:v>
                </c:pt>
                <c:pt idx="84">
                  <c:v>67.739754357498839</c:v>
                </c:pt>
                <c:pt idx="85">
                  <c:v>67.402484596455267</c:v>
                </c:pt>
                <c:pt idx="86">
                  <c:v>70.094255289796806</c:v>
                </c:pt>
                <c:pt idx="87">
                  <c:v>68.920228660702406</c:v>
                </c:pt>
                <c:pt idx="88">
                  <c:v>66.348346672599448</c:v>
                </c:pt>
                <c:pt idx="89">
                  <c:v>67.434424911066756</c:v>
                </c:pt>
                <c:pt idx="90">
                  <c:v>67.107033639143737</c:v>
                </c:pt>
                <c:pt idx="91">
                  <c:v>68.021265952686733</c:v>
                </c:pt>
                <c:pt idx="92">
                  <c:v>69.150486653850166</c:v>
                </c:pt>
                <c:pt idx="93">
                  <c:v>65.918588873812752</c:v>
                </c:pt>
                <c:pt idx="94">
                  <c:v>63.077281174261067</c:v>
                </c:pt>
                <c:pt idx="95">
                  <c:v>62.629871574177507</c:v>
                </c:pt>
                <c:pt idx="96">
                  <c:v>62.875151263901188</c:v>
                </c:pt>
                <c:pt idx="97">
                  <c:v>64.648424088080603</c:v>
                </c:pt>
                <c:pt idx="98">
                  <c:v>61.14363778298204</c:v>
                </c:pt>
                <c:pt idx="99">
                  <c:v>61.468090870773459</c:v>
                </c:pt>
                <c:pt idx="100">
                  <c:v>59.394978736678894</c:v>
                </c:pt>
                <c:pt idx="101">
                  <c:v>59.268057067030824</c:v>
                </c:pt>
                <c:pt idx="102">
                  <c:v>61.014641507041311</c:v>
                </c:pt>
                <c:pt idx="103">
                  <c:v>63.698437335556456</c:v>
                </c:pt>
                <c:pt idx="104">
                  <c:v>61.170302143280672</c:v>
                </c:pt>
                <c:pt idx="105">
                  <c:v>62.15766978582824</c:v>
                </c:pt>
                <c:pt idx="106">
                  <c:v>61.375155344366817</c:v>
                </c:pt>
                <c:pt idx="107">
                  <c:v>62.281861240446801</c:v>
                </c:pt>
                <c:pt idx="108">
                  <c:v>67.339275423871499</c:v>
                </c:pt>
                <c:pt idx="109">
                  <c:v>62.825251328249465</c:v>
                </c:pt>
                <c:pt idx="110">
                  <c:v>61.0967612108577</c:v>
                </c:pt>
                <c:pt idx="111">
                  <c:v>62.962708525078114</c:v>
                </c:pt>
                <c:pt idx="112">
                  <c:v>66.028507546115151</c:v>
                </c:pt>
                <c:pt idx="113">
                  <c:v>64.210869213228989</c:v>
                </c:pt>
                <c:pt idx="114">
                  <c:v>63.862106794266772</c:v>
                </c:pt>
                <c:pt idx="115">
                  <c:v>59.577483360330831</c:v>
                </c:pt>
                <c:pt idx="116">
                  <c:v>60.642375886952259</c:v>
                </c:pt>
                <c:pt idx="117">
                  <c:v>63.642693169886044</c:v>
                </c:pt>
                <c:pt idx="118">
                  <c:v>58.226957246074086</c:v>
                </c:pt>
                <c:pt idx="119">
                  <c:v>59.000015338571764</c:v>
                </c:pt>
                <c:pt idx="120">
                  <c:v>62.429974862116232</c:v>
                </c:pt>
                <c:pt idx="121">
                  <c:v>63.327805746970981</c:v>
                </c:pt>
                <c:pt idx="122">
                  <c:v>63.963967821683255</c:v>
                </c:pt>
                <c:pt idx="123">
                  <c:v>65.041945140629366</c:v>
                </c:pt>
                <c:pt idx="124">
                  <c:v>64.485666104553104</c:v>
                </c:pt>
                <c:pt idx="125">
                  <c:v>63.214931504135187</c:v>
                </c:pt>
                <c:pt idx="126">
                  <c:v>67.213578356612032</c:v>
                </c:pt>
                <c:pt idx="127">
                  <c:v>67.093070053951436</c:v>
                </c:pt>
                <c:pt idx="128">
                  <c:v>66.056477933872543</c:v>
                </c:pt>
                <c:pt idx="129">
                  <c:v>66.602618691100986</c:v>
                </c:pt>
                <c:pt idx="130">
                  <c:v>65.174073232054823</c:v>
                </c:pt>
                <c:pt idx="131">
                  <c:v>63.990616667229219</c:v>
                </c:pt>
                <c:pt idx="132">
                  <c:v>62.250259620857271</c:v>
                </c:pt>
                <c:pt idx="133">
                  <c:v>65.235355168023602</c:v>
                </c:pt>
                <c:pt idx="134">
                  <c:v>65.28920958160667</c:v>
                </c:pt>
                <c:pt idx="135">
                  <c:v>64.979339755652859</c:v>
                </c:pt>
                <c:pt idx="136">
                  <c:v>63.51546823652329</c:v>
                </c:pt>
                <c:pt idx="137">
                  <c:v>64.541607898448518</c:v>
                </c:pt>
                <c:pt idx="138">
                  <c:v>65.158157682942928</c:v>
                </c:pt>
                <c:pt idx="139">
                  <c:v>62.216305014838902</c:v>
                </c:pt>
                <c:pt idx="140">
                  <c:v>64.550669216061181</c:v>
                </c:pt>
                <c:pt idx="141">
                  <c:v>66.566665605368769</c:v>
                </c:pt>
                <c:pt idx="142">
                  <c:v>67.442107795970927</c:v>
                </c:pt>
                <c:pt idx="143">
                  <c:v>69.027393569942362</c:v>
                </c:pt>
                <c:pt idx="144">
                  <c:v>67.697831530141315</c:v>
                </c:pt>
                <c:pt idx="145">
                  <c:v>69.952922494044969</c:v>
                </c:pt>
                <c:pt idx="146">
                  <c:v>65.613082843602712</c:v>
                </c:pt>
                <c:pt idx="147">
                  <c:v>68.941165403429551</c:v>
                </c:pt>
                <c:pt idx="148">
                  <c:v>67.079489443293937</c:v>
                </c:pt>
                <c:pt idx="149">
                  <c:v>68.943788622503476</c:v>
                </c:pt>
                <c:pt idx="150">
                  <c:v>66.183594853910989</c:v>
                </c:pt>
                <c:pt idx="151">
                  <c:v>69.2436915972512</c:v>
                </c:pt>
                <c:pt idx="152">
                  <c:v>68.392892062311901</c:v>
                </c:pt>
                <c:pt idx="153">
                  <c:v>67.749838813668589</c:v>
                </c:pt>
                <c:pt idx="154">
                  <c:v>70.09838949046339</c:v>
                </c:pt>
                <c:pt idx="155">
                  <c:v>67.946512298430008</c:v>
                </c:pt>
                <c:pt idx="156">
                  <c:v>69.485419837507891</c:v>
                </c:pt>
                <c:pt idx="157">
                  <c:v>72.14956584660851</c:v>
                </c:pt>
                <c:pt idx="158">
                  <c:v>72.130024197520285</c:v>
                </c:pt>
                <c:pt idx="159">
                  <c:v>69.276341463079021</c:v>
                </c:pt>
                <c:pt idx="160">
                  <c:v>69.603325409380304</c:v>
                </c:pt>
                <c:pt idx="161">
                  <c:v>70.628906748309731</c:v>
                </c:pt>
                <c:pt idx="162">
                  <c:v>69.793830173201741</c:v>
                </c:pt>
                <c:pt idx="163">
                  <c:v>70.654286472976565</c:v>
                </c:pt>
                <c:pt idx="164">
                  <c:v>69.573577770507484</c:v>
                </c:pt>
                <c:pt idx="165">
                  <c:v>69.26868450837928</c:v>
                </c:pt>
                <c:pt idx="166">
                  <c:v>68.742420844330923</c:v>
                </c:pt>
                <c:pt idx="167">
                  <c:v>67.63097682903836</c:v>
                </c:pt>
                <c:pt idx="168">
                  <c:v>68.53181283255816</c:v>
                </c:pt>
                <c:pt idx="169">
                  <c:v>67.71773509218545</c:v>
                </c:pt>
                <c:pt idx="170">
                  <c:v>68.545877163878117</c:v>
                </c:pt>
                <c:pt idx="171">
                  <c:v>69.60570284326694</c:v>
                </c:pt>
                <c:pt idx="172">
                  <c:v>69.238174214589705</c:v>
                </c:pt>
                <c:pt idx="173">
                  <c:v>70.085563456133528</c:v>
                </c:pt>
                <c:pt idx="174">
                  <c:v>68.537345061223164</c:v>
                </c:pt>
                <c:pt idx="175">
                  <c:v>69.348618990755483</c:v>
                </c:pt>
                <c:pt idx="176">
                  <c:v>68.990442546678622</c:v>
                </c:pt>
                <c:pt idx="177">
                  <c:v>69.269092688747719</c:v>
                </c:pt>
                <c:pt idx="178">
                  <c:v>67.174993358710296</c:v>
                </c:pt>
                <c:pt idx="179">
                  <c:v>57.508034884394</c:v>
                </c:pt>
                <c:pt idx="180">
                  <c:v>60.459579292889821</c:v>
                </c:pt>
                <c:pt idx="181">
                  <c:v>61.548064918851452</c:v>
                </c:pt>
                <c:pt idx="182">
                  <c:v>60.196955209080016</c:v>
                </c:pt>
                <c:pt idx="183">
                  <c:v>62.938963210702347</c:v>
                </c:pt>
                <c:pt idx="184">
                  <c:v>64.324295827492804</c:v>
                </c:pt>
                <c:pt idx="185">
                  <c:v>65.770648183441338</c:v>
                </c:pt>
                <c:pt idx="186">
                  <c:v>65.987152034261257</c:v>
                </c:pt>
                <c:pt idx="187">
                  <c:v>62.46726979056011</c:v>
                </c:pt>
                <c:pt idx="188">
                  <c:v>63.453297403326239</c:v>
                </c:pt>
                <c:pt idx="189">
                  <c:v>64.4979327930766</c:v>
                </c:pt>
                <c:pt idx="190">
                  <c:v>68.042314643006904</c:v>
                </c:pt>
                <c:pt idx="191">
                  <c:v>72.170693666430282</c:v>
                </c:pt>
                <c:pt idx="192">
                  <c:v>72.36409220333006</c:v>
                </c:pt>
                <c:pt idx="193">
                  <c:v>71.587438904317509</c:v>
                </c:pt>
                <c:pt idx="194">
                  <c:v>63.510302941702157</c:v>
                </c:pt>
                <c:pt idx="195">
                  <c:v>64.309040496908807</c:v>
                </c:pt>
                <c:pt idx="196">
                  <c:v>66.066859873516194</c:v>
                </c:pt>
                <c:pt idx="197">
                  <c:v>61.271685028741963</c:v>
                </c:pt>
                <c:pt idx="198">
                  <c:v>69.367420291031422</c:v>
                </c:pt>
                <c:pt idx="199">
                  <c:v>69.397162670679052</c:v>
                </c:pt>
                <c:pt idx="200">
                  <c:v>65.697579914227163</c:v>
                </c:pt>
                <c:pt idx="201">
                  <c:v>67.997438315999943</c:v>
                </c:pt>
                <c:pt idx="202">
                  <c:v>68.028391076827688</c:v>
                </c:pt>
                <c:pt idx="203">
                  <c:v>66.820138722793601</c:v>
                </c:pt>
                <c:pt idx="204">
                  <c:v>69.576309289290791</c:v>
                </c:pt>
                <c:pt idx="205">
                  <c:v>69.203817324814139</c:v>
                </c:pt>
                <c:pt idx="206">
                  <c:v>69.108985984887624</c:v>
                </c:pt>
                <c:pt idx="207">
                  <c:v>67.391084720053442</c:v>
                </c:pt>
                <c:pt idx="208">
                  <c:v>62.757569893389146</c:v>
                </c:pt>
                <c:pt idx="209">
                  <c:v>66.26688208295333</c:v>
                </c:pt>
                <c:pt idx="210">
                  <c:v>66.847280442063891</c:v>
                </c:pt>
                <c:pt idx="211">
                  <c:v>67.363710225992165</c:v>
                </c:pt>
                <c:pt idx="212">
                  <c:v>69.746028101970907</c:v>
                </c:pt>
                <c:pt idx="213">
                  <c:v>68.466836538028161</c:v>
                </c:pt>
                <c:pt idx="214">
                  <c:v>68.231483538571808</c:v>
                </c:pt>
                <c:pt idx="215">
                  <c:v>67.691147829364837</c:v>
                </c:pt>
                <c:pt idx="216">
                  <c:v>67.390812010785297</c:v>
                </c:pt>
                <c:pt idx="217">
                  <c:v>63.901600224592947</c:v>
                </c:pt>
                <c:pt idx="218">
                  <c:v>65.8483404206263</c:v>
                </c:pt>
                <c:pt idx="219">
                  <c:v>67.129756655969615</c:v>
                </c:pt>
                <c:pt idx="220">
                  <c:v>69.82565476465372</c:v>
                </c:pt>
                <c:pt idx="221">
                  <c:v>65.301418453579785</c:v>
                </c:pt>
                <c:pt idx="222">
                  <c:v>66.558629471003584</c:v>
                </c:pt>
                <c:pt idx="223">
                  <c:v>66.540561248922529</c:v>
                </c:pt>
                <c:pt idx="224">
                  <c:v>68.953949869649563</c:v>
                </c:pt>
                <c:pt idx="225">
                  <c:v>68.47160814911139</c:v>
                </c:pt>
                <c:pt idx="226">
                  <c:v>68.444359489240554</c:v>
                </c:pt>
                <c:pt idx="227">
                  <c:v>69.748282025284013</c:v>
                </c:pt>
                <c:pt idx="228">
                  <c:v>70.607905099357453</c:v>
                </c:pt>
                <c:pt idx="229">
                  <c:v>70.995116431808867</c:v>
                </c:pt>
                <c:pt idx="230">
                  <c:v>71.680352154169796</c:v>
                </c:pt>
                <c:pt idx="231">
                  <c:v>72.583700680672905</c:v>
                </c:pt>
                <c:pt idx="232">
                  <c:v>71.919866442767074</c:v>
                </c:pt>
                <c:pt idx="233">
                  <c:v>73.941307953221099</c:v>
                </c:pt>
                <c:pt idx="234">
                  <c:v>72.276098659436428</c:v>
                </c:pt>
                <c:pt idx="235">
                  <c:v>66.48192680268896</c:v>
                </c:pt>
                <c:pt idx="236">
                  <c:v>70.5817321561711</c:v>
                </c:pt>
                <c:pt idx="237">
                  <c:v>70.83496284708643</c:v>
                </c:pt>
                <c:pt idx="238">
                  <c:v>70.358481733052656</c:v>
                </c:pt>
                <c:pt idx="239">
                  <c:v>70.241966702273572</c:v>
                </c:pt>
                <c:pt idx="240">
                  <c:v>73.46102941073444</c:v>
                </c:pt>
                <c:pt idx="241">
                  <c:v>68.374600450697514</c:v>
                </c:pt>
                <c:pt idx="242">
                  <c:v>66.300257323829797</c:v>
                </c:pt>
                <c:pt idx="243">
                  <c:v>68.375542158127317</c:v>
                </c:pt>
                <c:pt idx="244">
                  <c:v>66.267871120936718</c:v>
                </c:pt>
                <c:pt idx="245">
                  <c:v>67.465315718819539</c:v>
                </c:pt>
                <c:pt idx="246">
                  <c:v>68.842315695294459</c:v>
                </c:pt>
                <c:pt idx="247">
                  <c:v>68.619769395607463</c:v>
                </c:pt>
                <c:pt idx="248">
                  <c:v>70.695256660168923</c:v>
                </c:pt>
                <c:pt idx="249">
                  <c:v>69.474366132151502</c:v>
                </c:pt>
                <c:pt idx="250">
                  <c:v>69.888968843560932</c:v>
                </c:pt>
                <c:pt idx="251">
                  <c:v>68.674411631286375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68-443D-9205-8808CBD78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50880"/>
        <c:axId val="172653184"/>
      </c:scatterChart>
      <c:valAx>
        <c:axId val="172650880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Ni recovery (%)</a:t>
                </a:r>
              </a:p>
            </c:rich>
          </c:tx>
          <c:layout>
            <c:manualLayout>
              <c:xMode val="edge"/>
              <c:yMode val="edge"/>
              <c:x val="0.32094056132491944"/>
              <c:y val="0.861200727956630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53184"/>
        <c:crosses val="autoZero"/>
        <c:crossBetween val="midCat"/>
      </c:valAx>
      <c:valAx>
        <c:axId val="172653184"/>
        <c:scaling>
          <c:orientation val="minMax"/>
          <c:max val="90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Actual Ni recovery (%)</a:t>
                </a:r>
              </a:p>
            </c:rich>
          </c:tx>
          <c:layout>
            <c:manualLayout>
              <c:xMode val="edge"/>
              <c:yMode val="edge"/>
              <c:x val="1.7612591780026068E-2"/>
              <c:y val="7.886453552716397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508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95951740020132"/>
          <c:y val="5.4307215420206105E-2"/>
          <c:w val="0.84775937626175579"/>
          <c:h val="0.71348445086546641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'Ex.11.6'!$AO$1</c:f>
              <c:strCache>
                <c:ptCount val="1"/>
                <c:pt idx="0">
                  <c:v>Ni recovery %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'Ex.11.6'!$AO$2:$AO$427</c:f>
              <c:numCache>
                <c:formatCode>0.0</c:formatCode>
                <c:ptCount val="426"/>
                <c:pt idx="0">
                  <c:v>66.864280568232857</c:v>
                </c:pt>
                <c:pt idx="1">
                  <c:v>68.572265573285236</c:v>
                </c:pt>
                <c:pt idx="2">
                  <c:v>67.221494398711741</c:v>
                </c:pt>
                <c:pt idx="3">
                  <c:v>66.193281156387158</c:v>
                </c:pt>
                <c:pt idx="4">
                  <c:v>68.859498937656767</c:v>
                </c:pt>
                <c:pt idx="5">
                  <c:v>65.920173379086151</c:v>
                </c:pt>
                <c:pt idx="6">
                  <c:v>65.468731299365814</c:v>
                </c:pt>
                <c:pt idx="7">
                  <c:v>67.661525652712356</c:v>
                </c:pt>
                <c:pt idx="8">
                  <c:v>66.390789247893295</c:v>
                </c:pt>
                <c:pt idx="9">
                  <c:v>66.843910008652884</c:v>
                </c:pt>
                <c:pt idx="10">
                  <c:v>65.40147261592459</c:v>
                </c:pt>
                <c:pt idx="11">
                  <c:v>64.089598637992665</c:v>
                </c:pt>
                <c:pt idx="12">
                  <c:v>55.787580657204181</c:v>
                </c:pt>
                <c:pt idx="13">
                  <c:v>55.549425127118305</c:v>
                </c:pt>
                <c:pt idx="14">
                  <c:v>55.886187160693055</c:v>
                </c:pt>
                <c:pt idx="15">
                  <c:v>56.468505128287752</c:v>
                </c:pt>
                <c:pt idx="16">
                  <c:v>57.828362761023364</c:v>
                </c:pt>
                <c:pt idx="17">
                  <c:v>71.143718276703837</c:v>
                </c:pt>
                <c:pt idx="18">
                  <c:v>70.134518345093653</c:v>
                </c:pt>
                <c:pt idx="19">
                  <c:v>66.615978996106051</c:v>
                </c:pt>
                <c:pt idx="20">
                  <c:v>74.115146016324218</c:v>
                </c:pt>
                <c:pt idx="21">
                  <c:v>67.612422914005037</c:v>
                </c:pt>
                <c:pt idx="22">
                  <c:v>60.516351118760745</c:v>
                </c:pt>
                <c:pt idx="23">
                  <c:v>60.065356122835048</c:v>
                </c:pt>
                <c:pt idx="24">
                  <c:v>60.787124922957183</c:v>
                </c:pt>
                <c:pt idx="25">
                  <c:v>60.439415063935023</c:v>
                </c:pt>
                <c:pt idx="26">
                  <c:v>61.573201164168857</c:v>
                </c:pt>
                <c:pt idx="27">
                  <c:v>64.939776768838868</c:v>
                </c:pt>
                <c:pt idx="28">
                  <c:v>68.050082270654045</c:v>
                </c:pt>
                <c:pt idx="29">
                  <c:v>69.324449925857252</c:v>
                </c:pt>
                <c:pt idx="30">
                  <c:v>70.273071271289766</c:v>
                </c:pt>
                <c:pt idx="31">
                  <c:v>67.656673881492566</c:v>
                </c:pt>
                <c:pt idx="32">
                  <c:v>69.975383085725923</c:v>
                </c:pt>
                <c:pt idx="33">
                  <c:v>68.19711022201237</c:v>
                </c:pt>
                <c:pt idx="34">
                  <c:v>70.16553845841311</c:v>
                </c:pt>
                <c:pt idx="35">
                  <c:v>67.67124072430282</c:v>
                </c:pt>
                <c:pt idx="36">
                  <c:v>69.888810097767333</c:v>
                </c:pt>
                <c:pt idx="37">
                  <c:v>68.811840558011795</c:v>
                </c:pt>
                <c:pt idx="38">
                  <c:v>69.294311276572131</c:v>
                </c:pt>
                <c:pt idx="39">
                  <c:v>71.233168079691751</c:v>
                </c:pt>
                <c:pt idx="40">
                  <c:v>70.454865963790951</c:v>
                </c:pt>
                <c:pt idx="41">
                  <c:v>69.015589420213701</c:v>
                </c:pt>
                <c:pt idx="42">
                  <c:v>69.636679204905576</c:v>
                </c:pt>
                <c:pt idx="43">
                  <c:v>68.119838365570473</c:v>
                </c:pt>
                <c:pt idx="44">
                  <c:v>69.124583711711082</c:v>
                </c:pt>
                <c:pt idx="45">
                  <c:v>70.237860006970749</c:v>
                </c:pt>
                <c:pt idx="46">
                  <c:v>67.480917922806583</c:v>
                </c:pt>
                <c:pt idx="47">
                  <c:v>67.147787888296207</c:v>
                </c:pt>
                <c:pt idx="48">
                  <c:v>66.724762671639255</c:v>
                </c:pt>
                <c:pt idx="49">
                  <c:v>66.40275160324957</c:v>
                </c:pt>
                <c:pt idx="50">
                  <c:v>71.707987370410336</c:v>
                </c:pt>
                <c:pt idx="51">
                  <c:v>70.37578900393197</c:v>
                </c:pt>
                <c:pt idx="52">
                  <c:v>70.43473322543089</c:v>
                </c:pt>
                <c:pt idx="53">
                  <c:v>69.411847901965558</c:v>
                </c:pt>
                <c:pt idx="54">
                  <c:v>71.78049454845663</c:v>
                </c:pt>
                <c:pt idx="55">
                  <c:v>70.292711713185611</c:v>
                </c:pt>
                <c:pt idx="56">
                  <c:v>71.365512536244253</c:v>
                </c:pt>
                <c:pt idx="57">
                  <c:v>69.202337966197277</c:v>
                </c:pt>
                <c:pt idx="58">
                  <c:v>68.912429378531087</c:v>
                </c:pt>
                <c:pt idx="59">
                  <c:v>69.928785703406234</c:v>
                </c:pt>
                <c:pt idx="60">
                  <c:v>68.841857730746611</c:v>
                </c:pt>
                <c:pt idx="61">
                  <c:v>68.069824297995595</c:v>
                </c:pt>
                <c:pt idx="62">
                  <c:v>68.333568108184252</c:v>
                </c:pt>
                <c:pt idx="63">
                  <c:v>70.279277430041688</c:v>
                </c:pt>
                <c:pt idx="64">
                  <c:v>68.387227131078106</c:v>
                </c:pt>
                <c:pt idx="65">
                  <c:v>70.558015943312654</c:v>
                </c:pt>
                <c:pt idx="66">
                  <c:v>69.394838925422434</c:v>
                </c:pt>
                <c:pt idx="67">
                  <c:v>71.413824776743112</c:v>
                </c:pt>
                <c:pt idx="68">
                  <c:v>70.194617696291246</c:v>
                </c:pt>
                <c:pt idx="69">
                  <c:v>65.479776593662592</c:v>
                </c:pt>
                <c:pt idx="70">
                  <c:v>65.460814085281868</c:v>
                </c:pt>
                <c:pt idx="71">
                  <c:v>66.67928760791601</c:v>
                </c:pt>
                <c:pt idx="72">
                  <c:v>66.935086535914962</c:v>
                </c:pt>
                <c:pt idx="73">
                  <c:v>66.150898189088409</c:v>
                </c:pt>
                <c:pt idx="74">
                  <c:v>63.548749971542364</c:v>
                </c:pt>
                <c:pt idx="75">
                  <c:v>60.028774388070318</c:v>
                </c:pt>
                <c:pt idx="76">
                  <c:v>64.669014770173973</c:v>
                </c:pt>
                <c:pt idx="77">
                  <c:v>65.510471204188491</c:v>
                </c:pt>
                <c:pt idx="78">
                  <c:v>65.490841416040737</c:v>
                </c:pt>
                <c:pt idx="79">
                  <c:v>63.855157237574367</c:v>
                </c:pt>
                <c:pt idx="80">
                  <c:v>61.686672938670981</c:v>
                </c:pt>
                <c:pt idx="81">
                  <c:v>65.270123787770814</c:v>
                </c:pt>
                <c:pt idx="82">
                  <c:v>63.521085857303227</c:v>
                </c:pt>
                <c:pt idx="83">
                  <c:v>69.503303156349389</c:v>
                </c:pt>
                <c:pt idx="84">
                  <c:v>66.730571915932487</c:v>
                </c:pt>
                <c:pt idx="85">
                  <c:v>63.070776255707763</c:v>
                </c:pt>
                <c:pt idx="86">
                  <c:v>62.680459619602566</c:v>
                </c:pt>
                <c:pt idx="87">
                  <c:v>63.89992562141714</c:v>
                </c:pt>
                <c:pt idx="88">
                  <c:v>62.959984670885007</c:v>
                </c:pt>
                <c:pt idx="89">
                  <c:v>61.532579775828886</c:v>
                </c:pt>
                <c:pt idx="90">
                  <c:v>63.44086725043946</c:v>
                </c:pt>
                <c:pt idx="91">
                  <c:v>64.634790499216891</c:v>
                </c:pt>
                <c:pt idx="92">
                  <c:v>64.441186188805503</c:v>
                </c:pt>
                <c:pt idx="93">
                  <c:v>66.367891638023679</c:v>
                </c:pt>
                <c:pt idx="94">
                  <c:v>65.838240471212643</c:v>
                </c:pt>
                <c:pt idx="95">
                  <c:v>65.563064860713411</c:v>
                </c:pt>
                <c:pt idx="96">
                  <c:v>69.871739713984169</c:v>
                </c:pt>
                <c:pt idx="97">
                  <c:v>65.07628754166231</c:v>
                </c:pt>
                <c:pt idx="98">
                  <c:v>69.581736137229527</c:v>
                </c:pt>
                <c:pt idx="99">
                  <c:v>70.625385685088432</c:v>
                </c:pt>
                <c:pt idx="100">
                  <c:v>70.371897350798847</c:v>
                </c:pt>
                <c:pt idx="101">
                  <c:v>71.843381548596483</c:v>
                </c:pt>
                <c:pt idx="102">
                  <c:v>71.842232139479052</c:v>
                </c:pt>
                <c:pt idx="103">
                  <c:v>74.131237459137665</c:v>
                </c:pt>
                <c:pt idx="104">
                  <c:v>71.730441494789289</c:v>
                </c:pt>
                <c:pt idx="105">
                  <c:v>71.550179450705613</c:v>
                </c:pt>
                <c:pt idx="106">
                  <c:v>72.445296673611622</c:v>
                </c:pt>
                <c:pt idx="107">
                  <c:v>72.932423671780924</c:v>
                </c:pt>
                <c:pt idx="108">
                  <c:v>72.546851857639098</c:v>
                </c:pt>
                <c:pt idx="109">
                  <c:v>72.408794966835558</c:v>
                </c:pt>
                <c:pt idx="110">
                  <c:v>72.370993875823572</c:v>
                </c:pt>
                <c:pt idx="111">
                  <c:v>64.796953858864526</c:v>
                </c:pt>
                <c:pt idx="112">
                  <c:v>61.165038107216198</c:v>
                </c:pt>
                <c:pt idx="113">
                  <c:v>64.298874204229733</c:v>
                </c:pt>
                <c:pt idx="114">
                  <c:v>67.400005242943479</c:v>
                </c:pt>
                <c:pt idx="115">
                  <c:v>71.049495806313715</c:v>
                </c:pt>
                <c:pt idx="116">
                  <c:v>70.141870671627174</c:v>
                </c:pt>
                <c:pt idx="117">
                  <c:v>71.823799578574949</c:v>
                </c:pt>
                <c:pt idx="118">
                  <c:v>74.081571629592716</c:v>
                </c:pt>
                <c:pt idx="119">
                  <c:v>71.806623765927256</c:v>
                </c:pt>
                <c:pt idx="120">
                  <c:v>74.832894573684456</c:v>
                </c:pt>
                <c:pt idx="121">
                  <c:v>74.863017351732537</c:v>
                </c:pt>
                <c:pt idx="122">
                  <c:v>73.861442910529746</c:v>
                </c:pt>
                <c:pt idx="123">
                  <c:v>75.353619444497411</c:v>
                </c:pt>
                <c:pt idx="124">
                  <c:v>72.58344703475673</c:v>
                </c:pt>
                <c:pt idx="125">
                  <c:v>73.222811347506578</c:v>
                </c:pt>
                <c:pt idx="126">
                  <c:v>74.516914910119752</c:v>
                </c:pt>
                <c:pt idx="127">
                  <c:v>75.222680492932028</c:v>
                </c:pt>
                <c:pt idx="128">
                  <c:v>76.033843378588699</c:v>
                </c:pt>
                <c:pt idx="129">
                  <c:v>77.153892718787048</c:v>
                </c:pt>
                <c:pt idx="130">
                  <c:v>75.031722287634082</c:v>
                </c:pt>
                <c:pt idx="131">
                  <c:v>75.814923909422092</c:v>
                </c:pt>
                <c:pt idx="132">
                  <c:v>75.23621087645347</c:v>
                </c:pt>
                <c:pt idx="133">
                  <c:v>74.133665012928034</c:v>
                </c:pt>
                <c:pt idx="134">
                  <c:v>74.848921701396478</c:v>
                </c:pt>
                <c:pt idx="135">
                  <c:v>74.821190802473296</c:v>
                </c:pt>
                <c:pt idx="136">
                  <c:v>72.787412956127369</c:v>
                </c:pt>
                <c:pt idx="137">
                  <c:v>71.287951327421212</c:v>
                </c:pt>
                <c:pt idx="138">
                  <c:v>71.931815677472173</c:v>
                </c:pt>
                <c:pt idx="139">
                  <c:v>70.806081949801552</c:v>
                </c:pt>
                <c:pt idx="140">
                  <c:v>71.023419547481851</c:v>
                </c:pt>
                <c:pt idx="141">
                  <c:v>73.345059848127335</c:v>
                </c:pt>
                <c:pt idx="142">
                  <c:v>71.057693426129305</c:v>
                </c:pt>
                <c:pt idx="143">
                  <c:v>71.892525669386771</c:v>
                </c:pt>
                <c:pt idx="144">
                  <c:v>73.539636238514319</c:v>
                </c:pt>
                <c:pt idx="145">
                  <c:v>74.441404967720757</c:v>
                </c:pt>
                <c:pt idx="146">
                  <c:v>74.536320971988616</c:v>
                </c:pt>
                <c:pt idx="147">
                  <c:v>75.962291281515647</c:v>
                </c:pt>
                <c:pt idx="148">
                  <c:v>76.537246662387957</c:v>
                </c:pt>
                <c:pt idx="149">
                  <c:v>75.97715280098214</c:v>
                </c:pt>
                <c:pt idx="150">
                  <c:v>74.924916541150722</c:v>
                </c:pt>
                <c:pt idx="151">
                  <c:v>77.154785663261521</c:v>
                </c:pt>
                <c:pt idx="152">
                  <c:v>75.351547489744405</c:v>
                </c:pt>
                <c:pt idx="153">
                  <c:v>74.672789905183208</c:v>
                </c:pt>
                <c:pt idx="154">
                  <c:v>74.013079793978065</c:v>
                </c:pt>
                <c:pt idx="155">
                  <c:v>75.784249919659885</c:v>
                </c:pt>
                <c:pt idx="156">
                  <c:v>74.435565353735072</c:v>
                </c:pt>
                <c:pt idx="157">
                  <c:v>75.99050749885437</c:v>
                </c:pt>
                <c:pt idx="158">
                  <c:v>78.374723353616488</c:v>
                </c:pt>
                <c:pt idx="159">
                  <c:v>80.192457790740661</c:v>
                </c:pt>
                <c:pt idx="160">
                  <c:v>80.026851057185283</c:v>
                </c:pt>
                <c:pt idx="161">
                  <c:v>79.334110538338507</c:v>
                </c:pt>
                <c:pt idx="162">
                  <c:v>75.994414736405886</c:v>
                </c:pt>
                <c:pt idx="163">
                  <c:v>74.021909233176842</c:v>
                </c:pt>
                <c:pt idx="164">
                  <c:v>73.880198593169368</c:v>
                </c:pt>
                <c:pt idx="165">
                  <c:v>74.508672019954432</c:v>
                </c:pt>
                <c:pt idx="166">
                  <c:v>72.037620931747867</c:v>
                </c:pt>
                <c:pt idx="167">
                  <c:v>72.484569165195126</c:v>
                </c:pt>
                <c:pt idx="168">
                  <c:v>72.980323592085711</c:v>
                </c:pt>
                <c:pt idx="169">
                  <c:v>73.70508714594213</c:v>
                </c:pt>
                <c:pt idx="170">
                  <c:v>71.331810880011687</c:v>
                </c:pt>
                <c:pt idx="171">
                  <c:v>71.883927404286169</c:v>
                </c:pt>
                <c:pt idx="172">
                  <c:v>73.690582932814635</c:v>
                </c:pt>
                <c:pt idx="173">
                  <c:v>74.984894059646237</c:v>
                </c:pt>
                <c:pt idx="174">
                  <c:v>76.131410326808606</c:v>
                </c:pt>
                <c:pt idx="175">
                  <c:v>73.057552663035366</c:v>
                </c:pt>
                <c:pt idx="176">
                  <c:v>75.568174718391106</c:v>
                </c:pt>
                <c:pt idx="177">
                  <c:v>76.538688465688892</c:v>
                </c:pt>
                <c:pt idx="178">
                  <c:v>74.620935719786004</c:v>
                </c:pt>
                <c:pt idx="179">
                  <c:v>75.031389436058149</c:v>
                </c:pt>
                <c:pt idx="180">
                  <c:v>73.049981860650206</c:v>
                </c:pt>
                <c:pt idx="181">
                  <c:v>73.685191758046216</c:v>
                </c:pt>
                <c:pt idx="182">
                  <c:v>71.889851176818254</c:v>
                </c:pt>
                <c:pt idx="183">
                  <c:v>71.488682864614432</c:v>
                </c:pt>
                <c:pt idx="184">
                  <c:v>74.490427071919555</c:v>
                </c:pt>
                <c:pt idx="185">
                  <c:v>74.494970639768482</c:v>
                </c:pt>
                <c:pt idx="186">
                  <c:v>72.892813569817136</c:v>
                </c:pt>
                <c:pt idx="187">
                  <c:v>73.338822676926512</c:v>
                </c:pt>
                <c:pt idx="188">
                  <c:v>74.134063151229597</c:v>
                </c:pt>
                <c:pt idx="189">
                  <c:v>73.191279434484557</c:v>
                </c:pt>
                <c:pt idx="190">
                  <c:v>73.387977304077097</c:v>
                </c:pt>
                <c:pt idx="191">
                  <c:v>74.94408283300713</c:v>
                </c:pt>
                <c:pt idx="192">
                  <c:v>75.261556956792163</c:v>
                </c:pt>
                <c:pt idx="193">
                  <c:v>76.541711853497745</c:v>
                </c:pt>
                <c:pt idx="194">
                  <c:v>75.957778218491129</c:v>
                </c:pt>
                <c:pt idx="195">
                  <c:v>76.152976852930749</c:v>
                </c:pt>
                <c:pt idx="196">
                  <c:v>74.644454973134316</c:v>
                </c:pt>
                <c:pt idx="197">
                  <c:v>76.487176113390774</c:v>
                </c:pt>
                <c:pt idx="198">
                  <c:v>75.55315497899231</c:v>
                </c:pt>
                <c:pt idx="199">
                  <c:v>75.955981488904285</c:v>
                </c:pt>
                <c:pt idx="200">
                  <c:v>75.580551523947733</c:v>
                </c:pt>
                <c:pt idx="201">
                  <c:v>74.505692630270531</c:v>
                </c:pt>
                <c:pt idx="202">
                  <c:v>74.004198819791199</c:v>
                </c:pt>
                <c:pt idx="203">
                  <c:v>75.385084690014153</c:v>
                </c:pt>
                <c:pt idx="204">
                  <c:v>74.026385613207552</c:v>
                </c:pt>
                <c:pt idx="205">
                  <c:v>75.222601336776606</c:v>
                </c:pt>
                <c:pt idx="206">
                  <c:v>77.290740484793815</c:v>
                </c:pt>
                <c:pt idx="207">
                  <c:v>74.908863398377719</c:v>
                </c:pt>
                <c:pt idx="208">
                  <c:v>73.834566515142114</c:v>
                </c:pt>
                <c:pt idx="209">
                  <c:v>74.459883797454069</c:v>
                </c:pt>
                <c:pt idx="210">
                  <c:v>72.916767488375214</c:v>
                </c:pt>
                <c:pt idx="211">
                  <c:v>72.660872261394516</c:v>
                </c:pt>
                <c:pt idx="212">
                  <c:v>73.252242911555015</c:v>
                </c:pt>
                <c:pt idx="213">
                  <c:v>73.376623376623385</c:v>
                </c:pt>
                <c:pt idx="214">
                  <c:v>73.309852697524164</c:v>
                </c:pt>
                <c:pt idx="215">
                  <c:v>71.469053558918432</c:v>
                </c:pt>
                <c:pt idx="216">
                  <c:v>74.676838334930068</c:v>
                </c:pt>
                <c:pt idx="217">
                  <c:v>75.239812692687366</c:v>
                </c:pt>
                <c:pt idx="218">
                  <c:v>76.964002136266046</c:v>
                </c:pt>
                <c:pt idx="219">
                  <c:v>75.196735415532032</c:v>
                </c:pt>
                <c:pt idx="220">
                  <c:v>76.553105852568379</c:v>
                </c:pt>
                <c:pt idx="221">
                  <c:v>75.145141347287819</c:v>
                </c:pt>
                <c:pt idx="222">
                  <c:v>73.642971620103282</c:v>
                </c:pt>
                <c:pt idx="223">
                  <c:v>76.348700909132859</c:v>
                </c:pt>
                <c:pt idx="224">
                  <c:v>74.78122005748962</c:v>
                </c:pt>
                <c:pt idx="225">
                  <c:v>78.027073107074656</c:v>
                </c:pt>
                <c:pt idx="226">
                  <c:v>77.503313321317222</c:v>
                </c:pt>
                <c:pt idx="227">
                  <c:v>77.709647488325345</c:v>
                </c:pt>
                <c:pt idx="228">
                  <c:v>73.609859871424149</c:v>
                </c:pt>
                <c:pt idx="229">
                  <c:v>75.161358997425751</c:v>
                </c:pt>
                <c:pt idx="230">
                  <c:v>78.924427351484425</c:v>
                </c:pt>
                <c:pt idx="231">
                  <c:v>76.939247304994339</c:v>
                </c:pt>
                <c:pt idx="232">
                  <c:v>72.83081804979993</c:v>
                </c:pt>
                <c:pt idx="233">
                  <c:v>73.615687242299046</c:v>
                </c:pt>
                <c:pt idx="234">
                  <c:v>74.873759510565748</c:v>
                </c:pt>
                <c:pt idx="235">
                  <c:v>74.933915902113696</c:v>
                </c:pt>
                <c:pt idx="236">
                  <c:v>75.785262127587515</c:v>
                </c:pt>
                <c:pt idx="237">
                  <c:v>74.377212945943128</c:v>
                </c:pt>
                <c:pt idx="238">
                  <c:v>74.162730940524682</c:v>
                </c:pt>
                <c:pt idx="239">
                  <c:v>72.527054520457369</c:v>
                </c:pt>
                <c:pt idx="240">
                  <c:v>73.753819139596132</c:v>
                </c:pt>
                <c:pt idx="241">
                  <c:v>74.65841269830814</c:v>
                </c:pt>
                <c:pt idx="242">
                  <c:v>75.406247215299217</c:v>
                </c:pt>
                <c:pt idx="243">
                  <c:v>75.768530307174899</c:v>
                </c:pt>
                <c:pt idx="244">
                  <c:v>73.73929836579714</c:v>
                </c:pt>
                <c:pt idx="245">
                  <c:v>75.40682512259761</c:v>
                </c:pt>
                <c:pt idx="246">
                  <c:v>75.75804990586019</c:v>
                </c:pt>
                <c:pt idx="247">
                  <c:v>73.778344768335302</c:v>
                </c:pt>
                <c:pt idx="248">
                  <c:v>76.560469916301571</c:v>
                </c:pt>
                <c:pt idx="249">
                  <c:v>76.947412843592446</c:v>
                </c:pt>
                <c:pt idx="250">
                  <c:v>76.338969707608669</c:v>
                </c:pt>
                <c:pt idx="251">
                  <c:v>75.930361609362151</c:v>
                </c:pt>
                <c:pt idx="252">
                  <c:v>75.373833772643707</c:v>
                </c:pt>
                <c:pt idx="253">
                  <c:v>77.144975684824871</c:v>
                </c:pt>
                <c:pt idx="254">
                  <c:v>76.735992726446185</c:v>
                </c:pt>
                <c:pt idx="255">
                  <c:v>76.342301547702732</c:v>
                </c:pt>
                <c:pt idx="256">
                  <c:v>74.839961154467773</c:v>
                </c:pt>
                <c:pt idx="257">
                  <c:v>72.042164163999104</c:v>
                </c:pt>
                <c:pt idx="258">
                  <c:v>74.786321461552305</c:v>
                </c:pt>
                <c:pt idx="259">
                  <c:v>75.396548561311363</c:v>
                </c:pt>
                <c:pt idx="260">
                  <c:v>77.478077478077466</c:v>
                </c:pt>
                <c:pt idx="261">
                  <c:v>77.438484853444038</c:v>
                </c:pt>
                <c:pt idx="262">
                  <c:v>74.177297131237481</c:v>
                </c:pt>
                <c:pt idx="263">
                  <c:v>72.771905637254903</c:v>
                </c:pt>
                <c:pt idx="264">
                  <c:v>75.277237193653718</c:v>
                </c:pt>
                <c:pt idx="265">
                  <c:v>73.9770671782438</c:v>
                </c:pt>
                <c:pt idx="266">
                  <c:v>74.4809460249582</c:v>
                </c:pt>
                <c:pt idx="267">
                  <c:v>75.794231906647639</c:v>
                </c:pt>
                <c:pt idx="268">
                  <c:v>77.689492653100913</c:v>
                </c:pt>
                <c:pt idx="269">
                  <c:v>78.230031271182952</c:v>
                </c:pt>
                <c:pt idx="270">
                  <c:v>74.716062558467385</c:v>
                </c:pt>
                <c:pt idx="271">
                  <c:v>74.15649968053566</c:v>
                </c:pt>
                <c:pt idx="272">
                  <c:v>75.804820492441365</c:v>
                </c:pt>
                <c:pt idx="273">
                  <c:v>74.767630094988206</c:v>
                </c:pt>
                <c:pt idx="274">
                  <c:v>74.615548509193005</c:v>
                </c:pt>
                <c:pt idx="275">
                  <c:v>72.95291443207428</c:v>
                </c:pt>
                <c:pt idx="276">
                  <c:v>73.135942085158447</c:v>
                </c:pt>
                <c:pt idx="277">
                  <c:v>72.722408026755858</c:v>
                </c:pt>
                <c:pt idx="278">
                  <c:v>72.331292673133575</c:v>
                </c:pt>
                <c:pt idx="279">
                  <c:v>73.543714694649552</c:v>
                </c:pt>
                <c:pt idx="280">
                  <c:v>73.535819601407468</c:v>
                </c:pt>
                <c:pt idx="281">
                  <c:v>74.694078484692199</c:v>
                </c:pt>
                <c:pt idx="282">
                  <c:v>73.271889400921651</c:v>
                </c:pt>
                <c:pt idx="283">
                  <c:v>74.288486843686542</c:v>
                </c:pt>
                <c:pt idx="284">
                  <c:v>75.016900176292054</c:v>
                </c:pt>
                <c:pt idx="285">
                  <c:v>74.970031760155237</c:v>
                </c:pt>
                <c:pt idx="286">
                  <c:v>74.473368067392158</c:v>
                </c:pt>
                <c:pt idx="287">
                  <c:v>73.762158275180383</c:v>
                </c:pt>
                <c:pt idx="288">
                  <c:v>74.211841991761176</c:v>
                </c:pt>
                <c:pt idx="289">
                  <c:v>74.27870591355078</c:v>
                </c:pt>
                <c:pt idx="290">
                  <c:v>73.782301625943575</c:v>
                </c:pt>
                <c:pt idx="291">
                  <c:v>73.804500878282326</c:v>
                </c:pt>
                <c:pt idx="292">
                  <c:v>70.976181661113159</c:v>
                </c:pt>
                <c:pt idx="293">
                  <c:v>71.904139502726139</c:v>
                </c:pt>
                <c:pt idx="294">
                  <c:v>69.722903344439473</c:v>
                </c:pt>
                <c:pt idx="295">
                  <c:v>71.597943886563641</c:v>
                </c:pt>
                <c:pt idx="296">
                  <c:v>71.103298439660279</c:v>
                </c:pt>
                <c:pt idx="297">
                  <c:v>71.821435392512328</c:v>
                </c:pt>
                <c:pt idx="298">
                  <c:v>72.716740341653406</c:v>
                </c:pt>
                <c:pt idx="299">
                  <c:v>73.176430273671755</c:v>
                </c:pt>
                <c:pt idx="300">
                  <c:v>72.122321479761439</c:v>
                </c:pt>
                <c:pt idx="301">
                  <c:v>73.309125339814216</c:v>
                </c:pt>
                <c:pt idx="302">
                  <c:v>74.780644004982193</c:v>
                </c:pt>
                <c:pt idx="303">
                  <c:v>72.702054892845737</c:v>
                </c:pt>
                <c:pt idx="304">
                  <c:v>70.994245329890887</c:v>
                </c:pt>
                <c:pt idx="305">
                  <c:v>73.602051424253716</c:v>
                </c:pt>
                <c:pt idx="306">
                  <c:v>73.79822605762773</c:v>
                </c:pt>
                <c:pt idx="307">
                  <c:v>72.98230178335757</c:v>
                </c:pt>
                <c:pt idx="308">
                  <c:v>73.015770936500445</c:v>
                </c:pt>
                <c:pt idx="309">
                  <c:v>71.32850272111942</c:v>
                </c:pt>
                <c:pt idx="310">
                  <c:v>73.136456373147112</c:v>
                </c:pt>
                <c:pt idx="311">
                  <c:v>71.66392601500074</c:v>
                </c:pt>
                <c:pt idx="312">
                  <c:v>69.53773755034392</c:v>
                </c:pt>
                <c:pt idx="313">
                  <c:v>72.538754293140258</c:v>
                </c:pt>
                <c:pt idx="314">
                  <c:v>71.804184615445394</c:v>
                </c:pt>
                <c:pt idx="315">
                  <c:v>71.551488524418104</c:v>
                </c:pt>
                <c:pt idx="316">
                  <c:v>73.112693597110308</c:v>
                </c:pt>
                <c:pt idx="317">
                  <c:v>74.9639860176691</c:v>
                </c:pt>
                <c:pt idx="318">
                  <c:v>74.243837441705523</c:v>
                </c:pt>
                <c:pt idx="319">
                  <c:v>75.139939099331045</c:v>
                </c:pt>
                <c:pt idx="320">
                  <c:v>75.086636083857854</c:v>
                </c:pt>
                <c:pt idx="321">
                  <c:v>75.543851482246524</c:v>
                </c:pt>
                <c:pt idx="322">
                  <c:v>76.400026183815967</c:v>
                </c:pt>
                <c:pt idx="323">
                  <c:v>77.367249139494305</c:v>
                </c:pt>
                <c:pt idx="324">
                  <c:v>77.5324143903498</c:v>
                </c:pt>
                <c:pt idx="325">
                  <c:v>80.697492364274567</c:v>
                </c:pt>
                <c:pt idx="326">
                  <c:v>75.204054021742294</c:v>
                </c:pt>
                <c:pt idx="327">
                  <c:v>78.729413206389779</c:v>
                </c:pt>
                <c:pt idx="328">
                  <c:v>75.457725420622012</c:v>
                </c:pt>
                <c:pt idx="329">
                  <c:v>74.674316429440196</c:v>
                </c:pt>
                <c:pt idx="330">
                  <c:v>76.842948334811751</c:v>
                </c:pt>
                <c:pt idx="331">
                  <c:v>74.363700665733248</c:v>
                </c:pt>
                <c:pt idx="332">
                  <c:v>74.035124295953509</c:v>
                </c:pt>
                <c:pt idx="333">
                  <c:v>76.858703391711899</c:v>
                </c:pt>
                <c:pt idx="334">
                  <c:v>75.415398246790701</c:v>
                </c:pt>
                <c:pt idx="335">
                  <c:v>77.902972911959637</c:v>
                </c:pt>
                <c:pt idx="336">
                  <c:v>75.776093082820694</c:v>
                </c:pt>
                <c:pt idx="337">
                  <c:v>76.478074759530699</c:v>
                </c:pt>
                <c:pt idx="338">
                  <c:v>74.699548748742004</c:v>
                </c:pt>
                <c:pt idx="339">
                  <c:v>74.711207812638918</c:v>
                </c:pt>
                <c:pt idx="340">
                  <c:v>71.381258101820833</c:v>
                </c:pt>
                <c:pt idx="341">
                  <c:v>74.536274333698699</c:v>
                </c:pt>
                <c:pt idx="342">
                  <c:v>74.754461573137561</c:v>
                </c:pt>
                <c:pt idx="343">
                  <c:v>74.150301053874799</c:v>
                </c:pt>
                <c:pt idx="344">
                  <c:v>74.739198992507298</c:v>
                </c:pt>
                <c:pt idx="345">
                  <c:v>74.367316418967988</c:v>
                </c:pt>
                <c:pt idx="346">
                  <c:v>73.737950592432099</c:v>
                </c:pt>
                <c:pt idx="347">
                  <c:v>74.965288546038693</c:v>
                </c:pt>
                <c:pt idx="348">
                  <c:v>74.520804451082043</c:v>
                </c:pt>
                <c:pt idx="349">
                  <c:v>75.615644616127469</c:v>
                </c:pt>
                <c:pt idx="350">
                  <c:v>73.846857613437336</c:v>
                </c:pt>
                <c:pt idx="351">
                  <c:v>73.692141218038572</c:v>
                </c:pt>
                <c:pt idx="352">
                  <c:v>72.803616652029206</c:v>
                </c:pt>
                <c:pt idx="353">
                  <c:v>74.906577649962983</c:v>
                </c:pt>
                <c:pt idx="354">
                  <c:v>74.216006512866713</c:v>
                </c:pt>
                <c:pt idx="355">
                  <c:v>74.615710314607881</c:v>
                </c:pt>
                <c:pt idx="356">
                  <c:v>73.693118617282792</c:v>
                </c:pt>
                <c:pt idx="357">
                  <c:v>76.659038890390718</c:v>
                </c:pt>
                <c:pt idx="358">
                  <c:v>73.873978022260331</c:v>
                </c:pt>
                <c:pt idx="359">
                  <c:v>73.880733710633507</c:v>
                </c:pt>
                <c:pt idx="360">
                  <c:v>72.658710545976447</c:v>
                </c:pt>
                <c:pt idx="361">
                  <c:v>75.657291738275617</c:v>
                </c:pt>
                <c:pt idx="362">
                  <c:v>73.724121328839658</c:v>
                </c:pt>
                <c:pt idx="363">
                  <c:v>74.429580959570956</c:v>
                </c:pt>
                <c:pt idx="364">
                  <c:v>73.512504499861834</c:v>
                </c:pt>
                <c:pt idx="365">
                  <c:v>73.522025524907349</c:v>
                </c:pt>
                <c:pt idx="366">
                  <c:v>73.107409178422671</c:v>
                </c:pt>
                <c:pt idx="367">
                  <c:v>73.111374698351668</c:v>
                </c:pt>
                <c:pt idx="368">
                  <c:v>71.420643573608075</c:v>
                </c:pt>
                <c:pt idx="369">
                  <c:v>73.892933460363409</c:v>
                </c:pt>
                <c:pt idx="370">
                  <c:v>72.99988835438792</c:v>
                </c:pt>
                <c:pt idx="371">
                  <c:v>75.774580770945917</c:v>
                </c:pt>
                <c:pt idx="372">
                  <c:v>74.186493480435473</c:v>
                </c:pt>
                <c:pt idx="373">
                  <c:v>70.659384137543967</c:v>
                </c:pt>
                <c:pt idx="374">
                  <c:v>67.563373055361595</c:v>
                </c:pt>
                <c:pt idx="375">
                  <c:v>67.872308461800259</c:v>
                </c:pt>
                <c:pt idx="376">
                  <c:v>69.507212130162969</c:v>
                </c:pt>
                <c:pt idx="377">
                  <c:v>68.176987952736269</c:v>
                </c:pt>
                <c:pt idx="378">
                  <c:v>64.245769449395766</c:v>
                </c:pt>
                <c:pt idx="379">
                  <c:v>65.177045177045187</c:v>
                </c:pt>
                <c:pt idx="380">
                  <c:v>63.780092686040661</c:v>
                </c:pt>
                <c:pt idx="381">
                  <c:v>64.259340027650666</c:v>
                </c:pt>
                <c:pt idx="382">
                  <c:v>64.555041144340422</c:v>
                </c:pt>
                <c:pt idx="383">
                  <c:v>62.924100776220449</c:v>
                </c:pt>
                <c:pt idx="384">
                  <c:v>66.211175395858717</c:v>
                </c:pt>
                <c:pt idx="385">
                  <c:v>64.907665721852254</c:v>
                </c:pt>
                <c:pt idx="386">
                  <c:v>70.616536205561502</c:v>
                </c:pt>
                <c:pt idx="387">
                  <c:v>69.896641899381279</c:v>
                </c:pt>
                <c:pt idx="388">
                  <c:v>73.150504953969048</c:v>
                </c:pt>
                <c:pt idx="389">
                  <c:v>73.606326103697839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6-48AD-AB0B-67953E0D8135}"/>
            </c:ext>
          </c:extLst>
        </c:ser>
        <c:ser>
          <c:idx val="1"/>
          <c:order val="1"/>
          <c:tx>
            <c:v>Predicted recovery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yVal>
            <c:numRef>
              <c:f>'Ex.11.6'!$AP$2:$AP$391</c:f>
              <c:numCache>
                <c:formatCode>0.00</c:formatCode>
                <c:ptCount val="390"/>
                <c:pt idx="0">
                  <c:v>66.746717092646762</c:v>
                </c:pt>
                <c:pt idx="1">
                  <c:v>68.042666085135664</c:v>
                </c:pt>
                <c:pt idx="2">
                  <c:v>68.601566032218471</c:v>
                </c:pt>
                <c:pt idx="3">
                  <c:v>67.500530658136</c:v>
                </c:pt>
                <c:pt idx="4">
                  <c:v>67.467981347691222</c:v>
                </c:pt>
                <c:pt idx="5">
                  <c:v>68.596023052820897</c:v>
                </c:pt>
                <c:pt idx="6">
                  <c:v>67.35560320947161</c:v>
                </c:pt>
                <c:pt idx="7">
                  <c:v>67.029760782006704</c:v>
                </c:pt>
                <c:pt idx="8">
                  <c:v>68.277936721201485</c:v>
                </c:pt>
                <c:pt idx="9">
                  <c:v>67.347942063057729</c:v>
                </c:pt>
                <c:pt idx="10">
                  <c:v>67.522412621870672</c:v>
                </c:pt>
                <c:pt idx="11">
                  <c:v>67.084968512510727</c:v>
                </c:pt>
                <c:pt idx="12">
                  <c:v>58.97537846888315</c:v>
                </c:pt>
                <c:pt idx="13">
                  <c:v>54.740599858517371</c:v>
                </c:pt>
                <c:pt idx="14">
                  <c:v>55.081124337047584</c:v>
                </c:pt>
                <c:pt idx="15">
                  <c:v>54.980752935914893</c:v>
                </c:pt>
                <c:pt idx="16">
                  <c:v>55.753240416181697</c:v>
                </c:pt>
                <c:pt idx="17">
                  <c:v>72.001879958385643</c:v>
                </c:pt>
                <c:pt idx="18">
                  <c:v>71.641162073086804</c:v>
                </c:pt>
                <c:pt idx="19">
                  <c:v>67.533387318348844</c:v>
                </c:pt>
                <c:pt idx="20">
                  <c:v>69.729571051997624</c:v>
                </c:pt>
                <c:pt idx="21">
                  <c:v>71.719972239978006</c:v>
                </c:pt>
                <c:pt idx="22">
                  <c:v>63.770942135787067</c:v>
                </c:pt>
                <c:pt idx="23">
                  <c:v>59.630661153165534</c:v>
                </c:pt>
                <c:pt idx="24">
                  <c:v>59.16753620081893</c:v>
                </c:pt>
                <c:pt idx="25">
                  <c:v>60.239268144488307</c:v>
                </c:pt>
                <c:pt idx="26">
                  <c:v>59.075902994372441</c:v>
                </c:pt>
                <c:pt idx="27">
                  <c:v>60.940736918367584</c:v>
                </c:pt>
                <c:pt idx="28">
                  <c:v>65.743244785535296</c:v>
                </c:pt>
                <c:pt idx="29">
                  <c:v>68.207541644161907</c:v>
                </c:pt>
                <c:pt idx="30">
                  <c:v>68.817471456782016</c:v>
                </c:pt>
                <c:pt idx="31">
                  <c:v>70.214493646888812</c:v>
                </c:pt>
                <c:pt idx="32">
                  <c:v>67.530146477127602</c:v>
                </c:pt>
                <c:pt idx="33">
                  <c:v>69.600042550392786</c:v>
                </c:pt>
                <c:pt idx="34">
                  <c:v>68.964593740010116</c:v>
                </c:pt>
                <c:pt idx="35">
                  <c:v>69.570694472034361</c:v>
                </c:pt>
                <c:pt idx="36">
                  <c:v>68.697465080075801</c:v>
                </c:pt>
                <c:pt idx="37">
                  <c:v>68.715376189933096</c:v>
                </c:pt>
                <c:pt idx="38">
                  <c:v>68.401478923062783</c:v>
                </c:pt>
                <c:pt idx="39">
                  <c:v>69.672983249385126</c:v>
                </c:pt>
                <c:pt idx="40">
                  <c:v>70.901410783773187</c:v>
                </c:pt>
                <c:pt idx="41">
                  <c:v>70.451087846203578</c:v>
                </c:pt>
                <c:pt idx="42">
                  <c:v>69.351993164165094</c:v>
                </c:pt>
                <c:pt idx="43">
                  <c:v>70.028649043097715</c:v>
                </c:pt>
                <c:pt idx="44">
                  <c:v>67.725217169599432</c:v>
                </c:pt>
                <c:pt idx="45">
                  <c:v>68.989628431085251</c:v>
                </c:pt>
                <c:pt idx="46">
                  <c:v>69.318099505270609</c:v>
                </c:pt>
                <c:pt idx="47">
                  <c:v>66.783662461058753</c:v>
                </c:pt>
                <c:pt idx="48">
                  <c:v>66.058166825466088</c:v>
                </c:pt>
                <c:pt idx="49">
                  <c:v>66.671383019470852</c:v>
                </c:pt>
                <c:pt idx="50">
                  <c:v>68.561032470794146</c:v>
                </c:pt>
                <c:pt idx="51">
                  <c:v>71.396203349869964</c:v>
                </c:pt>
                <c:pt idx="52">
                  <c:v>70.222668222733958</c:v>
                </c:pt>
                <c:pt idx="53">
                  <c:v>70.318202877712139</c:v>
                </c:pt>
                <c:pt idx="54">
                  <c:v>69.08947161740943</c:v>
                </c:pt>
                <c:pt idx="55">
                  <c:v>71.279982351428899</c:v>
                </c:pt>
                <c:pt idx="56">
                  <c:v>72.45644094460917</c:v>
                </c:pt>
                <c:pt idx="57">
                  <c:v>70.596737780234662</c:v>
                </c:pt>
                <c:pt idx="58">
                  <c:v>68.583637974557377</c:v>
                </c:pt>
                <c:pt idx="59">
                  <c:v>69.004091364453132</c:v>
                </c:pt>
                <c:pt idx="60">
                  <c:v>70.324192925715863</c:v>
                </c:pt>
                <c:pt idx="61">
                  <c:v>68.437996916955484</c:v>
                </c:pt>
                <c:pt idx="62">
                  <c:v>68.660203689246288</c:v>
                </c:pt>
                <c:pt idx="63">
                  <c:v>69.238470956966324</c:v>
                </c:pt>
                <c:pt idx="64">
                  <c:v>70.236876988581571</c:v>
                </c:pt>
                <c:pt idx="65">
                  <c:v>69.623261580700159</c:v>
                </c:pt>
                <c:pt idx="66">
                  <c:v>71.845273119541872</c:v>
                </c:pt>
                <c:pt idx="67">
                  <c:v>70.949538554046413</c:v>
                </c:pt>
                <c:pt idx="68">
                  <c:v>72.476347444778739</c:v>
                </c:pt>
                <c:pt idx="69">
                  <c:v>66.787220711091862</c:v>
                </c:pt>
                <c:pt idx="70">
                  <c:v>64.886814622297237</c:v>
                </c:pt>
                <c:pt idx="71">
                  <c:v>65.822611178095158</c:v>
                </c:pt>
                <c:pt idx="72">
                  <c:v>66.881924833439939</c:v>
                </c:pt>
                <c:pt idx="73">
                  <c:v>66.197143289561296</c:v>
                </c:pt>
                <c:pt idx="74">
                  <c:v>64.552892021239572</c:v>
                </c:pt>
                <c:pt idx="75">
                  <c:v>63.664956942161993</c:v>
                </c:pt>
                <c:pt idx="76">
                  <c:v>61.773361873847399</c:v>
                </c:pt>
                <c:pt idx="77">
                  <c:v>64.155263464326453</c:v>
                </c:pt>
                <c:pt idx="78">
                  <c:v>65.028553519954329</c:v>
                </c:pt>
                <c:pt idx="79">
                  <c:v>63.90464251345557</c:v>
                </c:pt>
                <c:pt idx="80">
                  <c:v>64.578367795759732</c:v>
                </c:pt>
                <c:pt idx="81">
                  <c:v>62.675923376958075</c:v>
                </c:pt>
                <c:pt idx="82">
                  <c:v>67.158560805456702</c:v>
                </c:pt>
                <c:pt idx="83">
                  <c:v>70.994478991180671</c:v>
                </c:pt>
                <c:pt idx="84">
                  <c:v>68.373549343978794</c:v>
                </c:pt>
                <c:pt idx="85">
                  <c:v>66.569061021960934</c:v>
                </c:pt>
                <c:pt idx="86">
                  <c:v>63.884472362724082</c:v>
                </c:pt>
                <c:pt idx="87">
                  <c:v>63.358034669472929</c:v>
                </c:pt>
                <c:pt idx="88">
                  <c:v>63.801524151542175</c:v>
                </c:pt>
                <c:pt idx="89">
                  <c:v>62.787668320989802</c:v>
                </c:pt>
                <c:pt idx="90">
                  <c:v>63.234020610641977</c:v>
                </c:pt>
                <c:pt idx="91">
                  <c:v>64.52350513642125</c:v>
                </c:pt>
                <c:pt idx="92">
                  <c:v>64.738627087190736</c:v>
                </c:pt>
                <c:pt idx="93">
                  <c:v>64.001810713076168</c:v>
                </c:pt>
                <c:pt idx="94">
                  <c:v>64.966070536956991</c:v>
                </c:pt>
                <c:pt idx="95">
                  <c:v>63.775999388345504</c:v>
                </c:pt>
                <c:pt idx="96">
                  <c:v>69.176297596843753</c:v>
                </c:pt>
                <c:pt idx="97">
                  <c:v>69.290551940825239</c:v>
                </c:pt>
                <c:pt idx="98">
                  <c:v>68.581555320600913</c:v>
                </c:pt>
                <c:pt idx="99">
                  <c:v>71.578848528099257</c:v>
                </c:pt>
                <c:pt idx="100">
                  <c:v>71.764705069895939</c:v>
                </c:pt>
                <c:pt idx="101">
                  <c:v>71.310483024527684</c:v>
                </c:pt>
                <c:pt idx="102">
                  <c:v>71.339253257908183</c:v>
                </c:pt>
                <c:pt idx="103">
                  <c:v>71.414274466883768</c:v>
                </c:pt>
                <c:pt idx="104">
                  <c:v>72.944750328496625</c:v>
                </c:pt>
                <c:pt idx="105">
                  <c:v>71.233155056038527</c:v>
                </c:pt>
                <c:pt idx="106">
                  <c:v>71.180626050862202</c:v>
                </c:pt>
                <c:pt idx="107">
                  <c:v>71.793053293813102</c:v>
                </c:pt>
                <c:pt idx="108">
                  <c:v>71.891025535299434</c:v>
                </c:pt>
                <c:pt idx="109">
                  <c:v>72.079101433453076</c:v>
                </c:pt>
                <c:pt idx="110">
                  <c:v>71.992854267397533</c:v>
                </c:pt>
                <c:pt idx="111">
                  <c:v>64.989128425357094</c:v>
                </c:pt>
                <c:pt idx="112">
                  <c:v>64.706833790043774</c:v>
                </c:pt>
                <c:pt idx="113">
                  <c:v>65.873996366405606</c:v>
                </c:pt>
                <c:pt idx="114">
                  <c:v>68.167398955510549</c:v>
                </c:pt>
                <c:pt idx="115">
                  <c:v>70.211057608976972</c:v>
                </c:pt>
                <c:pt idx="116">
                  <c:v>72.069146015219758</c:v>
                </c:pt>
                <c:pt idx="117">
                  <c:v>72.282960058212652</c:v>
                </c:pt>
                <c:pt idx="118">
                  <c:v>73.353221428913002</c:v>
                </c:pt>
                <c:pt idx="119">
                  <c:v>74.459468831350478</c:v>
                </c:pt>
                <c:pt idx="120">
                  <c:v>73.455142746149789</c:v>
                </c:pt>
                <c:pt idx="121">
                  <c:v>74.413144432679985</c:v>
                </c:pt>
                <c:pt idx="122">
                  <c:v>75.003886446197185</c:v>
                </c:pt>
                <c:pt idx="123">
                  <c:v>74.269334406445338</c:v>
                </c:pt>
                <c:pt idx="124">
                  <c:v>74.657378226924948</c:v>
                </c:pt>
                <c:pt idx="125">
                  <c:v>73.065951122229109</c:v>
                </c:pt>
                <c:pt idx="126">
                  <c:v>73.267124890236005</c:v>
                </c:pt>
                <c:pt idx="127">
                  <c:v>73.734866073779415</c:v>
                </c:pt>
                <c:pt idx="128">
                  <c:v>74.447396214542493</c:v>
                </c:pt>
                <c:pt idx="129">
                  <c:v>75.318845847646728</c:v>
                </c:pt>
                <c:pt idx="130">
                  <c:v>75.793491454348896</c:v>
                </c:pt>
                <c:pt idx="131">
                  <c:v>74.453568099923928</c:v>
                </c:pt>
                <c:pt idx="132">
                  <c:v>74.699106194150829</c:v>
                </c:pt>
                <c:pt idx="133">
                  <c:v>74.270270035007158</c:v>
                </c:pt>
                <c:pt idx="134">
                  <c:v>73.647801900728084</c:v>
                </c:pt>
                <c:pt idx="135">
                  <c:v>74.313346008263181</c:v>
                </c:pt>
                <c:pt idx="136">
                  <c:v>73.902872789691727</c:v>
                </c:pt>
                <c:pt idx="137">
                  <c:v>72.458578649076856</c:v>
                </c:pt>
                <c:pt idx="138">
                  <c:v>71.892153278613094</c:v>
                </c:pt>
                <c:pt idx="139">
                  <c:v>72.242175335690817</c:v>
                </c:pt>
                <c:pt idx="140">
                  <c:v>71.739746715062466</c:v>
                </c:pt>
                <c:pt idx="141">
                  <c:v>72.139639333406961</c:v>
                </c:pt>
                <c:pt idx="142">
                  <c:v>73.454248245499855</c:v>
                </c:pt>
                <c:pt idx="143">
                  <c:v>71.871097198786487</c:v>
                </c:pt>
                <c:pt idx="144">
                  <c:v>72.550496142002373</c:v>
                </c:pt>
                <c:pt idx="145">
                  <c:v>73.235764116857041</c:v>
                </c:pt>
                <c:pt idx="146">
                  <c:v>73.898783027296176</c:v>
                </c:pt>
                <c:pt idx="147">
                  <c:v>73.941114788962508</c:v>
                </c:pt>
                <c:pt idx="148">
                  <c:v>75.094056059317026</c:v>
                </c:pt>
                <c:pt idx="149">
                  <c:v>75.728984744120396</c:v>
                </c:pt>
                <c:pt idx="150">
                  <c:v>75.409514952430612</c:v>
                </c:pt>
                <c:pt idx="151">
                  <c:v>75.052559691591199</c:v>
                </c:pt>
                <c:pt idx="152">
                  <c:v>75.877426508623529</c:v>
                </c:pt>
                <c:pt idx="153">
                  <c:v>74.82998345322622</c:v>
                </c:pt>
                <c:pt idx="154">
                  <c:v>74.709502463003275</c:v>
                </c:pt>
                <c:pt idx="155">
                  <c:v>73.974949344172387</c:v>
                </c:pt>
                <c:pt idx="156">
                  <c:v>75.423976854507572</c:v>
                </c:pt>
                <c:pt idx="157">
                  <c:v>74.311637571387706</c:v>
                </c:pt>
                <c:pt idx="158">
                  <c:v>76.954828581988792</c:v>
                </c:pt>
                <c:pt idx="159">
                  <c:v>78.042008975510527</c:v>
                </c:pt>
                <c:pt idx="160">
                  <c:v>79.015667166158437</c:v>
                </c:pt>
                <c:pt idx="161">
                  <c:v>78.88053115246845</c:v>
                </c:pt>
                <c:pt idx="162">
                  <c:v>77.543326123906112</c:v>
                </c:pt>
                <c:pt idx="163">
                  <c:v>75.386451790576942</c:v>
                </c:pt>
                <c:pt idx="164">
                  <c:v>74.354670421921952</c:v>
                </c:pt>
                <c:pt idx="165">
                  <c:v>74.098761118195469</c:v>
                </c:pt>
                <c:pt idx="166">
                  <c:v>74.495381792791562</c:v>
                </c:pt>
                <c:pt idx="167">
                  <c:v>73.010325993472719</c:v>
                </c:pt>
                <c:pt idx="168">
                  <c:v>73.26032605850483</c:v>
                </c:pt>
                <c:pt idx="169">
                  <c:v>73.76573309520839</c:v>
                </c:pt>
                <c:pt idx="170">
                  <c:v>74.169000035659508</c:v>
                </c:pt>
                <c:pt idx="171">
                  <c:v>72.608445896060232</c:v>
                </c:pt>
                <c:pt idx="172">
                  <c:v>72.459734150898768</c:v>
                </c:pt>
                <c:pt idx="173">
                  <c:v>73.585071225397584</c:v>
                </c:pt>
                <c:pt idx="174">
                  <c:v>74.220258313440212</c:v>
                </c:pt>
                <c:pt idx="175">
                  <c:v>74.768189164976576</c:v>
                </c:pt>
                <c:pt idx="176">
                  <c:v>73.210173470522079</c:v>
                </c:pt>
                <c:pt idx="177">
                  <c:v>74.80370747259002</c:v>
                </c:pt>
                <c:pt idx="178">
                  <c:v>75.132241123894687</c:v>
                </c:pt>
                <c:pt idx="179">
                  <c:v>74.224911986646845</c:v>
                </c:pt>
                <c:pt idx="180">
                  <c:v>73.858108154801812</c:v>
                </c:pt>
                <c:pt idx="181">
                  <c:v>72.50851453418683</c:v>
                </c:pt>
                <c:pt idx="182">
                  <c:v>73.263042184744364</c:v>
                </c:pt>
                <c:pt idx="183">
                  <c:v>72.825514013270492</c:v>
                </c:pt>
                <c:pt idx="184">
                  <c:v>72.151106221924721</c:v>
                </c:pt>
                <c:pt idx="185">
                  <c:v>74.111982926104389</c:v>
                </c:pt>
                <c:pt idx="186">
                  <c:v>74.28082310381501</c:v>
                </c:pt>
                <c:pt idx="187">
                  <c:v>73.237937991640933</c:v>
                </c:pt>
                <c:pt idx="188">
                  <c:v>73.265650599723614</c:v>
                </c:pt>
                <c:pt idx="189">
                  <c:v>73.641357250575595</c:v>
                </c:pt>
                <c:pt idx="190">
                  <c:v>73.404079426467533</c:v>
                </c:pt>
                <c:pt idx="191">
                  <c:v>73.51862881370613</c:v>
                </c:pt>
                <c:pt idx="192">
                  <c:v>74.739921683527015</c:v>
                </c:pt>
                <c:pt idx="193">
                  <c:v>74.923998634378094</c:v>
                </c:pt>
                <c:pt idx="194">
                  <c:v>75.363382004227475</c:v>
                </c:pt>
                <c:pt idx="195">
                  <c:v>74.617718423671903</c:v>
                </c:pt>
                <c:pt idx="196">
                  <c:v>75.344901121667633</c:v>
                </c:pt>
                <c:pt idx="197">
                  <c:v>74.370032348464747</c:v>
                </c:pt>
                <c:pt idx="198">
                  <c:v>75.40641264709032</c:v>
                </c:pt>
                <c:pt idx="199">
                  <c:v>74.546102290689518</c:v>
                </c:pt>
                <c:pt idx="200">
                  <c:v>75.179066872316582</c:v>
                </c:pt>
                <c:pt idx="201">
                  <c:v>74.425853146463652</c:v>
                </c:pt>
                <c:pt idx="202">
                  <c:v>73.665052307057209</c:v>
                </c:pt>
                <c:pt idx="203">
                  <c:v>73.736576057608573</c:v>
                </c:pt>
                <c:pt idx="204">
                  <c:v>74.027630825992304</c:v>
                </c:pt>
                <c:pt idx="205">
                  <c:v>73.799556741494698</c:v>
                </c:pt>
                <c:pt idx="206">
                  <c:v>73.93362072138197</c:v>
                </c:pt>
                <c:pt idx="207">
                  <c:v>74.93984420330203</c:v>
                </c:pt>
                <c:pt idx="208">
                  <c:v>73.639745368991555</c:v>
                </c:pt>
                <c:pt idx="209">
                  <c:v>73.004581336035869</c:v>
                </c:pt>
                <c:pt idx="210">
                  <c:v>73.560200590913666</c:v>
                </c:pt>
                <c:pt idx="211">
                  <c:v>72.735864239546402</c:v>
                </c:pt>
                <c:pt idx="212">
                  <c:v>73.00503652546773</c:v>
                </c:pt>
                <c:pt idx="213">
                  <c:v>72.826276578241874</c:v>
                </c:pt>
                <c:pt idx="214">
                  <c:v>73.063394812151301</c:v>
                </c:pt>
                <c:pt idx="215">
                  <c:v>72.38362579859438</c:v>
                </c:pt>
                <c:pt idx="216">
                  <c:v>72.424306205862877</c:v>
                </c:pt>
                <c:pt idx="217">
                  <c:v>74.453538724608393</c:v>
                </c:pt>
                <c:pt idx="218">
                  <c:v>74.730309543567827</c:v>
                </c:pt>
                <c:pt idx="219">
                  <c:v>75.628463136207415</c:v>
                </c:pt>
                <c:pt idx="220">
                  <c:v>75.162893262947563</c:v>
                </c:pt>
                <c:pt idx="221">
                  <c:v>75.389847887643086</c:v>
                </c:pt>
                <c:pt idx="222">
                  <c:v>75.342759418980933</c:v>
                </c:pt>
                <c:pt idx="223">
                  <c:v>73.629112539316964</c:v>
                </c:pt>
                <c:pt idx="224">
                  <c:v>75.705095920738898</c:v>
                </c:pt>
                <c:pt idx="225">
                  <c:v>74.938313849799158</c:v>
                </c:pt>
                <c:pt idx="226">
                  <c:v>76.731735928518006</c:v>
                </c:pt>
                <c:pt idx="227">
                  <c:v>76.46333323228798</c:v>
                </c:pt>
                <c:pt idx="228">
                  <c:v>74.798032022460447</c:v>
                </c:pt>
                <c:pt idx="229">
                  <c:v>73.753154652014302</c:v>
                </c:pt>
                <c:pt idx="230">
                  <c:v>75.193546323307658</c:v>
                </c:pt>
                <c:pt idx="231">
                  <c:v>76.944366057820829</c:v>
                </c:pt>
                <c:pt idx="232">
                  <c:v>75.35388067773323</c:v>
                </c:pt>
                <c:pt idx="233">
                  <c:v>72.882879246633678</c:v>
                </c:pt>
                <c:pt idx="234">
                  <c:v>74.028504318526899</c:v>
                </c:pt>
                <c:pt idx="235">
                  <c:v>74.781911715007709</c:v>
                </c:pt>
                <c:pt idx="236">
                  <c:v>74.958387290074938</c:v>
                </c:pt>
                <c:pt idx="237">
                  <c:v>75.229748784623894</c:v>
                </c:pt>
                <c:pt idx="238">
                  <c:v>74.615174111277213</c:v>
                </c:pt>
                <c:pt idx="239">
                  <c:v>73.760115196235063</c:v>
                </c:pt>
                <c:pt idx="240">
                  <c:v>72.976888779397399</c:v>
                </c:pt>
                <c:pt idx="241">
                  <c:v>73.806108844152504</c:v>
                </c:pt>
                <c:pt idx="242">
                  <c:v>74.348469493037356</c:v>
                </c:pt>
                <c:pt idx="243">
                  <c:v>74.595405833307339</c:v>
                </c:pt>
                <c:pt idx="244">
                  <c:v>74.82973761865631</c:v>
                </c:pt>
                <c:pt idx="245">
                  <c:v>73.653767116273841</c:v>
                </c:pt>
                <c:pt idx="246">
                  <c:v>74.781998523580739</c:v>
                </c:pt>
                <c:pt idx="247">
                  <c:v>75.118326338655152</c:v>
                </c:pt>
                <c:pt idx="248">
                  <c:v>74.221044689867767</c:v>
                </c:pt>
                <c:pt idx="249">
                  <c:v>76.349879830846817</c:v>
                </c:pt>
                <c:pt idx="250">
                  <c:v>75.887161455123959</c:v>
                </c:pt>
                <c:pt idx="251">
                  <c:v>76.063633345999534</c:v>
                </c:pt>
                <c:pt idx="252">
                  <c:v>75.04389029901067</c:v>
                </c:pt>
                <c:pt idx="253">
                  <c:v>75.466247027920573</c:v>
                </c:pt>
                <c:pt idx="254">
                  <c:v>75.913054046978999</c:v>
                </c:pt>
                <c:pt idx="255">
                  <c:v>75.550582073154899</c:v>
                </c:pt>
                <c:pt idx="256">
                  <c:v>75.495551456745872</c:v>
                </c:pt>
                <c:pt idx="257">
                  <c:v>74.762965984179658</c:v>
                </c:pt>
                <c:pt idx="258">
                  <c:v>72.425703559294547</c:v>
                </c:pt>
                <c:pt idx="259">
                  <c:v>74.48544541723291</c:v>
                </c:pt>
                <c:pt idx="260">
                  <c:v>75.126708329403783</c:v>
                </c:pt>
                <c:pt idx="261">
                  <c:v>76.341545666856945</c:v>
                </c:pt>
                <c:pt idx="262">
                  <c:v>76.16303650449683</c:v>
                </c:pt>
                <c:pt idx="263">
                  <c:v>74.558487708805359</c:v>
                </c:pt>
                <c:pt idx="264">
                  <c:v>74.418274787530919</c:v>
                </c:pt>
                <c:pt idx="265">
                  <c:v>74.562448181168961</c:v>
                </c:pt>
                <c:pt idx="266">
                  <c:v>73.894186971840583</c:v>
                </c:pt>
                <c:pt idx="267">
                  <c:v>74.472917965236405</c:v>
                </c:pt>
                <c:pt idx="268">
                  <c:v>75.341040738904809</c:v>
                </c:pt>
                <c:pt idx="269">
                  <c:v>75.941643689454224</c:v>
                </c:pt>
                <c:pt idx="270">
                  <c:v>76.782722075074261</c:v>
                </c:pt>
                <c:pt idx="271">
                  <c:v>74.828271169095359</c:v>
                </c:pt>
                <c:pt idx="272">
                  <c:v>74.482627392749947</c:v>
                </c:pt>
                <c:pt idx="273">
                  <c:v>75.341071821457319</c:v>
                </c:pt>
                <c:pt idx="274">
                  <c:v>74.759525502895741</c:v>
                </c:pt>
                <c:pt idx="275">
                  <c:v>74.741907095938103</c:v>
                </c:pt>
                <c:pt idx="276">
                  <c:v>74.3055516298963</c:v>
                </c:pt>
                <c:pt idx="277">
                  <c:v>74.609580132569192</c:v>
                </c:pt>
                <c:pt idx="278">
                  <c:v>73.949482084586805</c:v>
                </c:pt>
                <c:pt idx="279">
                  <c:v>73.479760045876276</c:v>
                </c:pt>
                <c:pt idx="280">
                  <c:v>74.475375006908337</c:v>
                </c:pt>
                <c:pt idx="281">
                  <c:v>74.260224279985863</c:v>
                </c:pt>
                <c:pt idx="282">
                  <c:v>74.813707990441117</c:v>
                </c:pt>
                <c:pt idx="283">
                  <c:v>73.910125517002726</c:v>
                </c:pt>
                <c:pt idx="284">
                  <c:v>74.368859306897178</c:v>
                </c:pt>
                <c:pt idx="285">
                  <c:v>74.972712665375781</c:v>
                </c:pt>
                <c:pt idx="286">
                  <c:v>74.907600632663218</c:v>
                </c:pt>
                <c:pt idx="287">
                  <c:v>74.613299414366139</c:v>
                </c:pt>
                <c:pt idx="288">
                  <c:v>74.488854455172799</c:v>
                </c:pt>
                <c:pt idx="289">
                  <c:v>74.713084512087846</c:v>
                </c:pt>
                <c:pt idx="290">
                  <c:v>74.570714178884145</c:v>
                </c:pt>
                <c:pt idx="291">
                  <c:v>74.197580726337179</c:v>
                </c:pt>
                <c:pt idx="292">
                  <c:v>69.819348680067662</c:v>
                </c:pt>
                <c:pt idx="293">
                  <c:v>71.909175928495188</c:v>
                </c:pt>
                <c:pt idx="294">
                  <c:v>72.439495767984653</c:v>
                </c:pt>
                <c:pt idx="295">
                  <c:v>71.022471092745732</c:v>
                </c:pt>
                <c:pt idx="296">
                  <c:v>72.274232163042157</c:v>
                </c:pt>
                <c:pt idx="297">
                  <c:v>71.757690634820989</c:v>
                </c:pt>
                <c:pt idx="298">
                  <c:v>72.069090137942226</c:v>
                </c:pt>
                <c:pt idx="299">
                  <c:v>72.876437551197654</c:v>
                </c:pt>
                <c:pt idx="300">
                  <c:v>72.771348057070526</c:v>
                </c:pt>
                <c:pt idx="301">
                  <c:v>72.396624617051856</c:v>
                </c:pt>
                <c:pt idx="302">
                  <c:v>73.048124276824637</c:v>
                </c:pt>
                <c:pt idx="303">
                  <c:v>73.762822624261801</c:v>
                </c:pt>
                <c:pt idx="304">
                  <c:v>72.525125262044611</c:v>
                </c:pt>
                <c:pt idx="305">
                  <c:v>71.482660446467747</c:v>
                </c:pt>
                <c:pt idx="306">
                  <c:v>72.782844061871756</c:v>
                </c:pt>
                <c:pt idx="307">
                  <c:v>73.072368278966906</c:v>
                </c:pt>
                <c:pt idx="308">
                  <c:v>72.51591326872034</c:v>
                </c:pt>
                <c:pt idx="309">
                  <c:v>69.469720512544313</c:v>
                </c:pt>
                <c:pt idx="310">
                  <c:v>71.867821532174077</c:v>
                </c:pt>
                <c:pt idx="311">
                  <c:v>72.749353602616168</c:v>
                </c:pt>
                <c:pt idx="312">
                  <c:v>71.988362253865219</c:v>
                </c:pt>
                <c:pt idx="313">
                  <c:v>71.064252939256122</c:v>
                </c:pt>
                <c:pt idx="314">
                  <c:v>72.183930130791694</c:v>
                </c:pt>
                <c:pt idx="315">
                  <c:v>71.920346072753375</c:v>
                </c:pt>
                <c:pt idx="316">
                  <c:v>72.211325434903245</c:v>
                </c:pt>
                <c:pt idx="317">
                  <c:v>73.532546822201724</c:v>
                </c:pt>
                <c:pt idx="318">
                  <c:v>73.300078478044213</c:v>
                </c:pt>
                <c:pt idx="319">
                  <c:v>73.703753409151545</c:v>
                </c:pt>
                <c:pt idx="320">
                  <c:v>73.626447373662856</c:v>
                </c:pt>
                <c:pt idx="321">
                  <c:v>73.959567612849938</c:v>
                </c:pt>
                <c:pt idx="322">
                  <c:v>74.332167467225105</c:v>
                </c:pt>
                <c:pt idx="323">
                  <c:v>75.319503936736808</c:v>
                </c:pt>
                <c:pt idx="324">
                  <c:v>76.18092206617996</c:v>
                </c:pt>
                <c:pt idx="325">
                  <c:v>76.789257427100495</c:v>
                </c:pt>
                <c:pt idx="326">
                  <c:v>78.66141201408881</c:v>
                </c:pt>
                <c:pt idx="327">
                  <c:v>75.049813416359456</c:v>
                </c:pt>
                <c:pt idx="328">
                  <c:v>77.278699540770702</c:v>
                </c:pt>
                <c:pt idx="329">
                  <c:v>75.442551592152583</c:v>
                </c:pt>
                <c:pt idx="330">
                  <c:v>74.672127573551165</c:v>
                </c:pt>
                <c:pt idx="331">
                  <c:v>76.223752385680442</c:v>
                </c:pt>
                <c:pt idx="332">
                  <c:v>74.91506333458382</c:v>
                </c:pt>
                <c:pt idx="333">
                  <c:v>74.536301830478607</c:v>
                </c:pt>
                <c:pt idx="334">
                  <c:v>76.396850439098955</c:v>
                </c:pt>
                <c:pt idx="335">
                  <c:v>75.22538695457709</c:v>
                </c:pt>
                <c:pt idx="336">
                  <c:v>76.961841590255943</c:v>
                </c:pt>
                <c:pt idx="337">
                  <c:v>75.743338697536359</c:v>
                </c:pt>
                <c:pt idx="338">
                  <c:v>75.962620027055962</c:v>
                </c:pt>
                <c:pt idx="339">
                  <c:v>75.061516071678255</c:v>
                </c:pt>
                <c:pt idx="340">
                  <c:v>75.188387153547012</c:v>
                </c:pt>
                <c:pt idx="341">
                  <c:v>73.018835447937164</c:v>
                </c:pt>
                <c:pt idx="342">
                  <c:v>74.891969996249529</c:v>
                </c:pt>
                <c:pt idx="343">
                  <c:v>75.050500637683768</c:v>
                </c:pt>
                <c:pt idx="344">
                  <c:v>74.75993274825754</c:v>
                </c:pt>
                <c:pt idx="345">
                  <c:v>74.943750608208603</c:v>
                </c:pt>
                <c:pt idx="346">
                  <c:v>74.895276814795835</c:v>
                </c:pt>
                <c:pt idx="347">
                  <c:v>74.53645332238689</c:v>
                </c:pt>
                <c:pt idx="348">
                  <c:v>75.296510071838867</c:v>
                </c:pt>
                <c:pt idx="349">
                  <c:v>74.827116722210064</c:v>
                </c:pt>
                <c:pt idx="350">
                  <c:v>75.34179780725546</c:v>
                </c:pt>
                <c:pt idx="351">
                  <c:v>74.669028136042414</c:v>
                </c:pt>
                <c:pt idx="352">
                  <c:v>74.893633131102149</c:v>
                </c:pt>
                <c:pt idx="353">
                  <c:v>74.245901010341484</c:v>
                </c:pt>
                <c:pt idx="354">
                  <c:v>75.355022551792331</c:v>
                </c:pt>
                <c:pt idx="355">
                  <c:v>74.901983830113352</c:v>
                </c:pt>
                <c:pt idx="356">
                  <c:v>75.067467163346492</c:v>
                </c:pt>
                <c:pt idx="357">
                  <c:v>74.372785224575139</c:v>
                </c:pt>
                <c:pt idx="358">
                  <c:v>76.219334173780709</c:v>
                </c:pt>
                <c:pt idx="359">
                  <c:v>74.379190149151356</c:v>
                </c:pt>
                <c:pt idx="360">
                  <c:v>74.614325355941133</c:v>
                </c:pt>
                <c:pt idx="361">
                  <c:v>74.066643441373913</c:v>
                </c:pt>
                <c:pt idx="362">
                  <c:v>75.487170225307878</c:v>
                </c:pt>
                <c:pt idx="363">
                  <c:v>74.589403634630031</c:v>
                </c:pt>
                <c:pt idx="364">
                  <c:v>74.819241867590392</c:v>
                </c:pt>
                <c:pt idx="365">
                  <c:v>74.262196077619052</c:v>
                </c:pt>
                <c:pt idx="366">
                  <c:v>74.338875575637076</c:v>
                </c:pt>
                <c:pt idx="367">
                  <c:v>74.119980166900461</c:v>
                </c:pt>
                <c:pt idx="368">
                  <c:v>74.118107982170741</c:v>
                </c:pt>
                <c:pt idx="369">
                  <c:v>73.18731309577592</c:v>
                </c:pt>
                <c:pt idx="370">
                  <c:v>74.806429674693504</c:v>
                </c:pt>
                <c:pt idx="371">
                  <c:v>74.256116565383721</c:v>
                </c:pt>
                <c:pt idx="372">
                  <c:v>74.96692743389309</c:v>
                </c:pt>
                <c:pt idx="373">
                  <c:v>73.419073974246487</c:v>
                </c:pt>
                <c:pt idx="374">
                  <c:v>71.287151668440131</c:v>
                </c:pt>
                <c:pt idx="375">
                  <c:v>69.523439054933732</c:v>
                </c:pt>
                <c:pt idx="376">
                  <c:v>71.695000228075358</c:v>
                </c:pt>
                <c:pt idx="377">
                  <c:v>69.492987935462779</c:v>
                </c:pt>
                <c:pt idx="378">
                  <c:v>66.453818570966703</c:v>
                </c:pt>
                <c:pt idx="379">
                  <c:v>66.027038097056462</c:v>
                </c:pt>
                <c:pt idx="380">
                  <c:v>67.366480292555906</c:v>
                </c:pt>
                <c:pt idx="381">
                  <c:v>65.757609354916639</c:v>
                </c:pt>
                <c:pt idx="382">
                  <c:v>67.284024624328367</c:v>
                </c:pt>
                <c:pt idx="383">
                  <c:v>66.311555602363015</c:v>
                </c:pt>
                <c:pt idx="384">
                  <c:v>64.574324757852111</c:v>
                </c:pt>
                <c:pt idx="385">
                  <c:v>63.67583987951636</c:v>
                </c:pt>
                <c:pt idx="386">
                  <c:v>67.755277738846587</c:v>
                </c:pt>
                <c:pt idx="387">
                  <c:v>72.400224097100619</c:v>
                </c:pt>
                <c:pt idx="388">
                  <c:v>72.23596206122906</c:v>
                </c:pt>
                <c:pt idx="389">
                  <c:v>73.707198778955984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6-48AD-AB0B-67953E0D8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42912"/>
        <c:axId val="172749184"/>
      </c:scatterChart>
      <c:valAx>
        <c:axId val="172742912"/>
        <c:scaling>
          <c:orientation val="minMax"/>
          <c:max val="400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51824896679224186"/>
              <c:y val="0.878278759726781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749184"/>
        <c:crosses val="autoZero"/>
        <c:crossBetween val="midCat"/>
      </c:valAx>
      <c:valAx>
        <c:axId val="172749184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Ni recovery (%)</a:t>
                </a:r>
              </a:p>
            </c:rich>
          </c:tx>
          <c:layout>
            <c:manualLayout>
              <c:xMode val="edge"/>
              <c:yMode val="edge"/>
              <c:x val="2.3983352587970953E-2"/>
              <c:y val="0.2434461380905790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7429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6204465412679749"/>
          <c:y val="0.52996351599718372"/>
          <c:w val="0.26798789630906672"/>
          <c:h val="0.136704369850863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11113954585226"/>
          <c:y val="7.2916697572791872E-2"/>
          <c:w val="0.84171929297471093"/>
          <c:h val="0.774305883749170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'Ex.11.6'!$BW$1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'Ex.11.6'!$AZ$2:$AZ$253</c:f>
              <c:numCache>
                <c:formatCode>General</c:formatCode>
                <c:ptCount val="252"/>
                <c:pt idx="0">
                  <c:v>402</c:v>
                </c:pt>
                <c:pt idx="1">
                  <c:v>403</c:v>
                </c:pt>
                <c:pt idx="2">
                  <c:v>404</c:v>
                </c:pt>
                <c:pt idx="3">
                  <c:v>405</c:v>
                </c:pt>
                <c:pt idx="4">
                  <c:v>406</c:v>
                </c:pt>
                <c:pt idx="5">
                  <c:v>407</c:v>
                </c:pt>
                <c:pt idx="6">
                  <c:v>408</c:v>
                </c:pt>
                <c:pt idx="7">
                  <c:v>409</c:v>
                </c:pt>
                <c:pt idx="8">
                  <c:v>410</c:v>
                </c:pt>
                <c:pt idx="9">
                  <c:v>411</c:v>
                </c:pt>
                <c:pt idx="10">
                  <c:v>412</c:v>
                </c:pt>
                <c:pt idx="11">
                  <c:v>413</c:v>
                </c:pt>
                <c:pt idx="12">
                  <c:v>414</c:v>
                </c:pt>
                <c:pt idx="13">
                  <c:v>415</c:v>
                </c:pt>
                <c:pt idx="14">
                  <c:v>416</c:v>
                </c:pt>
                <c:pt idx="15">
                  <c:v>417</c:v>
                </c:pt>
                <c:pt idx="16">
                  <c:v>418</c:v>
                </c:pt>
                <c:pt idx="17">
                  <c:v>419</c:v>
                </c:pt>
                <c:pt idx="18">
                  <c:v>420</c:v>
                </c:pt>
                <c:pt idx="19">
                  <c:v>421</c:v>
                </c:pt>
                <c:pt idx="20">
                  <c:v>422</c:v>
                </c:pt>
                <c:pt idx="21">
                  <c:v>423</c:v>
                </c:pt>
                <c:pt idx="22">
                  <c:v>424</c:v>
                </c:pt>
                <c:pt idx="23">
                  <c:v>425</c:v>
                </c:pt>
                <c:pt idx="24">
                  <c:v>426</c:v>
                </c:pt>
                <c:pt idx="25">
                  <c:v>427</c:v>
                </c:pt>
                <c:pt idx="26">
                  <c:v>428</c:v>
                </c:pt>
                <c:pt idx="27">
                  <c:v>429</c:v>
                </c:pt>
                <c:pt idx="28">
                  <c:v>430</c:v>
                </c:pt>
                <c:pt idx="29">
                  <c:v>431</c:v>
                </c:pt>
                <c:pt idx="30">
                  <c:v>432</c:v>
                </c:pt>
                <c:pt idx="31">
                  <c:v>433</c:v>
                </c:pt>
                <c:pt idx="32">
                  <c:v>434</c:v>
                </c:pt>
                <c:pt idx="33">
                  <c:v>435</c:v>
                </c:pt>
                <c:pt idx="34">
                  <c:v>436</c:v>
                </c:pt>
                <c:pt idx="35">
                  <c:v>437</c:v>
                </c:pt>
                <c:pt idx="36">
                  <c:v>438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442</c:v>
                </c:pt>
                <c:pt idx="41">
                  <c:v>443</c:v>
                </c:pt>
                <c:pt idx="42">
                  <c:v>444</c:v>
                </c:pt>
                <c:pt idx="43">
                  <c:v>445</c:v>
                </c:pt>
                <c:pt idx="44">
                  <c:v>446</c:v>
                </c:pt>
                <c:pt idx="45">
                  <c:v>447</c:v>
                </c:pt>
                <c:pt idx="46">
                  <c:v>448</c:v>
                </c:pt>
                <c:pt idx="47">
                  <c:v>449</c:v>
                </c:pt>
                <c:pt idx="48">
                  <c:v>450</c:v>
                </c:pt>
                <c:pt idx="49">
                  <c:v>451</c:v>
                </c:pt>
                <c:pt idx="50">
                  <c:v>452</c:v>
                </c:pt>
                <c:pt idx="51">
                  <c:v>453</c:v>
                </c:pt>
                <c:pt idx="52">
                  <c:v>454</c:v>
                </c:pt>
                <c:pt idx="53">
                  <c:v>455</c:v>
                </c:pt>
                <c:pt idx="54">
                  <c:v>456</c:v>
                </c:pt>
                <c:pt idx="55">
                  <c:v>457</c:v>
                </c:pt>
                <c:pt idx="56">
                  <c:v>458</c:v>
                </c:pt>
                <c:pt idx="57">
                  <c:v>459</c:v>
                </c:pt>
                <c:pt idx="58">
                  <c:v>460</c:v>
                </c:pt>
                <c:pt idx="59">
                  <c:v>461</c:v>
                </c:pt>
                <c:pt idx="60">
                  <c:v>462</c:v>
                </c:pt>
                <c:pt idx="61">
                  <c:v>463</c:v>
                </c:pt>
                <c:pt idx="62">
                  <c:v>464</c:v>
                </c:pt>
                <c:pt idx="63">
                  <c:v>465</c:v>
                </c:pt>
                <c:pt idx="64">
                  <c:v>466</c:v>
                </c:pt>
                <c:pt idx="65">
                  <c:v>467</c:v>
                </c:pt>
                <c:pt idx="66">
                  <c:v>468</c:v>
                </c:pt>
                <c:pt idx="67">
                  <c:v>469</c:v>
                </c:pt>
                <c:pt idx="68">
                  <c:v>470</c:v>
                </c:pt>
                <c:pt idx="69">
                  <c:v>471</c:v>
                </c:pt>
                <c:pt idx="70">
                  <c:v>472</c:v>
                </c:pt>
                <c:pt idx="71">
                  <c:v>473</c:v>
                </c:pt>
                <c:pt idx="72">
                  <c:v>474</c:v>
                </c:pt>
                <c:pt idx="73">
                  <c:v>475</c:v>
                </c:pt>
                <c:pt idx="74">
                  <c:v>476</c:v>
                </c:pt>
                <c:pt idx="75">
                  <c:v>477</c:v>
                </c:pt>
                <c:pt idx="76">
                  <c:v>478</c:v>
                </c:pt>
                <c:pt idx="77">
                  <c:v>479</c:v>
                </c:pt>
                <c:pt idx="78">
                  <c:v>480</c:v>
                </c:pt>
                <c:pt idx="79">
                  <c:v>481</c:v>
                </c:pt>
                <c:pt idx="80">
                  <c:v>482</c:v>
                </c:pt>
                <c:pt idx="81">
                  <c:v>483</c:v>
                </c:pt>
                <c:pt idx="82">
                  <c:v>484</c:v>
                </c:pt>
                <c:pt idx="83">
                  <c:v>485</c:v>
                </c:pt>
                <c:pt idx="84">
                  <c:v>486</c:v>
                </c:pt>
                <c:pt idx="85">
                  <c:v>487</c:v>
                </c:pt>
                <c:pt idx="86">
                  <c:v>488</c:v>
                </c:pt>
                <c:pt idx="87">
                  <c:v>489</c:v>
                </c:pt>
                <c:pt idx="88">
                  <c:v>490</c:v>
                </c:pt>
                <c:pt idx="89">
                  <c:v>491</c:v>
                </c:pt>
                <c:pt idx="90">
                  <c:v>492</c:v>
                </c:pt>
                <c:pt idx="91">
                  <c:v>493</c:v>
                </c:pt>
                <c:pt idx="92">
                  <c:v>494</c:v>
                </c:pt>
                <c:pt idx="93">
                  <c:v>495</c:v>
                </c:pt>
                <c:pt idx="94">
                  <c:v>496</c:v>
                </c:pt>
                <c:pt idx="95">
                  <c:v>497</c:v>
                </c:pt>
                <c:pt idx="96">
                  <c:v>498</c:v>
                </c:pt>
                <c:pt idx="97">
                  <c:v>499</c:v>
                </c:pt>
                <c:pt idx="98">
                  <c:v>500</c:v>
                </c:pt>
                <c:pt idx="99">
                  <c:v>501</c:v>
                </c:pt>
                <c:pt idx="100">
                  <c:v>502</c:v>
                </c:pt>
                <c:pt idx="101">
                  <c:v>503</c:v>
                </c:pt>
                <c:pt idx="102">
                  <c:v>504</c:v>
                </c:pt>
                <c:pt idx="103">
                  <c:v>505</c:v>
                </c:pt>
                <c:pt idx="104">
                  <c:v>506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510</c:v>
                </c:pt>
                <c:pt idx="109">
                  <c:v>511</c:v>
                </c:pt>
                <c:pt idx="110">
                  <c:v>512</c:v>
                </c:pt>
                <c:pt idx="111">
                  <c:v>513</c:v>
                </c:pt>
                <c:pt idx="112">
                  <c:v>514</c:v>
                </c:pt>
                <c:pt idx="113">
                  <c:v>515</c:v>
                </c:pt>
                <c:pt idx="114">
                  <c:v>516</c:v>
                </c:pt>
                <c:pt idx="115">
                  <c:v>517</c:v>
                </c:pt>
                <c:pt idx="116">
                  <c:v>518</c:v>
                </c:pt>
                <c:pt idx="117">
                  <c:v>519</c:v>
                </c:pt>
                <c:pt idx="118">
                  <c:v>520</c:v>
                </c:pt>
                <c:pt idx="119">
                  <c:v>521</c:v>
                </c:pt>
                <c:pt idx="120">
                  <c:v>522</c:v>
                </c:pt>
                <c:pt idx="121">
                  <c:v>523</c:v>
                </c:pt>
                <c:pt idx="122">
                  <c:v>524</c:v>
                </c:pt>
                <c:pt idx="123">
                  <c:v>525</c:v>
                </c:pt>
                <c:pt idx="124">
                  <c:v>526</c:v>
                </c:pt>
                <c:pt idx="125">
                  <c:v>527</c:v>
                </c:pt>
                <c:pt idx="126">
                  <c:v>528</c:v>
                </c:pt>
                <c:pt idx="127">
                  <c:v>529</c:v>
                </c:pt>
                <c:pt idx="128">
                  <c:v>530</c:v>
                </c:pt>
                <c:pt idx="129">
                  <c:v>531</c:v>
                </c:pt>
                <c:pt idx="130">
                  <c:v>532</c:v>
                </c:pt>
                <c:pt idx="131">
                  <c:v>533</c:v>
                </c:pt>
                <c:pt idx="132">
                  <c:v>534</c:v>
                </c:pt>
                <c:pt idx="133">
                  <c:v>535</c:v>
                </c:pt>
                <c:pt idx="134">
                  <c:v>536</c:v>
                </c:pt>
                <c:pt idx="135">
                  <c:v>537</c:v>
                </c:pt>
                <c:pt idx="136">
                  <c:v>538</c:v>
                </c:pt>
                <c:pt idx="137">
                  <c:v>539</c:v>
                </c:pt>
                <c:pt idx="138">
                  <c:v>540</c:v>
                </c:pt>
                <c:pt idx="139">
                  <c:v>541</c:v>
                </c:pt>
                <c:pt idx="140">
                  <c:v>542</c:v>
                </c:pt>
                <c:pt idx="141">
                  <c:v>543</c:v>
                </c:pt>
                <c:pt idx="142">
                  <c:v>544</c:v>
                </c:pt>
                <c:pt idx="143">
                  <c:v>545</c:v>
                </c:pt>
                <c:pt idx="144">
                  <c:v>546</c:v>
                </c:pt>
                <c:pt idx="145">
                  <c:v>547</c:v>
                </c:pt>
                <c:pt idx="146">
                  <c:v>548</c:v>
                </c:pt>
                <c:pt idx="147">
                  <c:v>549</c:v>
                </c:pt>
                <c:pt idx="148">
                  <c:v>550</c:v>
                </c:pt>
                <c:pt idx="149">
                  <c:v>551</c:v>
                </c:pt>
                <c:pt idx="150">
                  <c:v>552</c:v>
                </c:pt>
                <c:pt idx="151">
                  <c:v>553</c:v>
                </c:pt>
                <c:pt idx="152">
                  <c:v>554</c:v>
                </c:pt>
                <c:pt idx="153">
                  <c:v>555</c:v>
                </c:pt>
                <c:pt idx="154">
                  <c:v>556</c:v>
                </c:pt>
                <c:pt idx="155">
                  <c:v>557</c:v>
                </c:pt>
                <c:pt idx="156">
                  <c:v>558</c:v>
                </c:pt>
                <c:pt idx="157">
                  <c:v>559</c:v>
                </c:pt>
                <c:pt idx="158">
                  <c:v>560</c:v>
                </c:pt>
                <c:pt idx="159">
                  <c:v>561</c:v>
                </c:pt>
                <c:pt idx="160">
                  <c:v>562</c:v>
                </c:pt>
                <c:pt idx="161">
                  <c:v>563</c:v>
                </c:pt>
                <c:pt idx="162">
                  <c:v>564</c:v>
                </c:pt>
                <c:pt idx="163">
                  <c:v>565</c:v>
                </c:pt>
                <c:pt idx="164">
                  <c:v>566</c:v>
                </c:pt>
                <c:pt idx="165">
                  <c:v>567</c:v>
                </c:pt>
                <c:pt idx="166">
                  <c:v>568</c:v>
                </c:pt>
                <c:pt idx="167">
                  <c:v>569</c:v>
                </c:pt>
                <c:pt idx="168">
                  <c:v>570</c:v>
                </c:pt>
                <c:pt idx="169">
                  <c:v>571</c:v>
                </c:pt>
                <c:pt idx="170">
                  <c:v>572</c:v>
                </c:pt>
                <c:pt idx="171">
                  <c:v>573</c:v>
                </c:pt>
                <c:pt idx="172">
                  <c:v>574</c:v>
                </c:pt>
                <c:pt idx="173">
                  <c:v>575</c:v>
                </c:pt>
                <c:pt idx="174">
                  <c:v>576</c:v>
                </c:pt>
                <c:pt idx="175">
                  <c:v>577</c:v>
                </c:pt>
                <c:pt idx="176">
                  <c:v>578</c:v>
                </c:pt>
                <c:pt idx="177">
                  <c:v>579</c:v>
                </c:pt>
                <c:pt idx="178">
                  <c:v>580</c:v>
                </c:pt>
                <c:pt idx="179">
                  <c:v>581</c:v>
                </c:pt>
                <c:pt idx="180">
                  <c:v>582</c:v>
                </c:pt>
                <c:pt idx="181">
                  <c:v>583</c:v>
                </c:pt>
                <c:pt idx="182">
                  <c:v>584</c:v>
                </c:pt>
                <c:pt idx="183">
                  <c:v>585</c:v>
                </c:pt>
                <c:pt idx="184">
                  <c:v>586</c:v>
                </c:pt>
                <c:pt idx="185">
                  <c:v>587</c:v>
                </c:pt>
                <c:pt idx="186">
                  <c:v>588</c:v>
                </c:pt>
                <c:pt idx="187">
                  <c:v>589</c:v>
                </c:pt>
                <c:pt idx="188">
                  <c:v>590</c:v>
                </c:pt>
                <c:pt idx="189">
                  <c:v>591</c:v>
                </c:pt>
                <c:pt idx="190">
                  <c:v>592</c:v>
                </c:pt>
                <c:pt idx="191">
                  <c:v>593</c:v>
                </c:pt>
                <c:pt idx="192">
                  <c:v>594</c:v>
                </c:pt>
                <c:pt idx="193">
                  <c:v>595</c:v>
                </c:pt>
                <c:pt idx="194">
                  <c:v>596</c:v>
                </c:pt>
                <c:pt idx="195">
                  <c:v>597</c:v>
                </c:pt>
                <c:pt idx="196">
                  <c:v>598</c:v>
                </c:pt>
                <c:pt idx="197">
                  <c:v>599</c:v>
                </c:pt>
                <c:pt idx="198">
                  <c:v>600</c:v>
                </c:pt>
                <c:pt idx="199">
                  <c:v>601</c:v>
                </c:pt>
                <c:pt idx="200">
                  <c:v>602</c:v>
                </c:pt>
                <c:pt idx="201">
                  <c:v>603</c:v>
                </c:pt>
                <c:pt idx="202">
                  <c:v>604</c:v>
                </c:pt>
                <c:pt idx="203">
                  <c:v>605</c:v>
                </c:pt>
                <c:pt idx="204">
                  <c:v>606</c:v>
                </c:pt>
                <c:pt idx="205">
                  <c:v>607</c:v>
                </c:pt>
                <c:pt idx="206">
                  <c:v>608</c:v>
                </c:pt>
                <c:pt idx="207">
                  <c:v>609</c:v>
                </c:pt>
                <c:pt idx="208">
                  <c:v>610</c:v>
                </c:pt>
                <c:pt idx="209">
                  <c:v>611</c:v>
                </c:pt>
                <c:pt idx="210">
                  <c:v>612</c:v>
                </c:pt>
                <c:pt idx="211">
                  <c:v>613</c:v>
                </c:pt>
                <c:pt idx="212">
                  <c:v>614</c:v>
                </c:pt>
                <c:pt idx="213">
                  <c:v>615</c:v>
                </c:pt>
                <c:pt idx="214">
                  <c:v>616</c:v>
                </c:pt>
                <c:pt idx="215">
                  <c:v>617</c:v>
                </c:pt>
                <c:pt idx="216">
                  <c:v>618</c:v>
                </c:pt>
                <c:pt idx="217">
                  <c:v>619</c:v>
                </c:pt>
                <c:pt idx="218">
                  <c:v>620</c:v>
                </c:pt>
                <c:pt idx="219">
                  <c:v>621</c:v>
                </c:pt>
                <c:pt idx="220">
                  <c:v>622</c:v>
                </c:pt>
                <c:pt idx="221">
                  <c:v>623</c:v>
                </c:pt>
                <c:pt idx="222">
                  <c:v>624</c:v>
                </c:pt>
                <c:pt idx="223">
                  <c:v>625</c:v>
                </c:pt>
                <c:pt idx="224">
                  <c:v>626</c:v>
                </c:pt>
                <c:pt idx="225">
                  <c:v>627</c:v>
                </c:pt>
                <c:pt idx="226">
                  <c:v>628</c:v>
                </c:pt>
                <c:pt idx="227">
                  <c:v>629</c:v>
                </c:pt>
                <c:pt idx="228">
                  <c:v>630</c:v>
                </c:pt>
                <c:pt idx="229">
                  <c:v>631</c:v>
                </c:pt>
                <c:pt idx="230">
                  <c:v>632</c:v>
                </c:pt>
                <c:pt idx="231">
                  <c:v>633</c:v>
                </c:pt>
                <c:pt idx="232">
                  <c:v>634</c:v>
                </c:pt>
                <c:pt idx="233">
                  <c:v>635</c:v>
                </c:pt>
                <c:pt idx="234">
                  <c:v>636</c:v>
                </c:pt>
                <c:pt idx="235">
                  <c:v>637</c:v>
                </c:pt>
                <c:pt idx="236">
                  <c:v>638</c:v>
                </c:pt>
                <c:pt idx="237">
                  <c:v>639</c:v>
                </c:pt>
                <c:pt idx="238">
                  <c:v>640</c:v>
                </c:pt>
                <c:pt idx="239">
                  <c:v>641</c:v>
                </c:pt>
                <c:pt idx="240">
                  <c:v>642</c:v>
                </c:pt>
                <c:pt idx="241">
                  <c:v>643</c:v>
                </c:pt>
                <c:pt idx="242">
                  <c:v>644</c:v>
                </c:pt>
                <c:pt idx="243">
                  <c:v>645</c:v>
                </c:pt>
                <c:pt idx="244">
                  <c:v>646</c:v>
                </c:pt>
                <c:pt idx="245">
                  <c:v>647</c:v>
                </c:pt>
                <c:pt idx="246">
                  <c:v>648</c:v>
                </c:pt>
                <c:pt idx="247">
                  <c:v>649</c:v>
                </c:pt>
                <c:pt idx="248">
                  <c:v>650</c:v>
                </c:pt>
                <c:pt idx="249">
                  <c:v>651</c:v>
                </c:pt>
                <c:pt idx="250">
                  <c:v>652</c:v>
                </c:pt>
                <c:pt idx="251">
                  <c:v>653</c:v>
                </c:pt>
              </c:numCache>
            </c:numRef>
          </c:xVal>
          <c:yVal>
            <c:numRef>
              <c:f>'Ex.11.6'!$BW$2:$BW$427</c:f>
              <c:numCache>
                <c:formatCode>0.00</c:formatCode>
                <c:ptCount val="426"/>
                <c:pt idx="0">
                  <c:v>69.913306377077646</c:v>
                </c:pt>
                <c:pt idx="1">
                  <c:v>68.247598211300556</c:v>
                </c:pt>
                <c:pt idx="2">
                  <c:v>69.627110340892074</c:v>
                </c:pt>
                <c:pt idx="3">
                  <c:v>70.479113199554661</c:v>
                </c:pt>
                <c:pt idx="4">
                  <c:v>70.547348040840944</c:v>
                </c:pt>
                <c:pt idx="5">
                  <c:v>71.57951677958242</c:v>
                </c:pt>
                <c:pt idx="6">
                  <c:v>70.867894453462014</c:v>
                </c:pt>
                <c:pt idx="7">
                  <c:v>70.853002597609787</c:v>
                </c:pt>
                <c:pt idx="8">
                  <c:v>71.238848218957571</c:v>
                </c:pt>
                <c:pt idx="9">
                  <c:v>71.120998615176347</c:v>
                </c:pt>
                <c:pt idx="10">
                  <c:v>69.902173564671443</c:v>
                </c:pt>
                <c:pt idx="11">
                  <c:v>69.772667688950236</c:v>
                </c:pt>
                <c:pt idx="12">
                  <c:v>70.347719451426059</c:v>
                </c:pt>
                <c:pt idx="13">
                  <c:v>71.137344573264812</c:v>
                </c:pt>
                <c:pt idx="14">
                  <c:v>70.981784335641976</c:v>
                </c:pt>
                <c:pt idx="15">
                  <c:v>69.76773688815355</c:v>
                </c:pt>
                <c:pt idx="16">
                  <c:v>69.315072242592151</c:v>
                </c:pt>
                <c:pt idx="17">
                  <c:v>70.075209375988052</c:v>
                </c:pt>
                <c:pt idx="18">
                  <c:v>69.515877433779934</c:v>
                </c:pt>
                <c:pt idx="19">
                  <c:v>70.918644832890379</c:v>
                </c:pt>
                <c:pt idx="20">
                  <c:v>70.985917787016746</c:v>
                </c:pt>
                <c:pt idx="21">
                  <c:v>71.142856312196486</c:v>
                </c:pt>
                <c:pt idx="22">
                  <c:v>70.549269539683877</c:v>
                </c:pt>
                <c:pt idx="23">
                  <c:v>70.751537186580293</c:v>
                </c:pt>
                <c:pt idx="24">
                  <c:v>71.135434524590664</c:v>
                </c:pt>
                <c:pt idx="25">
                  <c:v>71.203345914141238</c:v>
                </c:pt>
                <c:pt idx="26">
                  <c:v>71.527689554835206</c:v>
                </c:pt>
                <c:pt idx="27">
                  <c:v>72.030784329568093</c:v>
                </c:pt>
                <c:pt idx="28">
                  <c:v>70.961773701669145</c:v>
                </c:pt>
                <c:pt idx="29">
                  <c:v>71.400223365978576</c:v>
                </c:pt>
                <c:pt idx="30">
                  <c:v>71.878005660717946</c:v>
                </c:pt>
                <c:pt idx="31">
                  <c:v>71.403925398394989</c:v>
                </c:pt>
                <c:pt idx="32">
                  <c:v>72.047442173514924</c:v>
                </c:pt>
                <c:pt idx="33">
                  <c:v>67.615184383577613</c:v>
                </c:pt>
                <c:pt idx="34">
                  <c:v>63.087177757757672</c:v>
                </c:pt>
                <c:pt idx="35">
                  <c:v>62.24303311676249</c:v>
                </c:pt>
                <c:pt idx="36">
                  <c:v>61.840873752149605</c:v>
                </c:pt>
                <c:pt idx="37">
                  <c:v>61.550356087578521</c:v>
                </c:pt>
                <c:pt idx="38">
                  <c:v>61.526844388359095</c:v>
                </c:pt>
                <c:pt idx="39">
                  <c:v>61.812204214528975</c:v>
                </c:pt>
                <c:pt idx="40">
                  <c:v>61.395126325975852</c:v>
                </c:pt>
                <c:pt idx="41">
                  <c:v>64.977175261187824</c:v>
                </c:pt>
                <c:pt idx="42">
                  <c:v>66.340441565318429</c:v>
                </c:pt>
                <c:pt idx="43">
                  <c:v>67.767141137894725</c:v>
                </c:pt>
                <c:pt idx="44">
                  <c:v>67.811516809027253</c:v>
                </c:pt>
                <c:pt idx="45">
                  <c:v>68.891389881642908</c:v>
                </c:pt>
                <c:pt idx="46">
                  <c:v>66.198246104399175</c:v>
                </c:pt>
                <c:pt idx="47">
                  <c:v>64.574535381674053</c:v>
                </c:pt>
                <c:pt idx="48">
                  <c:v>64.234952230817086</c:v>
                </c:pt>
                <c:pt idx="49">
                  <c:v>63.776444253449739</c:v>
                </c:pt>
                <c:pt idx="50">
                  <c:v>63.267568237231217</c:v>
                </c:pt>
                <c:pt idx="51">
                  <c:v>59.523276711487313</c:v>
                </c:pt>
                <c:pt idx="52">
                  <c:v>60.744300328622742</c:v>
                </c:pt>
                <c:pt idx="53">
                  <c:v>61.6597401423207</c:v>
                </c:pt>
                <c:pt idx="54">
                  <c:v>57.10814577306877</c:v>
                </c:pt>
                <c:pt idx="55">
                  <c:v>58.914521914270942</c:v>
                </c:pt>
                <c:pt idx="56">
                  <c:v>61.906311294406279</c:v>
                </c:pt>
                <c:pt idx="57">
                  <c:v>64.320475082837106</c:v>
                </c:pt>
                <c:pt idx="58">
                  <c:v>63.487798301029471</c:v>
                </c:pt>
                <c:pt idx="59">
                  <c:v>61.309387294398022</c:v>
                </c:pt>
                <c:pt idx="60">
                  <c:v>61.178679859091318</c:v>
                </c:pt>
                <c:pt idx="61">
                  <c:v>56.428590631623862</c:v>
                </c:pt>
                <c:pt idx="62">
                  <c:v>59.735223493332427</c:v>
                </c:pt>
                <c:pt idx="63">
                  <c:v>57.886797409069857</c:v>
                </c:pt>
                <c:pt idx="64">
                  <c:v>60.172570446193518</c:v>
                </c:pt>
                <c:pt idx="65">
                  <c:v>60.390028064472858</c:v>
                </c:pt>
                <c:pt idx="66">
                  <c:v>61.632080087763214</c:v>
                </c:pt>
                <c:pt idx="67">
                  <c:v>55.76842146736432</c:v>
                </c:pt>
                <c:pt idx="68">
                  <c:v>59.532990678571281</c:v>
                </c:pt>
                <c:pt idx="69">
                  <c:v>56.043509198631853</c:v>
                </c:pt>
                <c:pt idx="70">
                  <c:v>59.710099110418554</c:v>
                </c:pt>
                <c:pt idx="71">
                  <c:v>59.872985334005222</c:v>
                </c:pt>
                <c:pt idx="72">
                  <c:v>61.402974469662837</c:v>
                </c:pt>
                <c:pt idx="73">
                  <c:v>61.067355187380073</c:v>
                </c:pt>
                <c:pt idx="74">
                  <c:v>60.952311081023282</c:v>
                </c:pt>
                <c:pt idx="75">
                  <c:v>59.969256642688165</c:v>
                </c:pt>
                <c:pt idx="76">
                  <c:v>60.843354107539767</c:v>
                </c:pt>
                <c:pt idx="77">
                  <c:v>60.791597618656425</c:v>
                </c:pt>
                <c:pt idx="78">
                  <c:v>59.380662738949908</c:v>
                </c:pt>
                <c:pt idx="79">
                  <c:v>59.175606722578692</c:v>
                </c:pt>
                <c:pt idx="80">
                  <c:v>60.804922008147685</c:v>
                </c:pt>
                <c:pt idx="81">
                  <c:v>63.303123471057248</c:v>
                </c:pt>
                <c:pt idx="82">
                  <c:v>63.521689544092851</c:v>
                </c:pt>
                <c:pt idx="83">
                  <c:v>63.019962851425106</c:v>
                </c:pt>
                <c:pt idx="84">
                  <c:v>62.215541782015222</c:v>
                </c:pt>
                <c:pt idx="85">
                  <c:v>62.510141575896583</c:v>
                </c:pt>
                <c:pt idx="86">
                  <c:v>62.45702848959769</c:v>
                </c:pt>
                <c:pt idx="87">
                  <c:v>64.2746131142422</c:v>
                </c:pt>
                <c:pt idx="88">
                  <c:v>63.860886184401153</c:v>
                </c:pt>
                <c:pt idx="89">
                  <c:v>62.608696297443657</c:v>
                </c:pt>
                <c:pt idx="90">
                  <c:v>61.565836235374164</c:v>
                </c:pt>
                <c:pt idx="91">
                  <c:v>61.635136244309308</c:v>
                </c:pt>
                <c:pt idx="92">
                  <c:v>62.960445439081724</c:v>
                </c:pt>
                <c:pt idx="93">
                  <c:v>62.65038765060963</c:v>
                </c:pt>
                <c:pt idx="94">
                  <c:v>59.828377912323162</c:v>
                </c:pt>
                <c:pt idx="95">
                  <c:v>57.634267438781237</c:v>
                </c:pt>
                <c:pt idx="96">
                  <c:v>57.953116802822471</c:v>
                </c:pt>
                <c:pt idx="97">
                  <c:v>59.562319820497962</c:v>
                </c:pt>
                <c:pt idx="98">
                  <c:v>58.622064420906007</c:v>
                </c:pt>
                <c:pt idx="99">
                  <c:v>56.736135821962691</c:v>
                </c:pt>
                <c:pt idx="100">
                  <c:v>57.112037172334269</c:v>
                </c:pt>
                <c:pt idx="101">
                  <c:v>56.188886577114637</c:v>
                </c:pt>
                <c:pt idx="102">
                  <c:v>56.274817047860978</c:v>
                </c:pt>
                <c:pt idx="103">
                  <c:v>55.693506164418324</c:v>
                </c:pt>
                <c:pt idx="104">
                  <c:v>58.569104220876568</c:v>
                </c:pt>
                <c:pt idx="105">
                  <c:v>56.816053893521023</c:v>
                </c:pt>
                <c:pt idx="106">
                  <c:v>56.853154931857276</c:v>
                </c:pt>
                <c:pt idx="107">
                  <c:v>55.93021377022562</c:v>
                </c:pt>
                <c:pt idx="108">
                  <c:v>58.259112662516571</c:v>
                </c:pt>
                <c:pt idx="109">
                  <c:v>61.591590830492379</c:v>
                </c:pt>
                <c:pt idx="110">
                  <c:v>57.14138250993674</c:v>
                </c:pt>
                <c:pt idx="111">
                  <c:v>56.807311166059506</c:v>
                </c:pt>
                <c:pt idx="112">
                  <c:v>57.829690230665435</c:v>
                </c:pt>
                <c:pt idx="113">
                  <c:v>58.927200310435005</c:v>
                </c:pt>
                <c:pt idx="114">
                  <c:v>57.932615359871029</c:v>
                </c:pt>
                <c:pt idx="115">
                  <c:v>56.917953025574803</c:v>
                </c:pt>
                <c:pt idx="116">
                  <c:v>54.599212049143432</c:v>
                </c:pt>
                <c:pt idx="117">
                  <c:v>56.617811663352718</c:v>
                </c:pt>
                <c:pt idx="118">
                  <c:v>56.575754080412224</c:v>
                </c:pt>
                <c:pt idx="119">
                  <c:v>53.50021526427934</c:v>
                </c:pt>
                <c:pt idx="120">
                  <c:v>55.129300729126875</c:v>
                </c:pt>
                <c:pt idx="121">
                  <c:v>59.672664548046583</c:v>
                </c:pt>
                <c:pt idx="122">
                  <c:v>60.053109648652097</c:v>
                </c:pt>
                <c:pt idx="123">
                  <c:v>59.693964215168123</c:v>
                </c:pt>
                <c:pt idx="124">
                  <c:v>60.56673458007144</c:v>
                </c:pt>
                <c:pt idx="125">
                  <c:v>60.669902897864191</c:v>
                </c:pt>
                <c:pt idx="126">
                  <c:v>60.431926867073031</c:v>
                </c:pt>
                <c:pt idx="127">
                  <c:v>62.399774116047865</c:v>
                </c:pt>
                <c:pt idx="128">
                  <c:v>62.123688240850484</c:v>
                </c:pt>
                <c:pt idx="129">
                  <c:v>60.738479922265952</c:v>
                </c:pt>
                <c:pt idx="130">
                  <c:v>61.682961260796162</c:v>
                </c:pt>
                <c:pt idx="131">
                  <c:v>60.776216460189431</c:v>
                </c:pt>
                <c:pt idx="132">
                  <c:v>60.488704106157911</c:v>
                </c:pt>
                <c:pt idx="133">
                  <c:v>58.659614957746754</c:v>
                </c:pt>
                <c:pt idx="134">
                  <c:v>60.975684123089323</c:v>
                </c:pt>
                <c:pt idx="135">
                  <c:v>60.585387453631711</c:v>
                </c:pt>
                <c:pt idx="136">
                  <c:v>60.299993890591182</c:v>
                </c:pt>
                <c:pt idx="137">
                  <c:v>60.167453717772645</c:v>
                </c:pt>
                <c:pt idx="138">
                  <c:v>60.64794267707056</c:v>
                </c:pt>
                <c:pt idx="139">
                  <c:v>60.82276344669998</c:v>
                </c:pt>
                <c:pt idx="140">
                  <c:v>59.897413925612852</c:v>
                </c:pt>
                <c:pt idx="141">
                  <c:v>60.778489346455856</c:v>
                </c:pt>
                <c:pt idx="142">
                  <c:v>62.121390639326435</c:v>
                </c:pt>
                <c:pt idx="143">
                  <c:v>63.026619925259268</c:v>
                </c:pt>
                <c:pt idx="144">
                  <c:v>63.87921587258387</c:v>
                </c:pt>
                <c:pt idx="145">
                  <c:v>63.490647967296198</c:v>
                </c:pt>
                <c:pt idx="146">
                  <c:v>63.611382008741487</c:v>
                </c:pt>
                <c:pt idx="147">
                  <c:v>61.473506176718899</c:v>
                </c:pt>
                <c:pt idx="148">
                  <c:v>62.523102340801984</c:v>
                </c:pt>
                <c:pt idx="149">
                  <c:v>61.906150481740468</c:v>
                </c:pt>
                <c:pt idx="150">
                  <c:v>62.335747774810102</c:v>
                </c:pt>
                <c:pt idx="151">
                  <c:v>61.829232469534361</c:v>
                </c:pt>
                <c:pt idx="152">
                  <c:v>63.057300092946448</c:v>
                </c:pt>
                <c:pt idx="153">
                  <c:v>62.912544324929641</c:v>
                </c:pt>
                <c:pt idx="154">
                  <c:v>62.472071392627967</c:v>
                </c:pt>
                <c:pt idx="155">
                  <c:v>63.690168160285168</c:v>
                </c:pt>
                <c:pt idx="156">
                  <c:v>62.857241304920009</c:v>
                </c:pt>
                <c:pt idx="157">
                  <c:v>64.52194980173438</c:v>
                </c:pt>
                <c:pt idx="158">
                  <c:v>66.311711602386481</c:v>
                </c:pt>
                <c:pt idx="159">
                  <c:v>66.672639620757082</c:v>
                </c:pt>
                <c:pt idx="160">
                  <c:v>64.514211489655935</c:v>
                </c:pt>
                <c:pt idx="161">
                  <c:v>64.304987988713549</c:v>
                </c:pt>
                <c:pt idx="162">
                  <c:v>64.929710314501818</c:v>
                </c:pt>
                <c:pt idx="163">
                  <c:v>64.654571318285889</c:v>
                </c:pt>
                <c:pt idx="164">
                  <c:v>65.106929446042713</c:v>
                </c:pt>
                <c:pt idx="165">
                  <c:v>64.471802576085963</c:v>
                </c:pt>
                <c:pt idx="166">
                  <c:v>64.769373206579218</c:v>
                </c:pt>
                <c:pt idx="167">
                  <c:v>64.099415872921298</c:v>
                </c:pt>
                <c:pt idx="168">
                  <c:v>63.708961972842957</c:v>
                </c:pt>
                <c:pt idx="169">
                  <c:v>64.241223043888681</c:v>
                </c:pt>
                <c:pt idx="170">
                  <c:v>63.311631244307449</c:v>
                </c:pt>
                <c:pt idx="171">
                  <c:v>63.829167375402733</c:v>
                </c:pt>
                <c:pt idx="172">
                  <c:v>64.046209020040408</c:v>
                </c:pt>
                <c:pt idx="173">
                  <c:v>64.045824225254933</c:v>
                </c:pt>
                <c:pt idx="174">
                  <c:v>64.844090807441489</c:v>
                </c:pt>
                <c:pt idx="175">
                  <c:v>64.100241615680176</c:v>
                </c:pt>
                <c:pt idx="176">
                  <c:v>64.935467968466071</c:v>
                </c:pt>
                <c:pt idx="177">
                  <c:v>64.219491394987344</c:v>
                </c:pt>
                <c:pt idx="178">
                  <c:v>63.808049378828599</c:v>
                </c:pt>
                <c:pt idx="179">
                  <c:v>59.396548266039005</c:v>
                </c:pt>
                <c:pt idx="180">
                  <c:v>52.810949580434894</c:v>
                </c:pt>
                <c:pt idx="181">
                  <c:v>53.199247473433353</c:v>
                </c:pt>
                <c:pt idx="182">
                  <c:v>55.889411699357396</c:v>
                </c:pt>
                <c:pt idx="183">
                  <c:v>57.428231354404161</c:v>
                </c:pt>
                <c:pt idx="184">
                  <c:v>59.317360116201172</c:v>
                </c:pt>
                <c:pt idx="185">
                  <c:v>59.615362411943238</c:v>
                </c:pt>
                <c:pt idx="186">
                  <c:v>60.739390179550725</c:v>
                </c:pt>
                <c:pt idx="187">
                  <c:v>60.251477086880357</c:v>
                </c:pt>
                <c:pt idx="188">
                  <c:v>58.945311361232598</c:v>
                </c:pt>
                <c:pt idx="189">
                  <c:v>58.848074315987866</c:v>
                </c:pt>
                <c:pt idx="190">
                  <c:v>61.208205366559469</c:v>
                </c:pt>
                <c:pt idx="191">
                  <c:v>64.277190737074491</c:v>
                </c:pt>
                <c:pt idx="192">
                  <c:v>65.955890030463479</c:v>
                </c:pt>
                <c:pt idx="193">
                  <c:v>66.961422855976764</c:v>
                </c:pt>
                <c:pt idx="194">
                  <c:v>62.475518685422003</c:v>
                </c:pt>
                <c:pt idx="195">
                  <c:v>59.834166084056932</c:v>
                </c:pt>
                <c:pt idx="196">
                  <c:v>58.743671359547939</c:v>
                </c:pt>
                <c:pt idx="197">
                  <c:v>61.171192764124612</c:v>
                </c:pt>
                <c:pt idx="198">
                  <c:v>58.650954773176075</c:v>
                </c:pt>
                <c:pt idx="199">
                  <c:v>63.303371474655023</c:v>
                </c:pt>
                <c:pt idx="200">
                  <c:v>63.646802263784537</c:v>
                </c:pt>
                <c:pt idx="201">
                  <c:v>60.969025802936102</c:v>
                </c:pt>
                <c:pt idx="202">
                  <c:v>62.535610372590057</c:v>
                </c:pt>
                <c:pt idx="203">
                  <c:v>62.201824796306795</c:v>
                </c:pt>
                <c:pt idx="204">
                  <c:v>63.60503654595</c:v>
                </c:pt>
                <c:pt idx="205">
                  <c:v>65.487776661386846</c:v>
                </c:pt>
                <c:pt idx="206">
                  <c:v>64.943678973136215</c:v>
                </c:pt>
                <c:pt idx="207">
                  <c:v>64.023336214579743</c:v>
                </c:pt>
                <c:pt idx="208">
                  <c:v>62.111793850431951</c:v>
                </c:pt>
                <c:pt idx="209">
                  <c:v>58.947319917699325</c:v>
                </c:pt>
                <c:pt idx="210">
                  <c:v>61.187827901493861</c:v>
                </c:pt>
                <c:pt idx="211">
                  <c:v>62.424680546228814</c:v>
                </c:pt>
                <c:pt idx="212">
                  <c:v>62.2850826406453</c:v>
                </c:pt>
                <c:pt idx="213">
                  <c:v>64.769255482217716</c:v>
                </c:pt>
                <c:pt idx="214">
                  <c:v>63.765535733470642</c:v>
                </c:pt>
                <c:pt idx="215">
                  <c:v>63.95608526936617</c:v>
                </c:pt>
                <c:pt idx="216">
                  <c:v>62.706091693022415</c:v>
                </c:pt>
                <c:pt idx="217">
                  <c:v>63.093027307511875</c:v>
                </c:pt>
                <c:pt idx="218">
                  <c:v>60.302775954094301</c:v>
                </c:pt>
                <c:pt idx="219">
                  <c:v>62.64826171582078</c:v>
                </c:pt>
                <c:pt idx="220">
                  <c:v>63.643608500358312</c:v>
                </c:pt>
                <c:pt idx="221">
                  <c:v>62.69221378482095</c:v>
                </c:pt>
                <c:pt idx="222">
                  <c:v>60.395770428059805</c:v>
                </c:pt>
                <c:pt idx="223">
                  <c:v>60.98907176795953</c:v>
                </c:pt>
                <c:pt idx="224">
                  <c:v>61.263736740876112</c:v>
                </c:pt>
                <c:pt idx="225">
                  <c:v>64.458691433239778</c:v>
                </c:pt>
                <c:pt idx="226">
                  <c:v>63.192851432732695</c:v>
                </c:pt>
                <c:pt idx="227">
                  <c:v>63.298612310242362</c:v>
                </c:pt>
                <c:pt idx="228">
                  <c:v>65.531207389146289</c:v>
                </c:pt>
                <c:pt idx="229">
                  <c:v>64.498328787949987</c:v>
                </c:pt>
                <c:pt idx="230">
                  <c:v>65.543201867032224</c:v>
                </c:pt>
                <c:pt idx="231">
                  <c:v>65.809090780953397</c:v>
                </c:pt>
                <c:pt idx="232">
                  <c:v>66.719870830386697</c:v>
                </c:pt>
                <c:pt idx="233">
                  <c:v>66.323203083566312</c:v>
                </c:pt>
                <c:pt idx="234">
                  <c:v>66.667758092690264</c:v>
                </c:pt>
                <c:pt idx="235">
                  <c:v>65.47299807209761</c:v>
                </c:pt>
                <c:pt idx="236">
                  <c:v>63.460975112709775</c:v>
                </c:pt>
                <c:pt idx="237">
                  <c:v>65.733191548327142</c:v>
                </c:pt>
                <c:pt idx="238">
                  <c:v>65.210080432527818</c:v>
                </c:pt>
                <c:pt idx="239">
                  <c:v>65.20638670434721</c:v>
                </c:pt>
                <c:pt idx="240">
                  <c:v>65.363654204585927</c:v>
                </c:pt>
                <c:pt idx="241">
                  <c:v>64.903936444333922</c:v>
                </c:pt>
                <c:pt idx="242">
                  <c:v>62.283437303708396</c:v>
                </c:pt>
                <c:pt idx="243">
                  <c:v>60.592029817934261</c:v>
                </c:pt>
                <c:pt idx="244">
                  <c:v>61.880324278473907</c:v>
                </c:pt>
                <c:pt idx="245">
                  <c:v>61.566132944083463</c:v>
                </c:pt>
                <c:pt idx="246">
                  <c:v>63.140299274733223</c:v>
                </c:pt>
                <c:pt idx="247">
                  <c:v>64.281698118531921</c:v>
                </c:pt>
                <c:pt idx="248">
                  <c:v>63.977390337904239</c:v>
                </c:pt>
                <c:pt idx="249">
                  <c:v>65.209794104055959</c:v>
                </c:pt>
                <c:pt idx="250">
                  <c:v>64.86483034050687</c:v>
                </c:pt>
                <c:pt idx="251">
                  <c:v>65.210118331466504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8-4763-A048-A1CCB9BB163B}"/>
            </c:ext>
          </c:extLst>
        </c:ser>
        <c:ser>
          <c:idx val="1"/>
          <c:order val="1"/>
          <c:tx>
            <c:strRef>
              <c:f>'Ex.11.6'!$BX$1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'Ex.11.6'!$AZ$2:$AZ$253</c:f>
              <c:numCache>
                <c:formatCode>General</c:formatCode>
                <c:ptCount val="252"/>
                <c:pt idx="0">
                  <c:v>402</c:v>
                </c:pt>
                <c:pt idx="1">
                  <c:v>403</c:v>
                </c:pt>
                <c:pt idx="2">
                  <c:v>404</c:v>
                </c:pt>
                <c:pt idx="3">
                  <c:v>405</c:v>
                </c:pt>
                <c:pt idx="4">
                  <c:v>406</c:v>
                </c:pt>
                <c:pt idx="5">
                  <c:v>407</c:v>
                </c:pt>
                <c:pt idx="6">
                  <c:v>408</c:v>
                </c:pt>
                <c:pt idx="7">
                  <c:v>409</c:v>
                </c:pt>
                <c:pt idx="8">
                  <c:v>410</c:v>
                </c:pt>
                <c:pt idx="9">
                  <c:v>411</c:v>
                </c:pt>
                <c:pt idx="10">
                  <c:v>412</c:v>
                </c:pt>
                <c:pt idx="11">
                  <c:v>413</c:v>
                </c:pt>
                <c:pt idx="12">
                  <c:v>414</c:v>
                </c:pt>
                <c:pt idx="13">
                  <c:v>415</c:v>
                </c:pt>
                <c:pt idx="14">
                  <c:v>416</c:v>
                </c:pt>
                <c:pt idx="15">
                  <c:v>417</c:v>
                </c:pt>
                <c:pt idx="16">
                  <c:v>418</c:v>
                </c:pt>
                <c:pt idx="17">
                  <c:v>419</c:v>
                </c:pt>
                <c:pt idx="18">
                  <c:v>420</c:v>
                </c:pt>
                <c:pt idx="19">
                  <c:v>421</c:v>
                </c:pt>
                <c:pt idx="20">
                  <c:v>422</c:v>
                </c:pt>
                <c:pt idx="21">
                  <c:v>423</c:v>
                </c:pt>
                <c:pt idx="22">
                  <c:v>424</c:v>
                </c:pt>
                <c:pt idx="23">
                  <c:v>425</c:v>
                </c:pt>
                <c:pt idx="24">
                  <c:v>426</c:v>
                </c:pt>
                <c:pt idx="25">
                  <c:v>427</c:v>
                </c:pt>
                <c:pt idx="26">
                  <c:v>428</c:v>
                </c:pt>
                <c:pt idx="27">
                  <c:v>429</c:v>
                </c:pt>
                <c:pt idx="28">
                  <c:v>430</c:v>
                </c:pt>
                <c:pt idx="29">
                  <c:v>431</c:v>
                </c:pt>
                <c:pt idx="30">
                  <c:v>432</c:v>
                </c:pt>
                <c:pt idx="31">
                  <c:v>433</c:v>
                </c:pt>
                <c:pt idx="32">
                  <c:v>434</c:v>
                </c:pt>
                <c:pt idx="33">
                  <c:v>435</c:v>
                </c:pt>
                <c:pt idx="34">
                  <c:v>436</c:v>
                </c:pt>
                <c:pt idx="35">
                  <c:v>437</c:v>
                </c:pt>
                <c:pt idx="36">
                  <c:v>438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442</c:v>
                </c:pt>
                <c:pt idx="41">
                  <c:v>443</c:v>
                </c:pt>
                <c:pt idx="42">
                  <c:v>444</c:v>
                </c:pt>
                <c:pt idx="43">
                  <c:v>445</c:v>
                </c:pt>
                <c:pt idx="44">
                  <c:v>446</c:v>
                </c:pt>
                <c:pt idx="45">
                  <c:v>447</c:v>
                </c:pt>
                <c:pt idx="46">
                  <c:v>448</c:v>
                </c:pt>
                <c:pt idx="47">
                  <c:v>449</c:v>
                </c:pt>
                <c:pt idx="48">
                  <c:v>450</c:v>
                </c:pt>
                <c:pt idx="49">
                  <c:v>451</c:v>
                </c:pt>
                <c:pt idx="50">
                  <c:v>452</c:v>
                </c:pt>
                <c:pt idx="51">
                  <c:v>453</c:v>
                </c:pt>
                <c:pt idx="52">
                  <c:v>454</c:v>
                </c:pt>
                <c:pt idx="53">
                  <c:v>455</c:v>
                </c:pt>
                <c:pt idx="54">
                  <c:v>456</c:v>
                </c:pt>
                <c:pt idx="55">
                  <c:v>457</c:v>
                </c:pt>
                <c:pt idx="56">
                  <c:v>458</c:v>
                </c:pt>
                <c:pt idx="57">
                  <c:v>459</c:v>
                </c:pt>
                <c:pt idx="58">
                  <c:v>460</c:v>
                </c:pt>
                <c:pt idx="59">
                  <c:v>461</c:v>
                </c:pt>
                <c:pt idx="60">
                  <c:v>462</c:v>
                </c:pt>
                <c:pt idx="61">
                  <c:v>463</c:v>
                </c:pt>
                <c:pt idx="62">
                  <c:v>464</c:v>
                </c:pt>
                <c:pt idx="63">
                  <c:v>465</c:v>
                </c:pt>
                <c:pt idx="64">
                  <c:v>466</c:v>
                </c:pt>
                <c:pt idx="65">
                  <c:v>467</c:v>
                </c:pt>
                <c:pt idx="66">
                  <c:v>468</c:v>
                </c:pt>
                <c:pt idx="67">
                  <c:v>469</c:v>
                </c:pt>
                <c:pt idx="68">
                  <c:v>470</c:v>
                </c:pt>
                <c:pt idx="69">
                  <c:v>471</c:v>
                </c:pt>
                <c:pt idx="70">
                  <c:v>472</c:v>
                </c:pt>
                <c:pt idx="71">
                  <c:v>473</c:v>
                </c:pt>
                <c:pt idx="72">
                  <c:v>474</c:v>
                </c:pt>
                <c:pt idx="73">
                  <c:v>475</c:v>
                </c:pt>
                <c:pt idx="74">
                  <c:v>476</c:v>
                </c:pt>
                <c:pt idx="75">
                  <c:v>477</c:v>
                </c:pt>
                <c:pt idx="76">
                  <c:v>478</c:v>
                </c:pt>
                <c:pt idx="77">
                  <c:v>479</c:v>
                </c:pt>
                <c:pt idx="78">
                  <c:v>480</c:v>
                </c:pt>
                <c:pt idx="79">
                  <c:v>481</c:v>
                </c:pt>
                <c:pt idx="80">
                  <c:v>482</c:v>
                </c:pt>
                <c:pt idx="81">
                  <c:v>483</c:v>
                </c:pt>
                <c:pt idx="82">
                  <c:v>484</c:v>
                </c:pt>
                <c:pt idx="83">
                  <c:v>485</c:v>
                </c:pt>
                <c:pt idx="84">
                  <c:v>486</c:v>
                </c:pt>
                <c:pt idx="85">
                  <c:v>487</c:v>
                </c:pt>
                <c:pt idx="86">
                  <c:v>488</c:v>
                </c:pt>
                <c:pt idx="87">
                  <c:v>489</c:v>
                </c:pt>
                <c:pt idx="88">
                  <c:v>490</c:v>
                </c:pt>
                <c:pt idx="89">
                  <c:v>491</c:v>
                </c:pt>
                <c:pt idx="90">
                  <c:v>492</c:v>
                </c:pt>
                <c:pt idx="91">
                  <c:v>493</c:v>
                </c:pt>
                <c:pt idx="92">
                  <c:v>494</c:v>
                </c:pt>
                <c:pt idx="93">
                  <c:v>495</c:v>
                </c:pt>
                <c:pt idx="94">
                  <c:v>496</c:v>
                </c:pt>
                <c:pt idx="95">
                  <c:v>497</c:v>
                </c:pt>
                <c:pt idx="96">
                  <c:v>498</c:v>
                </c:pt>
                <c:pt idx="97">
                  <c:v>499</c:v>
                </c:pt>
                <c:pt idx="98">
                  <c:v>500</c:v>
                </c:pt>
                <c:pt idx="99">
                  <c:v>501</c:v>
                </c:pt>
                <c:pt idx="100">
                  <c:v>502</c:v>
                </c:pt>
                <c:pt idx="101">
                  <c:v>503</c:v>
                </c:pt>
                <c:pt idx="102">
                  <c:v>504</c:v>
                </c:pt>
                <c:pt idx="103">
                  <c:v>505</c:v>
                </c:pt>
                <c:pt idx="104">
                  <c:v>506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510</c:v>
                </c:pt>
                <c:pt idx="109">
                  <c:v>511</c:v>
                </c:pt>
                <c:pt idx="110">
                  <c:v>512</c:v>
                </c:pt>
                <c:pt idx="111">
                  <c:v>513</c:v>
                </c:pt>
                <c:pt idx="112">
                  <c:v>514</c:v>
                </c:pt>
                <c:pt idx="113">
                  <c:v>515</c:v>
                </c:pt>
                <c:pt idx="114">
                  <c:v>516</c:v>
                </c:pt>
                <c:pt idx="115">
                  <c:v>517</c:v>
                </c:pt>
                <c:pt idx="116">
                  <c:v>518</c:v>
                </c:pt>
                <c:pt idx="117">
                  <c:v>519</c:v>
                </c:pt>
                <c:pt idx="118">
                  <c:v>520</c:v>
                </c:pt>
                <c:pt idx="119">
                  <c:v>521</c:v>
                </c:pt>
                <c:pt idx="120">
                  <c:v>522</c:v>
                </c:pt>
                <c:pt idx="121">
                  <c:v>523</c:v>
                </c:pt>
                <c:pt idx="122">
                  <c:v>524</c:v>
                </c:pt>
                <c:pt idx="123">
                  <c:v>525</c:v>
                </c:pt>
                <c:pt idx="124">
                  <c:v>526</c:v>
                </c:pt>
                <c:pt idx="125">
                  <c:v>527</c:v>
                </c:pt>
                <c:pt idx="126">
                  <c:v>528</c:v>
                </c:pt>
                <c:pt idx="127">
                  <c:v>529</c:v>
                </c:pt>
                <c:pt idx="128">
                  <c:v>530</c:v>
                </c:pt>
                <c:pt idx="129">
                  <c:v>531</c:v>
                </c:pt>
                <c:pt idx="130">
                  <c:v>532</c:v>
                </c:pt>
                <c:pt idx="131">
                  <c:v>533</c:v>
                </c:pt>
                <c:pt idx="132">
                  <c:v>534</c:v>
                </c:pt>
                <c:pt idx="133">
                  <c:v>535</c:v>
                </c:pt>
                <c:pt idx="134">
                  <c:v>536</c:v>
                </c:pt>
                <c:pt idx="135">
                  <c:v>537</c:v>
                </c:pt>
                <c:pt idx="136">
                  <c:v>538</c:v>
                </c:pt>
                <c:pt idx="137">
                  <c:v>539</c:v>
                </c:pt>
                <c:pt idx="138">
                  <c:v>540</c:v>
                </c:pt>
                <c:pt idx="139">
                  <c:v>541</c:v>
                </c:pt>
                <c:pt idx="140">
                  <c:v>542</c:v>
                </c:pt>
                <c:pt idx="141">
                  <c:v>543</c:v>
                </c:pt>
                <c:pt idx="142">
                  <c:v>544</c:v>
                </c:pt>
                <c:pt idx="143">
                  <c:v>545</c:v>
                </c:pt>
                <c:pt idx="144">
                  <c:v>546</c:v>
                </c:pt>
                <c:pt idx="145">
                  <c:v>547</c:v>
                </c:pt>
                <c:pt idx="146">
                  <c:v>548</c:v>
                </c:pt>
                <c:pt idx="147">
                  <c:v>549</c:v>
                </c:pt>
                <c:pt idx="148">
                  <c:v>550</c:v>
                </c:pt>
                <c:pt idx="149">
                  <c:v>551</c:v>
                </c:pt>
                <c:pt idx="150">
                  <c:v>552</c:v>
                </c:pt>
                <c:pt idx="151">
                  <c:v>553</c:v>
                </c:pt>
                <c:pt idx="152">
                  <c:v>554</c:v>
                </c:pt>
                <c:pt idx="153">
                  <c:v>555</c:v>
                </c:pt>
                <c:pt idx="154">
                  <c:v>556</c:v>
                </c:pt>
                <c:pt idx="155">
                  <c:v>557</c:v>
                </c:pt>
                <c:pt idx="156">
                  <c:v>558</c:v>
                </c:pt>
                <c:pt idx="157">
                  <c:v>559</c:v>
                </c:pt>
                <c:pt idx="158">
                  <c:v>560</c:v>
                </c:pt>
                <c:pt idx="159">
                  <c:v>561</c:v>
                </c:pt>
                <c:pt idx="160">
                  <c:v>562</c:v>
                </c:pt>
                <c:pt idx="161">
                  <c:v>563</c:v>
                </c:pt>
                <c:pt idx="162">
                  <c:v>564</c:v>
                </c:pt>
                <c:pt idx="163">
                  <c:v>565</c:v>
                </c:pt>
                <c:pt idx="164">
                  <c:v>566</c:v>
                </c:pt>
                <c:pt idx="165">
                  <c:v>567</c:v>
                </c:pt>
                <c:pt idx="166">
                  <c:v>568</c:v>
                </c:pt>
                <c:pt idx="167">
                  <c:v>569</c:v>
                </c:pt>
                <c:pt idx="168">
                  <c:v>570</c:v>
                </c:pt>
                <c:pt idx="169">
                  <c:v>571</c:v>
                </c:pt>
                <c:pt idx="170">
                  <c:v>572</c:v>
                </c:pt>
                <c:pt idx="171">
                  <c:v>573</c:v>
                </c:pt>
                <c:pt idx="172">
                  <c:v>574</c:v>
                </c:pt>
                <c:pt idx="173">
                  <c:v>575</c:v>
                </c:pt>
                <c:pt idx="174">
                  <c:v>576</c:v>
                </c:pt>
                <c:pt idx="175">
                  <c:v>577</c:v>
                </c:pt>
                <c:pt idx="176">
                  <c:v>578</c:v>
                </c:pt>
                <c:pt idx="177">
                  <c:v>579</c:v>
                </c:pt>
                <c:pt idx="178">
                  <c:v>580</c:v>
                </c:pt>
                <c:pt idx="179">
                  <c:v>581</c:v>
                </c:pt>
                <c:pt idx="180">
                  <c:v>582</c:v>
                </c:pt>
                <c:pt idx="181">
                  <c:v>583</c:v>
                </c:pt>
                <c:pt idx="182">
                  <c:v>584</c:v>
                </c:pt>
                <c:pt idx="183">
                  <c:v>585</c:v>
                </c:pt>
                <c:pt idx="184">
                  <c:v>586</c:v>
                </c:pt>
                <c:pt idx="185">
                  <c:v>587</c:v>
                </c:pt>
                <c:pt idx="186">
                  <c:v>588</c:v>
                </c:pt>
                <c:pt idx="187">
                  <c:v>589</c:v>
                </c:pt>
                <c:pt idx="188">
                  <c:v>590</c:v>
                </c:pt>
                <c:pt idx="189">
                  <c:v>591</c:v>
                </c:pt>
                <c:pt idx="190">
                  <c:v>592</c:v>
                </c:pt>
                <c:pt idx="191">
                  <c:v>593</c:v>
                </c:pt>
                <c:pt idx="192">
                  <c:v>594</c:v>
                </c:pt>
                <c:pt idx="193">
                  <c:v>595</c:v>
                </c:pt>
                <c:pt idx="194">
                  <c:v>596</c:v>
                </c:pt>
                <c:pt idx="195">
                  <c:v>597</c:v>
                </c:pt>
                <c:pt idx="196">
                  <c:v>598</c:v>
                </c:pt>
                <c:pt idx="197">
                  <c:v>599</c:v>
                </c:pt>
                <c:pt idx="198">
                  <c:v>600</c:v>
                </c:pt>
                <c:pt idx="199">
                  <c:v>601</c:v>
                </c:pt>
                <c:pt idx="200">
                  <c:v>602</c:v>
                </c:pt>
                <c:pt idx="201">
                  <c:v>603</c:v>
                </c:pt>
                <c:pt idx="202">
                  <c:v>604</c:v>
                </c:pt>
                <c:pt idx="203">
                  <c:v>605</c:v>
                </c:pt>
                <c:pt idx="204">
                  <c:v>606</c:v>
                </c:pt>
                <c:pt idx="205">
                  <c:v>607</c:v>
                </c:pt>
                <c:pt idx="206">
                  <c:v>608</c:v>
                </c:pt>
                <c:pt idx="207">
                  <c:v>609</c:v>
                </c:pt>
                <c:pt idx="208">
                  <c:v>610</c:v>
                </c:pt>
                <c:pt idx="209">
                  <c:v>611</c:v>
                </c:pt>
                <c:pt idx="210">
                  <c:v>612</c:v>
                </c:pt>
                <c:pt idx="211">
                  <c:v>613</c:v>
                </c:pt>
                <c:pt idx="212">
                  <c:v>614</c:v>
                </c:pt>
                <c:pt idx="213">
                  <c:v>615</c:v>
                </c:pt>
                <c:pt idx="214">
                  <c:v>616</c:v>
                </c:pt>
                <c:pt idx="215">
                  <c:v>617</c:v>
                </c:pt>
                <c:pt idx="216">
                  <c:v>618</c:v>
                </c:pt>
                <c:pt idx="217">
                  <c:v>619</c:v>
                </c:pt>
                <c:pt idx="218">
                  <c:v>620</c:v>
                </c:pt>
                <c:pt idx="219">
                  <c:v>621</c:v>
                </c:pt>
                <c:pt idx="220">
                  <c:v>622</c:v>
                </c:pt>
                <c:pt idx="221">
                  <c:v>623</c:v>
                </c:pt>
                <c:pt idx="222">
                  <c:v>624</c:v>
                </c:pt>
                <c:pt idx="223">
                  <c:v>625</c:v>
                </c:pt>
                <c:pt idx="224">
                  <c:v>626</c:v>
                </c:pt>
                <c:pt idx="225">
                  <c:v>627</c:v>
                </c:pt>
                <c:pt idx="226">
                  <c:v>628</c:v>
                </c:pt>
                <c:pt idx="227">
                  <c:v>629</c:v>
                </c:pt>
                <c:pt idx="228">
                  <c:v>630</c:v>
                </c:pt>
                <c:pt idx="229">
                  <c:v>631</c:v>
                </c:pt>
                <c:pt idx="230">
                  <c:v>632</c:v>
                </c:pt>
                <c:pt idx="231">
                  <c:v>633</c:v>
                </c:pt>
                <c:pt idx="232">
                  <c:v>634</c:v>
                </c:pt>
                <c:pt idx="233">
                  <c:v>635</c:v>
                </c:pt>
                <c:pt idx="234">
                  <c:v>636</c:v>
                </c:pt>
                <c:pt idx="235">
                  <c:v>637</c:v>
                </c:pt>
                <c:pt idx="236">
                  <c:v>638</c:v>
                </c:pt>
                <c:pt idx="237">
                  <c:v>639</c:v>
                </c:pt>
                <c:pt idx="238">
                  <c:v>640</c:v>
                </c:pt>
                <c:pt idx="239">
                  <c:v>641</c:v>
                </c:pt>
                <c:pt idx="240">
                  <c:v>642</c:v>
                </c:pt>
                <c:pt idx="241">
                  <c:v>643</c:v>
                </c:pt>
                <c:pt idx="242">
                  <c:v>644</c:v>
                </c:pt>
                <c:pt idx="243">
                  <c:v>645</c:v>
                </c:pt>
                <c:pt idx="244">
                  <c:v>646</c:v>
                </c:pt>
                <c:pt idx="245">
                  <c:v>647</c:v>
                </c:pt>
                <c:pt idx="246">
                  <c:v>648</c:v>
                </c:pt>
                <c:pt idx="247">
                  <c:v>649</c:v>
                </c:pt>
                <c:pt idx="248">
                  <c:v>650</c:v>
                </c:pt>
                <c:pt idx="249">
                  <c:v>651</c:v>
                </c:pt>
                <c:pt idx="250">
                  <c:v>652</c:v>
                </c:pt>
                <c:pt idx="251">
                  <c:v>653</c:v>
                </c:pt>
              </c:numCache>
            </c:numRef>
          </c:xVal>
          <c:yVal>
            <c:numRef>
              <c:f>'Ex.11.6'!$BX$2:$BX$427</c:f>
              <c:numCache>
                <c:formatCode>0.00</c:formatCode>
                <c:ptCount val="426"/>
                <c:pt idx="0">
                  <c:v>79.412367768774885</c:v>
                </c:pt>
                <c:pt idx="1">
                  <c:v>77.746659602997795</c:v>
                </c:pt>
                <c:pt idx="2">
                  <c:v>79.126171732589313</c:v>
                </c:pt>
                <c:pt idx="3">
                  <c:v>79.9781745912519</c:v>
                </c:pt>
                <c:pt idx="4">
                  <c:v>80.046409432538184</c:v>
                </c:pt>
                <c:pt idx="5">
                  <c:v>81.078578171279659</c:v>
                </c:pt>
                <c:pt idx="6">
                  <c:v>80.366955845159254</c:v>
                </c:pt>
                <c:pt idx="7">
                  <c:v>80.352063989307027</c:v>
                </c:pt>
                <c:pt idx="8">
                  <c:v>80.73790961065481</c:v>
                </c:pt>
                <c:pt idx="9">
                  <c:v>80.620060006873587</c:v>
                </c:pt>
                <c:pt idx="10">
                  <c:v>79.401234956368683</c:v>
                </c:pt>
                <c:pt idx="11">
                  <c:v>79.271729080647475</c:v>
                </c:pt>
                <c:pt idx="12">
                  <c:v>79.846780843123298</c:v>
                </c:pt>
                <c:pt idx="13">
                  <c:v>80.636405964962051</c:v>
                </c:pt>
                <c:pt idx="14">
                  <c:v>80.480845727339215</c:v>
                </c:pt>
                <c:pt idx="15">
                  <c:v>79.266798279850789</c:v>
                </c:pt>
                <c:pt idx="16">
                  <c:v>78.814133634289391</c:v>
                </c:pt>
                <c:pt idx="17">
                  <c:v>79.574270767685292</c:v>
                </c:pt>
                <c:pt idx="18">
                  <c:v>79.014938825477174</c:v>
                </c:pt>
                <c:pt idx="19">
                  <c:v>80.417706224587619</c:v>
                </c:pt>
                <c:pt idx="20">
                  <c:v>80.484979178713985</c:v>
                </c:pt>
                <c:pt idx="21">
                  <c:v>80.641917703893725</c:v>
                </c:pt>
                <c:pt idx="22">
                  <c:v>80.048330931381116</c:v>
                </c:pt>
                <c:pt idx="23">
                  <c:v>80.250598578277533</c:v>
                </c:pt>
                <c:pt idx="24">
                  <c:v>80.634495916287904</c:v>
                </c:pt>
                <c:pt idx="25">
                  <c:v>80.702407305838477</c:v>
                </c:pt>
                <c:pt idx="26">
                  <c:v>81.026750946532445</c:v>
                </c:pt>
                <c:pt idx="27">
                  <c:v>81.529845721265332</c:v>
                </c:pt>
                <c:pt idx="28">
                  <c:v>80.460835093366384</c:v>
                </c:pt>
                <c:pt idx="29">
                  <c:v>80.899284757675815</c:v>
                </c:pt>
                <c:pt idx="30">
                  <c:v>81.377067052415185</c:v>
                </c:pt>
                <c:pt idx="31">
                  <c:v>80.902986790092228</c:v>
                </c:pt>
                <c:pt idx="32">
                  <c:v>81.546503565212163</c:v>
                </c:pt>
                <c:pt idx="33">
                  <c:v>77.114245775274853</c:v>
                </c:pt>
                <c:pt idx="34">
                  <c:v>72.586239149454912</c:v>
                </c:pt>
                <c:pt idx="35">
                  <c:v>71.742094508459729</c:v>
                </c:pt>
                <c:pt idx="36">
                  <c:v>71.339935143846844</c:v>
                </c:pt>
                <c:pt idx="37">
                  <c:v>71.04941747927576</c:v>
                </c:pt>
                <c:pt idx="38">
                  <c:v>71.025905780056334</c:v>
                </c:pt>
                <c:pt idx="39">
                  <c:v>71.311265606226215</c:v>
                </c:pt>
                <c:pt idx="40">
                  <c:v>70.894187717673091</c:v>
                </c:pt>
                <c:pt idx="41">
                  <c:v>74.476236652885063</c:v>
                </c:pt>
                <c:pt idx="42">
                  <c:v>75.839502957015668</c:v>
                </c:pt>
                <c:pt idx="43">
                  <c:v>77.266202529591965</c:v>
                </c:pt>
                <c:pt idx="44">
                  <c:v>77.310578200724493</c:v>
                </c:pt>
                <c:pt idx="45">
                  <c:v>78.390451273340148</c:v>
                </c:pt>
                <c:pt idx="46">
                  <c:v>75.697307496096414</c:v>
                </c:pt>
                <c:pt idx="47">
                  <c:v>74.073596773371293</c:v>
                </c:pt>
                <c:pt idx="48">
                  <c:v>73.734013622514325</c:v>
                </c:pt>
                <c:pt idx="49">
                  <c:v>73.275505645146978</c:v>
                </c:pt>
                <c:pt idx="50">
                  <c:v>72.766629628928456</c:v>
                </c:pt>
                <c:pt idx="51">
                  <c:v>69.022338103184552</c:v>
                </c:pt>
                <c:pt idx="52">
                  <c:v>70.243361720319982</c:v>
                </c:pt>
                <c:pt idx="53">
                  <c:v>71.15880153401794</c:v>
                </c:pt>
                <c:pt idx="54">
                  <c:v>66.60720716476601</c:v>
                </c:pt>
                <c:pt idx="55">
                  <c:v>68.413583305968189</c:v>
                </c:pt>
                <c:pt idx="56">
                  <c:v>71.405372686103519</c:v>
                </c:pt>
                <c:pt idx="57">
                  <c:v>73.819536474534345</c:v>
                </c:pt>
                <c:pt idx="58">
                  <c:v>72.986859692726711</c:v>
                </c:pt>
                <c:pt idx="59">
                  <c:v>70.808448686095261</c:v>
                </c:pt>
                <c:pt idx="60">
                  <c:v>70.677741250788557</c:v>
                </c:pt>
                <c:pt idx="61">
                  <c:v>65.927652023321102</c:v>
                </c:pt>
                <c:pt idx="62">
                  <c:v>69.234284885029666</c:v>
                </c:pt>
                <c:pt idx="63">
                  <c:v>67.385858800767096</c:v>
                </c:pt>
                <c:pt idx="64">
                  <c:v>69.671631837890757</c:v>
                </c:pt>
                <c:pt idx="65">
                  <c:v>69.889089456170097</c:v>
                </c:pt>
                <c:pt idx="66">
                  <c:v>71.131141479460453</c:v>
                </c:pt>
                <c:pt idx="67">
                  <c:v>65.267482859061559</c:v>
                </c:pt>
                <c:pt idx="68">
                  <c:v>69.03205207026852</c:v>
                </c:pt>
                <c:pt idx="69">
                  <c:v>65.542570590329092</c:v>
                </c:pt>
                <c:pt idx="70">
                  <c:v>69.209160502115793</c:v>
                </c:pt>
                <c:pt idx="71">
                  <c:v>69.372046725702461</c:v>
                </c:pt>
                <c:pt idx="72">
                  <c:v>70.902035861360076</c:v>
                </c:pt>
                <c:pt idx="73">
                  <c:v>70.566416579077313</c:v>
                </c:pt>
                <c:pt idx="74">
                  <c:v>70.451372472720522</c:v>
                </c:pt>
                <c:pt idx="75">
                  <c:v>69.468318034385405</c:v>
                </c:pt>
                <c:pt idx="76">
                  <c:v>70.342415499237006</c:v>
                </c:pt>
                <c:pt idx="77">
                  <c:v>70.290659010353664</c:v>
                </c:pt>
                <c:pt idx="78">
                  <c:v>68.879724130647148</c:v>
                </c:pt>
                <c:pt idx="79">
                  <c:v>68.674668114275931</c:v>
                </c:pt>
                <c:pt idx="80">
                  <c:v>70.303983399844924</c:v>
                </c:pt>
                <c:pt idx="81">
                  <c:v>72.802184862754487</c:v>
                </c:pt>
                <c:pt idx="82">
                  <c:v>73.02075093579009</c:v>
                </c:pt>
                <c:pt idx="83">
                  <c:v>72.519024243122345</c:v>
                </c:pt>
                <c:pt idx="84">
                  <c:v>71.714603173712462</c:v>
                </c:pt>
                <c:pt idx="85">
                  <c:v>72.009202967593822</c:v>
                </c:pt>
                <c:pt idx="86">
                  <c:v>71.956089881294929</c:v>
                </c:pt>
                <c:pt idx="87">
                  <c:v>73.773674505939439</c:v>
                </c:pt>
                <c:pt idx="88">
                  <c:v>73.359947576098392</c:v>
                </c:pt>
                <c:pt idx="89">
                  <c:v>72.107757689140897</c:v>
                </c:pt>
                <c:pt idx="90">
                  <c:v>71.064897627071403</c:v>
                </c:pt>
                <c:pt idx="91">
                  <c:v>71.134197636006547</c:v>
                </c:pt>
                <c:pt idx="92">
                  <c:v>72.459506830778963</c:v>
                </c:pt>
                <c:pt idx="93">
                  <c:v>72.14944904230687</c:v>
                </c:pt>
                <c:pt idx="94">
                  <c:v>69.327439304020402</c:v>
                </c:pt>
                <c:pt idx="95">
                  <c:v>67.133328830478476</c:v>
                </c:pt>
                <c:pt idx="96">
                  <c:v>67.452178194519718</c:v>
                </c:pt>
                <c:pt idx="97">
                  <c:v>69.061381212195201</c:v>
                </c:pt>
                <c:pt idx="98">
                  <c:v>68.121125812603253</c:v>
                </c:pt>
                <c:pt idx="99">
                  <c:v>66.23519721365993</c:v>
                </c:pt>
                <c:pt idx="100">
                  <c:v>66.611098564031508</c:v>
                </c:pt>
                <c:pt idx="101">
                  <c:v>65.687947968811869</c:v>
                </c:pt>
                <c:pt idx="102">
                  <c:v>65.773878439558217</c:v>
                </c:pt>
                <c:pt idx="103">
                  <c:v>65.192567556115563</c:v>
                </c:pt>
                <c:pt idx="104">
                  <c:v>68.068165612573807</c:v>
                </c:pt>
                <c:pt idx="105">
                  <c:v>66.315115285218269</c:v>
                </c:pt>
                <c:pt idx="106">
                  <c:v>66.352216323554515</c:v>
                </c:pt>
                <c:pt idx="107">
                  <c:v>65.42927516192286</c:v>
                </c:pt>
                <c:pt idx="108">
                  <c:v>67.758174054213811</c:v>
                </c:pt>
                <c:pt idx="109">
                  <c:v>71.090652222189618</c:v>
                </c:pt>
                <c:pt idx="110">
                  <c:v>66.640443901633972</c:v>
                </c:pt>
                <c:pt idx="111">
                  <c:v>66.306372557756745</c:v>
                </c:pt>
                <c:pt idx="112">
                  <c:v>67.328751622362674</c:v>
                </c:pt>
                <c:pt idx="113">
                  <c:v>68.426261702132251</c:v>
                </c:pt>
                <c:pt idx="114">
                  <c:v>67.431676751568261</c:v>
                </c:pt>
                <c:pt idx="115">
                  <c:v>66.417014417272043</c:v>
                </c:pt>
                <c:pt idx="116">
                  <c:v>64.098273440840671</c:v>
                </c:pt>
                <c:pt idx="117">
                  <c:v>66.11687305504995</c:v>
                </c:pt>
                <c:pt idx="118">
                  <c:v>66.074815472109464</c:v>
                </c:pt>
                <c:pt idx="119">
                  <c:v>62.99927665597658</c:v>
                </c:pt>
                <c:pt idx="120">
                  <c:v>64.628362120824107</c:v>
                </c:pt>
                <c:pt idx="121">
                  <c:v>69.171725939743823</c:v>
                </c:pt>
                <c:pt idx="122">
                  <c:v>69.552171040349336</c:v>
                </c:pt>
                <c:pt idx="123">
                  <c:v>69.193025606865362</c:v>
                </c:pt>
                <c:pt idx="124">
                  <c:v>70.065795971768679</c:v>
                </c:pt>
                <c:pt idx="125">
                  <c:v>70.16896428956143</c:v>
                </c:pt>
                <c:pt idx="126">
                  <c:v>69.93098825877027</c:v>
                </c:pt>
                <c:pt idx="127">
                  <c:v>71.898835507745105</c:v>
                </c:pt>
                <c:pt idx="128">
                  <c:v>71.622749632547723</c:v>
                </c:pt>
                <c:pt idx="129">
                  <c:v>70.237541313963192</c:v>
                </c:pt>
                <c:pt idx="130">
                  <c:v>71.182022652493401</c:v>
                </c:pt>
                <c:pt idx="131">
                  <c:v>70.275277851886671</c:v>
                </c:pt>
                <c:pt idx="132">
                  <c:v>69.98776549785515</c:v>
                </c:pt>
                <c:pt idx="133">
                  <c:v>68.158676349443994</c:v>
                </c:pt>
                <c:pt idx="134">
                  <c:v>70.474745514786562</c:v>
                </c:pt>
                <c:pt idx="135">
                  <c:v>70.08444884532895</c:v>
                </c:pt>
                <c:pt idx="136">
                  <c:v>69.799055282288421</c:v>
                </c:pt>
                <c:pt idx="137">
                  <c:v>69.666515109469884</c:v>
                </c:pt>
                <c:pt idx="138">
                  <c:v>70.147004068767799</c:v>
                </c:pt>
                <c:pt idx="139">
                  <c:v>70.32182483839722</c:v>
                </c:pt>
                <c:pt idx="140">
                  <c:v>69.396475317310092</c:v>
                </c:pt>
                <c:pt idx="141">
                  <c:v>70.277550738153096</c:v>
                </c:pt>
                <c:pt idx="142">
                  <c:v>71.620452031023675</c:v>
                </c:pt>
                <c:pt idx="143">
                  <c:v>72.525681316956508</c:v>
                </c:pt>
                <c:pt idx="144">
                  <c:v>73.37827726428111</c:v>
                </c:pt>
                <c:pt idx="145">
                  <c:v>72.989709358993437</c:v>
                </c:pt>
                <c:pt idx="146">
                  <c:v>73.110443400438726</c:v>
                </c:pt>
                <c:pt idx="147">
                  <c:v>70.972567568416139</c:v>
                </c:pt>
                <c:pt idx="148">
                  <c:v>72.022163732499223</c:v>
                </c:pt>
                <c:pt idx="149">
                  <c:v>71.405211873437707</c:v>
                </c:pt>
                <c:pt idx="150">
                  <c:v>71.834809166507341</c:v>
                </c:pt>
                <c:pt idx="151">
                  <c:v>71.3282938612316</c:v>
                </c:pt>
                <c:pt idx="152">
                  <c:v>72.556361484643688</c:v>
                </c:pt>
                <c:pt idx="153">
                  <c:v>72.41160571662688</c:v>
                </c:pt>
                <c:pt idx="154">
                  <c:v>71.971132784325206</c:v>
                </c:pt>
                <c:pt idx="155">
                  <c:v>73.189229551982407</c:v>
                </c:pt>
                <c:pt idx="156">
                  <c:v>72.356302696617249</c:v>
                </c:pt>
                <c:pt idx="157">
                  <c:v>74.021011193431619</c:v>
                </c:pt>
                <c:pt idx="158">
                  <c:v>75.81077299408372</c:v>
                </c:pt>
                <c:pt idx="159">
                  <c:v>76.171701012454321</c:v>
                </c:pt>
                <c:pt idx="160">
                  <c:v>74.013272881353174</c:v>
                </c:pt>
                <c:pt idx="161">
                  <c:v>73.804049380410788</c:v>
                </c:pt>
                <c:pt idx="162">
                  <c:v>74.428771706199058</c:v>
                </c:pt>
                <c:pt idx="163">
                  <c:v>74.153632709983128</c:v>
                </c:pt>
                <c:pt idx="164">
                  <c:v>74.605990837739952</c:v>
                </c:pt>
                <c:pt idx="165">
                  <c:v>73.970863967783202</c:v>
                </c:pt>
                <c:pt idx="166">
                  <c:v>74.268434598276457</c:v>
                </c:pt>
                <c:pt idx="167">
                  <c:v>73.598477264618538</c:v>
                </c:pt>
                <c:pt idx="168">
                  <c:v>73.208023364540196</c:v>
                </c:pt>
                <c:pt idx="169">
                  <c:v>73.74028443558592</c:v>
                </c:pt>
                <c:pt idx="170">
                  <c:v>72.810692636004688</c:v>
                </c:pt>
                <c:pt idx="171">
                  <c:v>73.328228767099972</c:v>
                </c:pt>
                <c:pt idx="172">
                  <c:v>73.545270411737647</c:v>
                </c:pt>
                <c:pt idx="173">
                  <c:v>73.544885616952172</c:v>
                </c:pt>
                <c:pt idx="174">
                  <c:v>74.343152199138729</c:v>
                </c:pt>
                <c:pt idx="175">
                  <c:v>73.599303007377415</c:v>
                </c:pt>
                <c:pt idx="176">
                  <c:v>74.43452936016331</c:v>
                </c:pt>
                <c:pt idx="177">
                  <c:v>73.718552786684583</c:v>
                </c:pt>
                <c:pt idx="178">
                  <c:v>73.307110770525838</c:v>
                </c:pt>
                <c:pt idx="179">
                  <c:v>68.895609657736244</c:v>
                </c:pt>
                <c:pt idx="180">
                  <c:v>62.310010972132133</c:v>
                </c:pt>
                <c:pt idx="181">
                  <c:v>62.698308865130592</c:v>
                </c:pt>
                <c:pt idx="182">
                  <c:v>65.388473091054635</c:v>
                </c:pt>
                <c:pt idx="183">
                  <c:v>66.927292746101401</c:v>
                </c:pt>
                <c:pt idx="184">
                  <c:v>68.816421507898411</c:v>
                </c:pt>
                <c:pt idx="185">
                  <c:v>69.114423803640477</c:v>
                </c:pt>
                <c:pt idx="186">
                  <c:v>70.238451571247964</c:v>
                </c:pt>
                <c:pt idx="187">
                  <c:v>69.750538478577596</c:v>
                </c:pt>
                <c:pt idx="188">
                  <c:v>68.444372752929837</c:v>
                </c:pt>
                <c:pt idx="189">
                  <c:v>68.347135707685112</c:v>
                </c:pt>
                <c:pt idx="190">
                  <c:v>70.707266758256708</c:v>
                </c:pt>
                <c:pt idx="191">
                  <c:v>73.776252128771731</c:v>
                </c:pt>
                <c:pt idx="192">
                  <c:v>75.454951422160718</c:v>
                </c:pt>
                <c:pt idx="193">
                  <c:v>76.460484247674003</c:v>
                </c:pt>
                <c:pt idx="194">
                  <c:v>71.974580077119242</c:v>
                </c:pt>
                <c:pt idx="195">
                  <c:v>69.333227475754171</c:v>
                </c:pt>
                <c:pt idx="196">
                  <c:v>68.242732751245171</c:v>
                </c:pt>
                <c:pt idx="197">
                  <c:v>70.670254155821851</c:v>
                </c:pt>
                <c:pt idx="198">
                  <c:v>68.150016164873307</c:v>
                </c:pt>
                <c:pt idx="199">
                  <c:v>72.802432866352262</c:v>
                </c:pt>
                <c:pt idx="200">
                  <c:v>73.145863655481776</c:v>
                </c:pt>
                <c:pt idx="201">
                  <c:v>70.468087194633341</c:v>
                </c:pt>
                <c:pt idx="202">
                  <c:v>72.034671764287296</c:v>
                </c:pt>
                <c:pt idx="203">
                  <c:v>71.700886188004034</c:v>
                </c:pt>
                <c:pt idx="204">
                  <c:v>73.104097937647239</c:v>
                </c:pt>
                <c:pt idx="205">
                  <c:v>74.986838053084085</c:v>
                </c:pt>
                <c:pt idx="206">
                  <c:v>74.442740364833455</c:v>
                </c:pt>
                <c:pt idx="207">
                  <c:v>73.522397606276982</c:v>
                </c:pt>
                <c:pt idx="208">
                  <c:v>71.61085524212919</c:v>
                </c:pt>
                <c:pt idx="209">
                  <c:v>68.446381309396571</c:v>
                </c:pt>
                <c:pt idx="210">
                  <c:v>70.686889293191101</c:v>
                </c:pt>
                <c:pt idx="211">
                  <c:v>71.923741937926053</c:v>
                </c:pt>
                <c:pt idx="212">
                  <c:v>71.784144032342539</c:v>
                </c:pt>
                <c:pt idx="213">
                  <c:v>74.268316873914955</c:v>
                </c:pt>
                <c:pt idx="214">
                  <c:v>73.264597125167882</c:v>
                </c:pt>
                <c:pt idx="215">
                  <c:v>73.455146661063409</c:v>
                </c:pt>
                <c:pt idx="216">
                  <c:v>72.205153084719655</c:v>
                </c:pt>
                <c:pt idx="217">
                  <c:v>72.592088699209114</c:v>
                </c:pt>
                <c:pt idx="218">
                  <c:v>69.80183734579154</c:v>
                </c:pt>
                <c:pt idx="219">
                  <c:v>72.147323107518019</c:v>
                </c:pt>
                <c:pt idx="220">
                  <c:v>73.142669892055551</c:v>
                </c:pt>
                <c:pt idx="221">
                  <c:v>72.191275176518189</c:v>
                </c:pt>
                <c:pt idx="222">
                  <c:v>69.894831819757044</c:v>
                </c:pt>
                <c:pt idx="223">
                  <c:v>70.488133159656769</c:v>
                </c:pt>
                <c:pt idx="224">
                  <c:v>70.762798132573351</c:v>
                </c:pt>
                <c:pt idx="225">
                  <c:v>73.957752824937018</c:v>
                </c:pt>
                <c:pt idx="226">
                  <c:v>72.691912824429934</c:v>
                </c:pt>
                <c:pt idx="227">
                  <c:v>72.797673701939601</c:v>
                </c:pt>
                <c:pt idx="228">
                  <c:v>75.030268780843528</c:v>
                </c:pt>
                <c:pt idx="229">
                  <c:v>73.997390179647226</c:v>
                </c:pt>
                <c:pt idx="230">
                  <c:v>75.042263258729463</c:v>
                </c:pt>
                <c:pt idx="231">
                  <c:v>75.308152172650637</c:v>
                </c:pt>
                <c:pt idx="232">
                  <c:v>76.218932222083936</c:v>
                </c:pt>
                <c:pt idx="233">
                  <c:v>75.822264475263552</c:v>
                </c:pt>
                <c:pt idx="234">
                  <c:v>76.166819484387503</c:v>
                </c:pt>
                <c:pt idx="235">
                  <c:v>74.972059463794849</c:v>
                </c:pt>
                <c:pt idx="236">
                  <c:v>72.960036504407014</c:v>
                </c:pt>
                <c:pt idx="237">
                  <c:v>75.232252940024381</c:v>
                </c:pt>
                <c:pt idx="238">
                  <c:v>74.709141824225057</c:v>
                </c:pt>
                <c:pt idx="239">
                  <c:v>74.705448096044449</c:v>
                </c:pt>
                <c:pt idx="240">
                  <c:v>74.862715596283167</c:v>
                </c:pt>
                <c:pt idx="241">
                  <c:v>74.402997836031162</c:v>
                </c:pt>
                <c:pt idx="242">
                  <c:v>71.782498695405636</c:v>
                </c:pt>
                <c:pt idx="243">
                  <c:v>70.0910912096315</c:v>
                </c:pt>
                <c:pt idx="244">
                  <c:v>71.379385670171146</c:v>
                </c:pt>
                <c:pt idx="245">
                  <c:v>71.065194335780703</c:v>
                </c:pt>
                <c:pt idx="246">
                  <c:v>72.639360666430463</c:v>
                </c:pt>
                <c:pt idx="247">
                  <c:v>73.78075951022916</c:v>
                </c:pt>
                <c:pt idx="248">
                  <c:v>73.476451729601479</c:v>
                </c:pt>
                <c:pt idx="249">
                  <c:v>74.708855495753198</c:v>
                </c:pt>
                <c:pt idx="250">
                  <c:v>74.36389173220411</c:v>
                </c:pt>
                <c:pt idx="251">
                  <c:v>74.709179723163743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E8-4763-A048-A1CCB9BB163B}"/>
            </c:ext>
          </c:extLst>
        </c:ser>
        <c:ser>
          <c:idx val="2"/>
          <c:order val="2"/>
          <c:tx>
            <c:strRef>
              <c:f>'Ex.11.6'!$BU$1</c:f>
              <c:strCache>
                <c:ptCount val="1"/>
                <c:pt idx="0">
                  <c:v>Ni recovery %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'Ex.11.6'!$AZ$2:$AZ$253</c:f>
              <c:numCache>
                <c:formatCode>General</c:formatCode>
                <c:ptCount val="252"/>
                <c:pt idx="0">
                  <c:v>402</c:v>
                </c:pt>
                <c:pt idx="1">
                  <c:v>403</c:v>
                </c:pt>
                <c:pt idx="2">
                  <c:v>404</c:v>
                </c:pt>
                <c:pt idx="3">
                  <c:v>405</c:v>
                </c:pt>
                <c:pt idx="4">
                  <c:v>406</c:v>
                </c:pt>
                <c:pt idx="5">
                  <c:v>407</c:v>
                </c:pt>
                <c:pt idx="6">
                  <c:v>408</c:v>
                </c:pt>
                <c:pt idx="7">
                  <c:v>409</c:v>
                </c:pt>
                <c:pt idx="8">
                  <c:v>410</c:v>
                </c:pt>
                <c:pt idx="9">
                  <c:v>411</c:v>
                </c:pt>
                <c:pt idx="10">
                  <c:v>412</c:v>
                </c:pt>
                <c:pt idx="11">
                  <c:v>413</c:v>
                </c:pt>
                <c:pt idx="12">
                  <c:v>414</c:v>
                </c:pt>
                <c:pt idx="13">
                  <c:v>415</c:v>
                </c:pt>
                <c:pt idx="14">
                  <c:v>416</c:v>
                </c:pt>
                <c:pt idx="15">
                  <c:v>417</c:v>
                </c:pt>
                <c:pt idx="16">
                  <c:v>418</c:v>
                </c:pt>
                <c:pt idx="17">
                  <c:v>419</c:v>
                </c:pt>
                <c:pt idx="18">
                  <c:v>420</c:v>
                </c:pt>
                <c:pt idx="19">
                  <c:v>421</c:v>
                </c:pt>
                <c:pt idx="20">
                  <c:v>422</c:v>
                </c:pt>
                <c:pt idx="21">
                  <c:v>423</c:v>
                </c:pt>
                <c:pt idx="22">
                  <c:v>424</c:v>
                </c:pt>
                <c:pt idx="23">
                  <c:v>425</c:v>
                </c:pt>
                <c:pt idx="24">
                  <c:v>426</c:v>
                </c:pt>
                <c:pt idx="25">
                  <c:v>427</c:v>
                </c:pt>
                <c:pt idx="26">
                  <c:v>428</c:v>
                </c:pt>
                <c:pt idx="27">
                  <c:v>429</c:v>
                </c:pt>
                <c:pt idx="28">
                  <c:v>430</c:v>
                </c:pt>
                <c:pt idx="29">
                  <c:v>431</c:v>
                </c:pt>
                <c:pt idx="30">
                  <c:v>432</c:v>
                </c:pt>
                <c:pt idx="31">
                  <c:v>433</c:v>
                </c:pt>
                <c:pt idx="32">
                  <c:v>434</c:v>
                </c:pt>
                <c:pt idx="33">
                  <c:v>435</c:v>
                </c:pt>
                <c:pt idx="34">
                  <c:v>436</c:v>
                </c:pt>
                <c:pt idx="35">
                  <c:v>437</c:v>
                </c:pt>
                <c:pt idx="36">
                  <c:v>438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442</c:v>
                </c:pt>
                <c:pt idx="41">
                  <c:v>443</c:v>
                </c:pt>
                <c:pt idx="42">
                  <c:v>444</c:v>
                </c:pt>
                <c:pt idx="43">
                  <c:v>445</c:v>
                </c:pt>
                <c:pt idx="44">
                  <c:v>446</c:v>
                </c:pt>
                <c:pt idx="45">
                  <c:v>447</c:v>
                </c:pt>
                <c:pt idx="46">
                  <c:v>448</c:v>
                </c:pt>
                <c:pt idx="47">
                  <c:v>449</c:v>
                </c:pt>
                <c:pt idx="48">
                  <c:v>450</c:v>
                </c:pt>
                <c:pt idx="49">
                  <c:v>451</c:v>
                </c:pt>
                <c:pt idx="50">
                  <c:v>452</c:v>
                </c:pt>
                <c:pt idx="51">
                  <c:v>453</c:v>
                </c:pt>
                <c:pt idx="52">
                  <c:v>454</c:v>
                </c:pt>
                <c:pt idx="53">
                  <c:v>455</c:v>
                </c:pt>
                <c:pt idx="54">
                  <c:v>456</c:v>
                </c:pt>
                <c:pt idx="55">
                  <c:v>457</c:v>
                </c:pt>
                <c:pt idx="56">
                  <c:v>458</c:v>
                </c:pt>
                <c:pt idx="57">
                  <c:v>459</c:v>
                </c:pt>
                <c:pt idx="58">
                  <c:v>460</c:v>
                </c:pt>
                <c:pt idx="59">
                  <c:v>461</c:v>
                </c:pt>
                <c:pt idx="60">
                  <c:v>462</c:v>
                </c:pt>
                <c:pt idx="61">
                  <c:v>463</c:v>
                </c:pt>
                <c:pt idx="62">
                  <c:v>464</c:v>
                </c:pt>
                <c:pt idx="63">
                  <c:v>465</c:v>
                </c:pt>
                <c:pt idx="64">
                  <c:v>466</c:v>
                </c:pt>
                <c:pt idx="65">
                  <c:v>467</c:v>
                </c:pt>
                <c:pt idx="66">
                  <c:v>468</c:v>
                </c:pt>
                <c:pt idx="67">
                  <c:v>469</c:v>
                </c:pt>
                <c:pt idx="68">
                  <c:v>470</c:v>
                </c:pt>
                <c:pt idx="69">
                  <c:v>471</c:v>
                </c:pt>
                <c:pt idx="70">
                  <c:v>472</c:v>
                </c:pt>
                <c:pt idx="71">
                  <c:v>473</c:v>
                </c:pt>
                <c:pt idx="72">
                  <c:v>474</c:v>
                </c:pt>
                <c:pt idx="73">
                  <c:v>475</c:v>
                </c:pt>
                <c:pt idx="74">
                  <c:v>476</c:v>
                </c:pt>
                <c:pt idx="75">
                  <c:v>477</c:v>
                </c:pt>
                <c:pt idx="76">
                  <c:v>478</c:v>
                </c:pt>
                <c:pt idx="77">
                  <c:v>479</c:v>
                </c:pt>
                <c:pt idx="78">
                  <c:v>480</c:v>
                </c:pt>
                <c:pt idx="79">
                  <c:v>481</c:v>
                </c:pt>
                <c:pt idx="80">
                  <c:v>482</c:v>
                </c:pt>
                <c:pt idx="81">
                  <c:v>483</c:v>
                </c:pt>
                <c:pt idx="82">
                  <c:v>484</c:v>
                </c:pt>
                <c:pt idx="83">
                  <c:v>485</c:v>
                </c:pt>
                <c:pt idx="84">
                  <c:v>486</c:v>
                </c:pt>
                <c:pt idx="85">
                  <c:v>487</c:v>
                </c:pt>
                <c:pt idx="86">
                  <c:v>488</c:v>
                </c:pt>
                <c:pt idx="87">
                  <c:v>489</c:v>
                </c:pt>
                <c:pt idx="88">
                  <c:v>490</c:v>
                </c:pt>
                <c:pt idx="89">
                  <c:v>491</c:v>
                </c:pt>
                <c:pt idx="90">
                  <c:v>492</c:v>
                </c:pt>
                <c:pt idx="91">
                  <c:v>493</c:v>
                </c:pt>
                <c:pt idx="92">
                  <c:v>494</c:v>
                </c:pt>
                <c:pt idx="93">
                  <c:v>495</c:v>
                </c:pt>
                <c:pt idx="94">
                  <c:v>496</c:v>
                </c:pt>
                <c:pt idx="95">
                  <c:v>497</c:v>
                </c:pt>
                <c:pt idx="96">
                  <c:v>498</c:v>
                </c:pt>
                <c:pt idx="97">
                  <c:v>499</c:v>
                </c:pt>
                <c:pt idx="98">
                  <c:v>500</c:v>
                </c:pt>
                <c:pt idx="99">
                  <c:v>501</c:v>
                </c:pt>
                <c:pt idx="100">
                  <c:v>502</c:v>
                </c:pt>
                <c:pt idx="101">
                  <c:v>503</c:v>
                </c:pt>
                <c:pt idx="102">
                  <c:v>504</c:v>
                </c:pt>
                <c:pt idx="103">
                  <c:v>505</c:v>
                </c:pt>
                <c:pt idx="104">
                  <c:v>506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510</c:v>
                </c:pt>
                <c:pt idx="109">
                  <c:v>511</c:v>
                </c:pt>
                <c:pt idx="110">
                  <c:v>512</c:v>
                </c:pt>
                <c:pt idx="111">
                  <c:v>513</c:v>
                </c:pt>
                <c:pt idx="112">
                  <c:v>514</c:v>
                </c:pt>
                <c:pt idx="113">
                  <c:v>515</c:v>
                </c:pt>
                <c:pt idx="114">
                  <c:v>516</c:v>
                </c:pt>
                <c:pt idx="115">
                  <c:v>517</c:v>
                </c:pt>
                <c:pt idx="116">
                  <c:v>518</c:v>
                </c:pt>
                <c:pt idx="117">
                  <c:v>519</c:v>
                </c:pt>
                <c:pt idx="118">
                  <c:v>520</c:v>
                </c:pt>
                <c:pt idx="119">
                  <c:v>521</c:v>
                </c:pt>
                <c:pt idx="120">
                  <c:v>522</c:v>
                </c:pt>
                <c:pt idx="121">
                  <c:v>523</c:v>
                </c:pt>
                <c:pt idx="122">
                  <c:v>524</c:v>
                </c:pt>
                <c:pt idx="123">
                  <c:v>525</c:v>
                </c:pt>
                <c:pt idx="124">
                  <c:v>526</c:v>
                </c:pt>
                <c:pt idx="125">
                  <c:v>527</c:v>
                </c:pt>
                <c:pt idx="126">
                  <c:v>528</c:v>
                </c:pt>
                <c:pt idx="127">
                  <c:v>529</c:v>
                </c:pt>
                <c:pt idx="128">
                  <c:v>530</c:v>
                </c:pt>
                <c:pt idx="129">
                  <c:v>531</c:v>
                </c:pt>
                <c:pt idx="130">
                  <c:v>532</c:v>
                </c:pt>
                <c:pt idx="131">
                  <c:v>533</c:v>
                </c:pt>
                <c:pt idx="132">
                  <c:v>534</c:v>
                </c:pt>
                <c:pt idx="133">
                  <c:v>535</c:v>
                </c:pt>
                <c:pt idx="134">
                  <c:v>536</c:v>
                </c:pt>
                <c:pt idx="135">
                  <c:v>537</c:v>
                </c:pt>
                <c:pt idx="136">
                  <c:v>538</c:v>
                </c:pt>
                <c:pt idx="137">
                  <c:v>539</c:v>
                </c:pt>
                <c:pt idx="138">
                  <c:v>540</c:v>
                </c:pt>
                <c:pt idx="139">
                  <c:v>541</c:v>
                </c:pt>
                <c:pt idx="140">
                  <c:v>542</c:v>
                </c:pt>
                <c:pt idx="141">
                  <c:v>543</c:v>
                </c:pt>
                <c:pt idx="142">
                  <c:v>544</c:v>
                </c:pt>
                <c:pt idx="143">
                  <c:v>545</c:v>
                </c:pt>
                <c:pt idx="144">
                  <c:v>546</c:v>
                </c:pt>
                <c:pt idx="145">
                  <c:v>547</c:v>
                </c:pt>
                <c:pt idx="146">
                  <c:v>548</c:v>
                </c:pt>
                <c:pt idx="147">
                  <c:v>549</c:v>
                </c:pt>
                <c:pt idx="148">
                  <c:v>550</c:v>
                </c:pt>
                <c:pt idx="149">
                  <c:v>551</c:v>
                </c:pt>
                <c:pt idx="150">
                  <c:v>552</c:v>
                </c:pt>
                <c:pt idx="151">
                  <c:v>553</c:v>
                </c:pt>
                <c:pt idx="152">
                  <c:v>554</c:v>
                </c:pt>
                <c:pt idx="153">
                  <c:v>555</c:v>
                </c:pt>
                <c:pt idx="154">
                  <c:v>556</c:v>
                </c:pt>
                <c:pt idx="155">
                  <c:v>557</c:v>
                </c:pt>
                <c:pt idx="156">
                  <c:v>558</c:v>
                </c:pt>
                <c:pt idx="157">
                  <c:v>559</c:v>
                </c:pt>
                <c:pt idx="158">
                  <c:v>560</c:v>
                </c:pt>
                <c:pt idx="159">
                  <c:v>561</c:v>
                </c:pt>
                <c:pt idx="160">
                  <c:v>562</c:v>
                </c:pt>
                <c:pt idx="161">
                  <c:v>563</c:v>
                </c:pt>
                <c:pt idx="162">
                  <c:v>564</c:v>
                </c:pt>
                <c:pt idx="163">
                  <c:v>565</c:v>
                </c:pt>
                <c:pt idx="164">
                  <c:v>566</c:v>
                </c:pt>
                <c:pt idx="165">
                  <c:v>567</c:v>
                </c:pt>
                <c:pt idx="166">
                  <c:v>568</c:v>
                </c:pt>
                <c:pt idx="167">
                  <c:v>569</c:v>
                </c:pt>
                <c:pt idx="168">
                  <c:v>570</c:v>
                </c:pt>
                <c:pt idx="169">
                  <c:v>571</c:v>
                </c:pt>
                <c:pt idx="170">
                  <c:v>572</c:v>
                </c:pt>
                <c:pt idx="171">
                  <c:v>573</c:v>
                </c:pt>
                <c:pt idx="172">
                  <c:v>574</c:v>
                </c:pt>
                <c:pt idx="173">
                  <c:v>575</c:v>
                </c:pt>
                <c:pt idx="174">
                  <c:v>576</c:v>
                </c:pt>
                <c:pt idx="175">
                  <c:v>577</c:v>
                </c:pt>
                <c:pt idx="176">
                  <c:v>578</c:v>
                </c:pt>
                <c:pt idx="177">
                  <c:v>579</c:v>
                </c:pt>
                <c:pt idx="178">
                  <c:v>580</c:v>
                </c:pt>
                <c:pt idx="179">
                  <c:v>581</c:v>
                </c:pt>
                <c:pt idx="180">
                  <c:v>582</c:v>
                </c:pt>
                <c:pt idx="181">
                  <c:v>583</c:v>
                </c:pt>
                <c:pt idx="182">
                  <c:v>584</c:v>
                </c:pt>
                <c:pt idx="183">
                  <c:v>585</c:v>
                </c:pt>
                <c:pt idx="184">
                  <c:v>586</c:v>
                </c:pt>
                <c:pt idx="185">
                  <c:v>587</c:v>
                </c:pt>
                <c:pt idx="186">
                  <c:v>588</c:v>
                </c:pt>
                <c:pt idx="187">
                  <c:v>589</c:v>
                </c:pt>
                <c:pt idx="188">
                  <c:v>590</c:v>
                </c:pt>
                <c:pt idx="189">
                  <c:v>591</c:v>
                </c:pt>
                <c:pt idx="190">
                  <c:v>592</c:v>
                </c:pt>
                <c:pt idx="191">
                  <c:v>593</c:v>
                </c:pt>
                <c:pt idx="192">
                  <c:v>594</c:v>
                </c:pt>
                <c:pt idx="193">
                  <c:v>595</c:v>
                </c:pt>
                <c:pt idx="194">
                  <c:v>596</c:v>
                </c:pt>
                <c:pt idx="195">
                  <c:v>597</c:v>
                </c:pt>
                <c:pt idx="196">
                  <c:v>598</c:v>
                </c:pt>
                <c:pt idx="197">
                  <c:v>599</c:v>
                </c:pt>
                <c:pt idx="198">
                  <c:v>600</c:v>
                </c:pt>
                <c:pt idx="199">
                  <c:v>601</c:v>
                </c:pt>
                <c:pt idx="200">
                  <c:v>602</c:v>
                </c:pt>
                <c:pt idx="201">
                  <c:v>603</c:v>
                </c:pt>
                <c:pt idx="202">
                  <c:v>604</c:v>
                </c:pt>
                <c:pt idx="203">
                  <c:v>605</c:v>
                </c:pt>
                <c:pt idx="204">
                  <c:v>606</c:v>
                </c:pt>
                <c:pt idx="205">
                  <c:v>607</c:v>
                </c:pt>
                <c:pt idx="206">
                  <c:v>608</c:v>
                </c:pt>
                <c:pt idx="207">
                  <c:v>609</c:v>
                </c:pt>
                <c:pt idx="208">
                  <c:v>610</c:v>
                </c:pt>
                <c:pt idx="209">
                  <c:v>611</c:v>
                </c:pt>
                <c:pt idx="210">
                  <c:v>612</c:v>
                </c:pt>
                <c:pt idx="211">
                  <c:v>613</c:v>
                </c:pt>
                <c:pt idx="212">
                  <c:v>614</c:v>
                </c:pt>
                <c:pt idx="213">
                  <c:v>615</c:v>
                </c:pt>
                <c:pt idx="214">
                  <c:v>616</c:v>
                </c:pt>
                <c:pt idx="215">
                  <c:v>617</c:v>
                </c:pt>
                <c:pt idx="216">
                  <c:v>618</c:v>
                </c:pt>
                <c:pt idx="217">
                  <c:v>619</c:v>
                </c:pt>
                <c:pt idx="218">
                  <c:v>620</c:v>
                </c:pt>
                <c:pt idx="219">
                  <c:v>621</c:v>
                </c:pt>
                <c:pt idx="220">
                  <c:v>622</c:v>
                </c:pt>
                <c:pt idx="221">
                  <c:v>623</c:v>
                </c:pt>
                <c:pt idx="222">
                  <c:v>624</c:v>
                </c:pt>
                <c:pt idx="223">
                  <c:v>625</c:v>
                </c:pt>
                <c:pt idx="224">
                  <c:v>626</c:v>
                </c:pt>
                <c:pt idx="225">
                  <c:v>627</c:v>
                </c:pt>
                <c:pt idx="226">
                  <c:v>628</c:v>
                </c:pt>
                <c:pt idx="227">
                  <c:v>629</c:v>
                </c:pt>
                <c:pt idx="228">
                  <c:v>630</c:v>
                </c:pt>
                <c:pt idx="229">
                  <c:v>631</c:v>
                </c:pt>
                <c:pt idx="230">
                  <c:v>632</c:v>
                </c:pt>
                <c:pt idx="231">
                  <c:v>633</c:v>
                </c:pt>
                <c:pt idx="232">
                  <c:v>634</c:v>
                </c:pt>
                <c:pt idx="233">
                  <c:v>635</c:v>
                </c:pt>
                <c:pt idx="234">
                  <c:v>636</c:v>
                </c:pt>
                <c:pt idx="235">
                  <c:v>637</c:v>
                </c:pt>
                <c:pt idx="236">
                  <c:v>638</c:v>
                </c:pt>
                <c:pt idx="237">
                  <c:v>639</c:v>
                </c:pt>
                <c:pt idx="238">
                  <c:v>640</c:v>
                </c:pt>
                <c:pt idx="239">
                  <c:v>641</c:v>
                </c:pt>
                <c:pt idx="240">
                  <c:v>642</c:v>
                </c:pt>
                <c:pt idx="241">
                  <c:v>643</c:v>
                </c:pt>
                <c:pt idx="242">
                  <c:v>644</c:v>
                </c:pt>
                <c:pt idx="243">
                  <c:v>645</c:v>
                </c:pt>
                <c:pt idx="244">
                  <c:v>646</c:v>
                </c:pt>
                <c:pt idx="245">
                  <c:v>647</c:v>
                </c:pt>
                <c:pt idx="246">
                  <c:v>648</c:v>
                </c:pt>
                <c:pt idx="247">
                  <c:v>649</c:v>
                </c:pt>
                <c:pt idx="248">
                  <c:v>650</c:v>
                </c:pt>
                <c:pt idx="249">
                  <c:v>651</c:v>
                </c:pt>
                <c:pt idx="250">
                  <c:v>652</c:v>
                </c:pt>
                <c:pt idx="251">
                  <c:v>653</c:v>
                </c:pt>
              </c:numCache>
            </c:numRef>
          </c:xVal>
          <c:yVal>
            <c:numRef>
              <c:f>'Ex.11.6'!$BU$2:$BU$427</c:f>
              <c:numCache>
                <c:formatCode>0.00</c:formatCode>
                <c:ptCount val="426"/>
                <c:pt idx="0">
                  <c:v>71.525281857682955</c:v>
                </c:pt>
                <c:pt idx="1">
                  <c:v>73.609295634734423</c:v>
                </c:pt>
                <c:pt idx="2">
                  <c:v>74.858359694413465</c:v>
                </c:pt>
                <c:pt idx="3">
                  <c:v>74.292708358649818</c:v>
                </c:pt>
                <c:pt idx="4">
                  <c:v>76.346532070392428</c:v>
                </c:pt>
                <c:pt idx="5">
                  <c:v>74.906996036057123</c:v>
                </c:pt>
                <c:pt idx="6">
                  <c:v>75.615515909078994</c:v>
                </c:pt>
                <c:pt idx="7">
                  <c:v>76.486575154433638</c:v>
                </c:pt>
                <c:pt idx="8">
                  <c:v>76.538393853589142</c:v>
                </c:pt>
                <c:pt idx="9">
                  <c:v>74.224520998747835</c:v>
                </c:pt>
                <c:pt idx="10">
                  <c:v>74.19579082028352</c:v>
                </c:pt>
                <c:pt idx="11">
                  <c:v>75.39315428271621</c:v>
                </c:pt>
                <c:pt idx="12">
                  <c:v>76.762763192407661</c:v>
                </c:pt>
                <c:pt idx="13">
                  <c:v>76.545193687230977</c:v>
                </c:pt>
                <c:pt idx="14">
                  <c:v>74.308938080088595</c:v>
                </c:pt>
                <c:pt idx="15">
                  <c:v>73.429653873351768</c:v>
                </c:pt>
                <c:pt idx="16">
                  <c:v>74.578712072939609</c:v>
                </c:pt>
                <c:pt idx="17">
                  <c:v>73.865097214596062</c:v>
                </c:pt>
                <c:pt idx="18">
                  <c:v>76.177194834024377</c:v>
                </c:pt>
                <c:pt idx="19">
                  <c:v>75.81331025648312</c:v>
                </c:pt>
                <c:pt idx="20">
                  <c:v>76.72363709563237</c:v>
                </c:pt>
                <c:pt idx="21">
                  <c:v>75.399632287574462</c:v>
                </c:pt>
                <c:pt idx="22">
                  <c:v>75.774744138547433</c:v>
                </c:pt>
                <c:pt idx="23">
                  <c:v>76.253851494601591</c:v>
                </c:pt>
                <c:pt idx="24">
                  <c:v>76.347052866642812</c:v>
                </c:pt>
                <c:pt idx="25">
                  <c:v>76.933169023004012</c:v>
                </c:pt>
                <c:pt idx="26">
                  <c:v>77.961704282519477</c:v>
                </c:pt>
                <c:pt idx="27">
                  <c:v>75.978322736292469</c:v>
                </c:pt>
                <c:pt idx="28">
                  <c:v>76.534413033057547</c:v>
                </c:pt>
                <c:pt idx="29">
                  <c:v>77.451703812616131</c:v>
                </c:pt>
                <c:pt idx="30">
                  <c:v>76.1485631456965</c:v>
                </c:pt>
                <c:pt idx="31">
                  <c:v>77.947395976141706</c:v>
                </c:pt>
                <c:pt idx="32">
                  <c:v>72.272970326243168</c:v>
                </c:pt>
                <c:pt idx="33">
                  <c:v>66.392220369114312</c:v>
                </c:pt>
                <c:pt idx="34">
                  <c:v>65.760751982320116</c:v>
                </c:pt>
                <c:pt idx="35">
                  <c:v>64.993733508130248</c:v>
                </c:pt>
                <c:pt idx="36">
                  <c:v>64.206764870181786</c:v>
                </c:pt>
                <c:pt idx="37">
                  <c:v>66.523128262857441</c:v>
                </c:pt>
                <c:pt idx="38">
                  <c:v>66.01298970950748</c:v>
                </c:pt>
                <c:pt idx="39">
                  <c:v>65.358197740991258</c:v>
                </c:pt>
                <c:pt idx="40">
                  <c:v>67.509798902501643</c:v>
                </c:pt>
                <c:pt idx="41">
                  <c:v>69.905037689545239</c:v>
                </c:pt>
                <c:pt idx="42">
                  <c:v>71.673564681561103</c:v>
                </c:pt>
                <c:pt idx="43">
                  <c:v>71.971469506375271</c:v>
                </c:pt>
                <c:pt idx="44">
                  <c:v>73.376634849090934</c:v>
                </c:pt>
                <c:pt idx="45">
                  <c:v>73.06046885395557</c:v>
                </c:pt>
                <c:pt idx="46">
                  <c:v>67.603835653657086</c:v>
                </c:pt>
                <c:pt idx="47">
                  <c:v>66.626717661658958</c:v>
                </c:pt>
                <c:pt idx="48">
                  <c:v>67.38288124180346</c:v>
                </c:pt>
                <c:pt idx="49">
                  <c:v>66.262307493206549</c:v>
                </c:pt>
                <c:pt idx="50">
                  <c:v>61.744574279750964</c:v>
                </c:pt>
                <c:pt idx="51">
                  <c:v>62.182736153464546</c:v>
                </c:pt>
                <c:pt idx="52">
                  <c:v>63.603136784340862</c:v>
                </c:pt>
                <c:pt idx="53">
                  <c:v>56.922207272678179</c:v>
                </c:pt>
                <c:pt idx="54">
                  <c:v>57.927215102897037</c:v>
                </c:pt>
                <c:pt idx="55">
                  <c:v>61.775705349770682</c:v>
                </c:pt>
                <c:pt idx="56">
                  <c:v>66.083182870978334</c:v>
                </c:pt>
                <c:pt idx="57">
                  <c:v>67.137421444237361</c:v>
                </c:pt>
                <c:pt idx="58">
                  <c:v>63.44915888229842</c:v>
                </c:pt>
                <c:pt idx="59">
                  <c:v>63.448762992165996</c:v>
                </c:pt>
                <c:pt idx="60">
                  <c:v>56.095454054637713</c:v>
                </c:pt>
                <c:pt idx="61">
                  <c:v>60.133991018184496</c:v>
                </c:pt>
                <c:pt idx="62">
                  <c:v>57.608005249415974</c:v>
                </c:pt>
                <c:pt idx="63">
                  <c:v>60.267994049946495</c:v>
                </c:pt>
                <c:pt idx="64">
                  <c:v>62.185304015268542</c:v>
                </c:pt>
                <c:pt idx="65">
                  <c:v>63.581630761406046</c:v>
                </c:pt>
                <c:pt idx="66">
                  <c:v>53.856927677263613</c:v>
                </c:pt>
                <c:pt idx="67">
                  <c:v>63.172444710101615</c:v>
                </c:pt>
                <c:pt idx="68">
                  <c:v>56.021327473060708</c:v>
                </c:pt>
                <c:pt idx="69">
                  <c:v>63.280771412365297</c:v>
                </c:pt>
                <c:pt idx="70">
                  <c:v>63.688739730772589</c:v>
                </c:pt>
                <c:pt idx="71">
                  <c:v>66.051551261825963</c:v>
                </c:pt>
                <c:pt idx="72">
                  <c:v>66.067164171571392</c:v>
                </c:pt>
                <c:pt idx="73">
                  <c:v>64.97896710272029</c:v>
                </c:pt>
                <c:pt idx="74">
                  <c:v>63.677342124199811</c:v>
                </c:pt>
                <c:pt idx="75">
                  <c:v>65.051301608935972</c:v>
                </c:pt>
                <c:pt idx="76">
                  <c:v>63.513951979234271</c:v>
                </c:pt>
                <c:pt idx="77">
                  <c:v>62.818704728095909</c:v>
                </c:pt>
                <c:pt idx="78">
                  <c:v>62.692843334482397</c:v>
                </c:pt>
                <c:pt idx="79">
                  <c:v>64.93173703003572</c:v>
                </c:pt>
                <c:pt idx="80">
                  <c:v>69.408497054658525</c:v>
                </c:pt>
                <c:pt idx="81">
                  <c:v>68.057876369152766</c:v>
                </c:pt>
                <c:pt idx="82">
                  <c:v>68.102855755276593</c:v>
                </c:pt>
                <c:pt idx="83">
                  <c:v>67.439402981196494</c:v>
                </c:pt>
                <c:pt idx="84">
                  <c:v>67.739754357498839</c:v>
                </c:pt>
                <c:pt idx="85">
                  <c:v>67.402484596455267</c:v>
                </c:pt>
                <c:pt idx="86">
                  <c:v>70.094255289796806</c:v>
                </c:pt>
                <c:pt idx="87">
                  <c:v>68.920228660702406</c:v>
                </c:pt>
                <c:pt idx="88">
                  <c:v>66.348346672599448</c:v>
                </c:pt>
                <c:pt idx="89">
                  <c:v>67.434424911066756</c:v>
                </c:pt>
                <c:pt idx="90">
                  <c:v>67.107033639143737</c:v>
                </c:pt>
                <c:pt idx="91">
                  <c:v>68.021265952686733</c:v>
                </c:pt>
                <c:pt idx="92">
                  <c:v>69.150486653850166</c:v>
                </c:pt>
                <c:pt idx="93">
                  <c:v>65.918588873812752</c:v>
                </c:pt>
                <c:pt idx="94">
                  <c:v>63.077281174261067</c:v>
                </c:pt>
                <c:pt idx="95">
                  <c:v>62.629871574177507</c:v>
                </c:pt>
                <c:pt idx="96">
                  <c:v>62.875151263901188</c:v>
                </c:pt>
                <c:pt idx="97">
                  <c:v>64.648424088080603</c:v>
                </c:pt>
                <c:pt idx="98">
                  <c:v>61.14363778298204</c:v>
                </c:pt>
                <c:pt idx="99">
                  <c:v>61.468090870773459</c:v>
                </c:pt>
                <c:pt idx="100">
                  <c:v>59.394978736678894</c:v>
                </c:pt>
                <c:pt idx="101">
                  <c:v>59.268057067030824</c:v>
                </c:pt>
                <c:pt idx="102">
                  <c:v>61.014641507041311</c:v>
                </c:pt>
                <c:pt idx="103">
                  <c:v>63.698437335556456</c:v>
                </c:pt>
                <c:pt idx="104">
                  <c:v>61.170302143280672</c:v>
                </c:pt>
                <c:pt idx="105">
                  <c:v>62.15766978582824</c:v>
                </c:pt>
                <c:pt idx="106">
                  <c:v>61.375155344366817</c:v>
                </c:pt>
                <c:pt idx="107">
                  <c:v>62.281861240446801</c:v>
                </c:pt>
                <c:pt idx="108">
                  <c:v>67.339275423871499</c:v>
                </c:pt>
                <c:pt idx="109">
                  <c:v>62.825251328249465</c:v>
                </c:pt>
                <c:pt idx="110">
                  <c:v>61.0967612108577</c:v>
                </c:pt>
                <c:pt idx="111">
                  <c:v>62.962708525078114</c:v>
                </c:pt>
                <c:pt idx="112">
                  <c:v>66.028507546115151</c:v>
                </c:pt>
                <c:pt idx="113">
                  <c:v>64.210869213228989</c:v>
                </c:pt>
                <c:pt idx="114">
                  <c:v>63.862106794266772</c:v>
                </c:pt>
                <c:pt idx="115">
                  <c:v>59.577483360330831</c:v>
                </c:pt>
                <c:pt idx="116">
                  <c:v>60.642375886952259</c:v>
                </c:pt>
                <c:pt idx="117">
                  <c:v>63.642693169886044</c:v>
                </c:pt>
                <c:pt idx="118">
                  <c:v>58.226957246074086</c:v>
                </c:pt>
                <c:pt idx="119">
                  <c:v>59.000015338571764</c:v>
                </c:pt>
                <c:pt idx="120">
                  <c:v>62.429974862116232</c:v>
                </c:pt>
                <c:pt idx="121">
                  <c:v>63.327805746970981</c:v>
                </c:pt>
                <c:pt idx="122">
                  <c:v>63.963967821683255</c:v>
                </c:pt>
                <c:pt idx="123">
                  <c:v>65.041945140629366</c:v>
                </c:pt>
                <c:pt idx="124">
                  <c:v>64.485666104553104</c:v>
                </c:pt>
                <c:pt idx="125">
                  <c:v>63.214931504135187</c:v>
                </c:pt>
                <c:pt idx="126">
                  <c:v>67.213578356612032</c:v>
                </c:pt>
                <c:pt idx="127">
                  <c:v>67.093070053951436</c:v>
                </c:pt>
                <c:pt idx="128">
                  <c:v>66.056477933872543</c:v>
                </c:pt>
                <c:pt idx="129">
                  <c:v>66.602618691100986</c:v>
                </c:pt>
                <c:pt idx="130">
                  <c:v>65.174073232054823</c:v>
                </c:pt>
                <c:pt idx="131">
                  <c:v>63.990616667229219</c:v>
                </c:pt>
                <c:pt idx="132">
                  <c:v>62.250259620857271</c:v>
                </c:pt>
                <c:pt idx="133">
                  <c:v>65.235355168023602</c:v>
                </c:pt>
                <c:pt idx="134">
                  <c:v>65.28920958160667</c:v>
                </c:pt>
                <c:pt idx="135">
                  <c:v>64.979339755652859</c:v>
                </c:pt>
                <c:pt idx="136">
                  <c:v>63.51546823652329</c:v>
                </c:pt>
                <c:pt idx="137">
                  <c:v>64.541607898448518</c:v>
                </c:pt>
                <c:pt idx="138">
                  <c:v>65.158157682942928</c:v>
                </c:pt>
                <c:pt idx="139">
                  <c:v>62.216305014838902</c:v>
                </c:pt>
                <c:pt idx="140">
                  <c:v>64.550669216061181</c:v>
                </c:pt>
                <c:pt idx="141">
                  <c:v>66.566665605368769</c:v>
                </c:pt>
                <c:pt idx="142">
                  <c:v>67.442107795970927</c:v>
                </c:pt>
                <c:pt idx="143">
                  <c:v>69.027393569942362</c:v>
                </c:pt>
                <c:pt idx="144">
                  <c:v>67.697831530141315</c:v>
                </c:pt>
                <c:pt idx="145">
                  <c:v>69.952922494044969</c:v>
                </c:pt>
                <c:pt idx="146">
                  <c:v>65.613082843602712</c:v>
                </c:pt>
                <c:pt idx="147">
                  <c:v>68.941165403429551</c:v>
                </c:pt>
                <c:pt idx="148">
                  <c:v>67.079489443293937</c:v>
                </c:pt>
                <c:pt idx="149">
                  <c:v>68.943788622503476</c:v>
                </c:pt>
                <c:pt idx="150">
                  <c:v>66.183594853910989</c:v>
                </c:pt>
                <c:pt idx="151">
                  <c:v>69.2436915972512</c:v>
                </c:pt>
                <c:pt idx="152">
                  <c:v>68.392892062311901</c:v>
                </c:pt>
                <c:pt idx="153">
                  <c:v>67.749838813668589</c:v>
                </c:pt>
                <c:pt idx="154">
                  <c:v>70.09838949046339</c:v>
                </c:pt>
                <c:pt idx="155">
                  <c:v>67.946512298430008</c:v>
                </c:pt>
                <c:pt idx="156">
                  <c:v>69.485419837507891</c:v>
                </c:pt>
                <c:pt idx="157">
                  <c:v>72.14956584660851</c:v>
                </c:pt>
                <c:pt idx="158">
                  <c:v>72.130024197520285</c:v>
                </c:pt>
                <c:pt idx="159">
                  <c:v>69.276341463079021</c:v>
                </c:pt>
                <c:pt idx="160">
                  <c:v>69.603325409380304</c:v>
                </c:pt>
                <c:pt idx="161">
                  <c:v>70.628906748309731</c:v>
                </c:pt>
                <c:pt idx="162">
                  <c:v>69.793830173201741</c:v>
                </c:pt>
                <c:pt idx="163">
                  <c:v>70.654286472976565</c:v>
                </c:pt>
                <c:pt idx="164">
                  <c:v>69.573577770507484</c:v>
                </c:pt>
                <c:pt idx="165">
                  <c:v>69.26868450837928</c:v>
                </c:pt>
                <c:pt idx="166">
                  <c:v>68.742420844330923</c:v>
                </c:pt>
                <c:pt idx="167">
                  <c:v>67.63097682903836</c:v>
                </c:pt>
                <c:pt idx="168">
                  <c:v>68.53181283255816</c:v>
                </c:pt>
                <c:pt idx="169">
                  <c:v>67.71773509218545</c:v>
                </c:pt>
                <c:pt idx="170">
                  <c:v>68.545877163878117</c:v>
                </c:pt>
                <c:pt idx="171">
                  <c:v>69.60570284326694</c:v>
                </c:pt>
                <c:pt idx="172">
                  <c:v>69.238174214589705</c:v>
                </c:pt>
                <c:pt idx="173">
                  <c:v>70.085563456133528</c:v>
                </c:pt>
                <c:pt idx="174">
                  <c:v>68.537345061223164</c:v>
                </c:pt>
                <c:pt idx="175">
                  <c:v>69.348618990755483</c:v>
                </c:pt>
                <c:pt idx="176">
                  <c:v>68.990442546678622</c:v>
                </c:pt>
                <c:pt idx="177">
                  <c:v>69.269092688747719</c:v>
                </c:pt>
                <c:pt idx="178">
                  <c:v>67.174993358710296</c:v>
                </c:pt>
                <c:pt idx="179">
                  <c:v>57.508034884394</c:v>
                </c:pt>
                <c:pt idx="180">
                  <c:v>60.459579292889821</c:v>
                </c:pt>
                <c:pt idx="181">
                  <c:v>61.548064918851452</c:v>
                </c:pt>
                <c:pt idx="182">
                  <c:v>60.196955209080016</c:v>
                </c:pt>
                <c:pt idx="183">
                  <c:v>62.938963210702347</c:v>
                </c:pt>
                <c:pt idx="184">
                  <c:v>64.324295827492804</c:v>
                </c:pt>
                <c:pt idx="185">
                  <c:v>65.770648183441338</c:v>
                </c:pt>
                <c:pt idx="186">
                  <c:v>65.987152034261257</c:v>
                </c:pt>
                <c:pt idx="187">
                  <c:v>62.46726979056011</c:v>
                </c:pt>
                <c:pt idx="188">
                  <c:v>63.453297403326239</c:v>
                </c:pt>
                <c:pt idx="189">
                  <c:v>64.4979327930766</c:v>
                </c:pt>
                <c:pt idx="190">
                  <c:v>68.042314643006904</c:v>
                </c:pt>
                <c:pt idx="191">
                  <c:v>72.170693666430282</c:v>
                </c:pt>
                <c:pt idx="192">
                  <c:v>72.36409220333006</c:v>
                </c:pt>
                <c:pt idx="193">
                  <c:v>71.587438904317509</c:v>
                </c:pt>
                <c:pt idx="194">
                  <c:v>63.510302941702157</c:v>
                </c:pt>
                <c:pt idx="195">
                  <c:v>64.309040496908807</c:v>
                </c:pt>
                <c:pt idx="196">
                  <c:v>66.066859873516194</c:v>
                </c:pt>
                <c:pt idx="197">
                  <c:v>61.271685028741963</c:v>
                </c:pt>
                <c:pt idx="198">
                  <c:v>69.367420291031422</c:v>
                </c:pt>
                <c:pt idx="199">
                  <c:v>69.397162670679052</c:v>
                </c:pt>
                <c:pt idx="200">
                  <c:v>65.697579914227163</c:v>
                </c:pt>
                <c:pt idx="201">
                  <c:v>67.997438315999943</c:v>
                </c:pt>
                <c:pt idx="202">
                  <c:v>68.028391076827688</c:v>
                </c:pt>
                <c:pt idx="203">
                  <c:v>66.820138722793601</c:v>
                </c:pt>
                <c:pt idx="204">
                  <c:v>69.576309289290791</c:v>
                </c:pt>
                <c:pt idx="205">
                  <c:v>69.203817324814139</c:v>
                </c:pt>
                <c:pt idx="206">
                  <c:v>69.108985984887624</c:v>
                </c:pt>
                <c:pt idx="207">
                  <c:v>67.391084720053442</c:v>
                </c:pt>
                <c:pt idx="208">
                  <c:v>62.757569893389146</c:v>
                </c:pt>
                <c:pt idx="209">
                  <c:v>66.26688208295333</c:v>
                </c:pt>
                <c:pt idx="210">
                  <c:v>66.847280442063891</c:v>
                </c:pt>
                <c:pt idx="211">
                  <c:v>67.363710225992165</c:v>
                </c:pt>
                <c:pt idx="212">
                  <c:v>69.746028101970907</c:v>
                </c:pt>
                <c:pt idx="213">
                  <c:v>68.466836538028161</c:v>
                </c:pt>
                <c:pt idx="214">
                  <c:v>68.231483538571808</c:v>
                </c:pt>
                <c:pt idx="215">
                  <c:v>67.691147829364837</c:v>
                </c:pt>
                <c:pt idx="216">
                  <c:v>67.390812010785297</c:v>
                </c:pt>
                <c:pt idx="217">
                  <c:v>63.901600224592947</c:v>
                </c:pt>
                <c:pt idx="218">
                  <c:v>65.8483404206263</c:v>
                </c:pt>
                <c:pt idx="219">
                  <c:v>67.129756655969615</c:v>
                </c:pt>
                <c:pt idx="220">
                  <c:v>69.82565476465372</c:v>
                </c:pt>
                <c:pt idx="221">
                  <c:v>65.301418453579785</c:v>
                </c:pt>
                <c:pt idx="222">
                  <c:v>66.558629471003584</c:v>
                </c:pt>
                <c:pt idx="223">
                  <c:v>66.540561248922529</c:v>
                </c:pt>
                <c:pt idx="224">
                  <c:v>68.953949869649563</c:v>
                </c:pt>
                <c:pt idx="225">
                  <c:v>68.47160814911139</c:v>
                </c:pt>
                <c:pt idx="226">
                  <c:v>68.444359489240554</c:v>
                </c:pt>
                <c:pt idx="227">
                  <c:v>69.748282025284013</c:v>
                </c:pt>
                <c:pt idx="228">
                  <c:v>70.607905099357453</c:v>
                </c:pt>
                <c:pt idx="229">
                  <c:v>70.995116431808867</c:v>
                </c:pt>
                <c:pt idx="230">
                  <c:v>71.680352154169796</c:v>
                </c:pt>
                <c:pt idx="231">
                  <c:v>72.583700680672905</c:v>
                </c:pt>
                <c:pt idx="232">
                  <c:v>71.919866442767074</c:v>
                </c:pt>
                <c:pt idx="233">
                  <c:v>73.941307953221099</c:v>
                </c:pt>
                <c:pt idx="234">
                  <c:v>72.276098659436428</c:v>
                </c:pt>
                <c:pt idx="235">
                  <c:v>66.48192680268896</c:v>
                </c:pt>
                <c:pt idx="236">
                  <c:v>70.5817321561711</c:v>
                </c:pt>
                <c:pt idx="237">
                  <c:v>70.83496284708643</c:v>
                </c:pt>
                <c:pt idx="238">
                  <c:v>70.358481733052656</c:v>
                </c:pt>
                <c:pt idx="239">
                  <c:v>70.241966702273572</c:v>
                </c:pt>
                <c:pt idx="240">
                  <c:v>73.46102941073444</c:v>
                </c:pt>
                <c:pt idx="241">
                  <c:v>68.374600450697514</c:v>
                </c:pt>
                <c:pt idx="242">
                  <c:v>66.300257323829797</c:v>
                </c:pt>
                <c:pt idx="243">
                  <c:v>68.375542158127317</c:v>
                </c:pt>
                <c:pt idx="244">
                  <c:v>66.267871120936718</c:v>
                </c:pt>
                <c:pt idx="245">
                  <c:v>67.465315718819539</c:v>
                </c:pt>
                <c:pt idx="246">
                  <c:v>68.842315695294459</c:v>
                </c:pt>
                <c:pt idx="247">
                  <c:v>68.619769395607463</c:v>
                </c:pt>
                <c:pt idx="248">
                  <c:v>70.695256660168923</c:v>
                </c:pt>
                <c:pt idx="249">
                  <c:v>69.474366132151502</c:v>
                </c:pt>
                <c:pt idx="250">
                  <c:v>69.888968843560932</c:v>
                </c:pt>
                <c:pt idx="251">
                  <c:v>68.674411631286375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E8-4763-A048-A1CCB9BB1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61632"/>
        <c:axId val="173064192"/>
      </c:scatterChart>
      <c:valAx>
        <c:axId val="173061632"/>
        <c:scaling>
          <c:orientation val="minMax"/>
          <c:max val="650"/>
          <c:min val="4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New</a:t>
                </a:r>
                <a:r>
                  <a:rPr lang="en-AU" baseline="0"/>
                  <a:t> </a:t>
                </a:r>
                <a:r>
                  <a:rPr lang="en-AU"/>
                  <a:t>Day</a:t>
                </a:r>
              </a:p>
            </c:rich>
          </c:tx>
          <c:layout>
            <c:manualLayout>
              <c:xMode val="edge"/>
              <c:yMode val="edge"/>
              <c:x val="0.48951798478020436"/>
              <c:y val="0.91145871072395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064192"/>
        <c:crosses val="autoZero"/>
        <c:crossBetween val="midCat"/>
      </c:valAx>
      <c:valAx>
        <c:axId val="173064192"/>
        <c:scaling>
          <c:orientation val="minMax"/>
          <c:min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Ni recovery (%)</a:t>
                </a:r>
              </a:p>
            </c:rich>
          </c:tx>
          <c:layout>
            <c:manualLayout>
              <c:xMode val="edge"/>
              <c:yMode val="edge"/>
              <c:x val="1.9916147654445215E-2"/>
              <c:y val="0.3107640206078510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0616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95% Confidence Interval for Predicted Y</a:t>
            </a:r>
          </a:p>
        </c:rich>
      </c:tx>
      <c:layout>
        <c:manualLayout>
          <c:xMode val="edge"/>
          <c:yMode val="edge"/>
          <c:x val="0.2815541766532178"/>
          <c:y val="3.87409200968523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01334323066889"/>
          <c:y val="0.19854721549636803"/>
          <c:w val="0.77831930442642394"/>
          <c:h val="0.6295399515738499"/>
        </c:manualLayout>
      </c:layout>
      <c:scatterChart>
        <c:scatterStyle val="lineMarker"/>
        <c:varyColors val="0"/>
        <c:ser>
          <c:idx val="0"/>
          <c:order val="0"/>
          <c:tx>
            <c:v>Regression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'CIs for Ex. 11.6'!$B$2:$B$1000</c:f>
              <c:numCache>
                <c:formatCode>0.00</c:formatCode>
                <c:ptCount val="999"/>
                <c:pt idx="0">
                  <c:v>66.746717092646762</c:v>
                </c:pt>
                <c:pt idx="1">
                  <c:v>68.042666085135664</c:v>
                </c:pt>
                <c:pt idx="2">
                  <c:v>68.601566032218471</c:v>
                </c:pt>
                <c:pt idx="3">
                  <c:v>67.500530658136</c:v>
                </c:pt>
                <c:pt idx="4">
                  <c:v>67.467981347691222</c:v>
                </c:pt>
                <c:pt idx="5">
                  <c:v>68.596023052820897</c:v>
                </c:pt>
                <c:pt idx="6">
                  <c:v>67.35560320947161</c:v>
                </c:pt>
                <c:pt idx="7">
                  <c:v>67.029760782006704</c:v>
                </c:pt>
                <c:pt idx="8">
                  <c:v>68.277936721201485</c:v>
                </c:pt>
                <c:pt idx="9">
                  <c:v>67.347942063057729</c:v>
                </c:pt>
                <c:pt idx="10">
                  <c:v>67.522412621870672</c:v>
                </c:pt>
                <c:pt idx="11">
                  <c:v>67.084968512510727</c:v>
                </c:pt>
                <c:pt idx="12">
                  <c:v>58.97537846888315</c:v>
                </c:pt>
                <c:pt idx="13">
                  <c:v>54.740599858517371</c:v>
                </c:pt>
                <c:pt idx="14">
                  <c:v>55.081124337047584</c:v>
                </c:pt>
                <c:pt idx="15">
                  <c:v>54.980752935914893</c:v>
                </c:pt>
                <c:pt idx="16">
                  <c:v>55.753240416181697</c:v>
                </c:pt>
                <c:pt idx="17">
                  <c:v>72.001879958385643</c:v>
                </c:pt>
                <c:pt idx="18">
                  <c:v>71.641162073086804</c:v>
                </c:pt>
                <c:pt idx="19">
                  <c:v>67.533387318348844</c:v>
                </c:pt>
                <c:pt idx="20">
                  <c:v>69.729571051997624</c:v>
                </c:pt>
                <c:pt idx="21">
                  <c:v>71.719972239978006</c:v>
                </c:pt>
                <c:pt idx="22">
                  <c:v>63.770942135787067</c:v>
                </c:pt>
                <c:pt idx="23">
                  <c:v>59.630661153165534</c:v>
                </c:pt>
                <c:pt idx="24">
                  <c:v>59.16753620081893</c:v>
                </c:pt>
                <c:pt idx="25">
                  <c:v>60.239268144488307</c:v>
                </c:pt>
                <c:pt idx="26">
                  <c:v>59.075902994372441</c:v>
                </c:pt>
                <c:pt idx="27">
                  <c:v>60.940736918367584</c:v>
                </c:pt>
                <c:pt idx="28">
                  <c:v>65.743244785535296</c:v>
                </c:pt>
                <c:pt idx="29">
                  <c:v>68.207541644161907</c:v>
                </c:pt>
                <c:pt idx="30">
                  <c:v>68.817471456782016</c:v>
                </c:pt>
                <c:pt idx="31">
                  <c:v>70.214493646888812</c:v>
                </c:pt>
                <c:pt idx="32">
                  <c:v>67.530146477127602</c:v>
                </c:pt>
                <c:pt idx="33">
                  <c:v>69.600042550392786</c:v>
                </c:pt>
                <c:pt idx="34">
                  <c:v>68.964593740010116</c:v>
                </c:pt>
                <c:pt idx="35">
                  <c:v>69.570694472034361</c:v>
                </c:pt>
                <c:pt idx="36">
                  <c:v>68.697465080075801</c:v>
                </c:pt>
                <c:pt idx="37">
                  <c:v>68.715376189933096</c:v>
                </c:pt>
                <c:pt idx="38">
                  <c:v>68.401478923062783</c:v>
                </c:pt>
                <c:pt idx="39">
                  <c:v>69.672983249385126</c:v>
                </c:pt>
                <c:pt idx="40">
                  <c:v>70.901410783773187</c:v>
                </c:pt>
                <c:pt idx="41">
                  <c:v>70.451087846203578</c:v>
                </c:pt>
                <c:pt idx="42">
                  <c:v>69.351993164165094</c:v>
                </c:pt>
                <c:pt idx="43">
                  <c:v>70.028649043097715</c:v>
                </c:pt>
                <c:pt idx="44">
                  <c:v>67.725217169599432</c:v>
                </c:pt>
                <c:pt idx="45">
                  <c:v>68.989628431085251</c:v>
                </c:pt>
                <c:pt idx="46">
                  <c:v>69.318099505270609</c:v>
                </c:pt>
                <c:pt idx="47">
                  <c:v>66.783662461058753</c:v>
                </c:pt>
                <c:pt idx="48">
                  <c:v>66.058166825466088</c:v>
                </c:pt>
                <c:pt idx="49">
                  <c:v>66.671383019470852</c:v>
                </c:pt>
                <c:pt idx="50">
                  <c:v>68.561032470794146</c:v>
                </c:pt>
                <c:pt idx="51">
                  <c:v>71.396203349869964</c:v>
                </c:pt>
                <c:pt idx="52">
                  <c:v>70.222668222733958</c:v>
                </c:pt>
                <c:pt idx="53">
                  <c:v>70.318202877712139</c:v>
                </c:pt>
                <c:pt idx="54">
                  <c:v>69.08947161740943</c:v>
                </c:pt>
                <c:pt idx="55">
                  <c:v>71.279982351428899</c:v>
                </c:pt>
                <c:pt idx="56">
                  <c:v>72.45644094460917</c:v>
                </c:pt>
                <c:pt idx="57">
                  <c:v>70.596737780234662</c:v>
                </c:pt>
                <c:pt idx="58">
                  <c:v>68.583637974557377</c:v>
                </c:pt>
                <c:pt idx="59">
                  <c:v>69.004091364453132</c:v>
                </c:pt>
                <c:pt idx="60">
                  <c:v>70.324192925715863</c:v>
                </c:pt>
                <c:pt idx="61">
                  <c:v>68.437996916955484</c:v>
                </c:pt>
                <c:pt idx="62">
                  <c:v>68.660203689246288</c:v>
                </c:pt>
                <c:pt idx="63">
                  <c:v>69.238470956966324</c:v>
                </c:pt>
                <c:pt idx="64">
                  <c:v>70.236876988581571</c:v>
                </c:pt>
                <c:pt idx="65">
                  <c:v>69.623261580700159</c:v>
                </c:pt>
                <c:pt idx="66">
                  <c:v>71.845273119541872</c:v>
                </c:pt>
                <c:pt idx="67">
                  <c:v>70.949538554046413</c:v>
                </c:pt>
                <c:pt idx="68">
                  <c:v>72.476347444778739</c:v>
                </c:pt>
                <c:pt idx="69">
                  <c:v>66.787220711091862</c:v>
                </c:pt>
                <c:pt idx="70">
                  <c:v>64.886814622297237</c:v>
                </c:pt>
                <c:pt idx="71">
                  <c:v>65.822611178095158</c:v>
                </c:pt>
                <c:pt idx="72">
                  <c:v>66.881924833439939</c:v>
                </c:pt>
                <c:pt idx="73">
                  <c:v>66.197143289561296</c:v>
                </c:pt>
                <c:pt idx="74">
                  <c:v>64.552892021239572</c:v>
                </c:pt>
                <c:pt idx="75">
                  <c:v>63.664956942161993</c:v>
                </c:pt>
                <c:pt idx="76">
                  <c:v>61.773361873847399</c:v>
                </c:pt>
                <c:pt idx="77">
                  <c:v>64.155263464326453</c:v>
                </c:pt>
                <c:pt idx="78">
                  <c:v>65.028553519954329</c:v>
                </c:pt>
                <c:pt idx="79">
                  <c:v>63.90464251345557</c:v>
                </c:pt>
                <c:pt idx="80">
                  <c:v>64.578367795759732</c:v>
                </c:pt>
                <c:pt idx="81">
                  <c:v>62.675923376958075</c:v>
                </c:pt>
                <c:pt idx="82">
                  <c:v>67.158560805456702</c:v>
                </c:pt>
                <c:pt idx="83">
                  <c:v>70.994478991180671</c:v>
                </c:pt>
                <c:pt idx="84">
                  <c:v>68.373549343978794</c:v>
                </c:pt>
                <c:pt idx="85">
                  <c:v>66.569061021960934</c:v>
                </c:pt>
                <c:pt idx="86">
                  <c:v>63.884472362724082</c:v>
                </c:pt>
                <c:pt idx="87">
                  <c:v>63.358034669472929</c:v>
                </c:pt>
                <c:pt idx="88">
                  <c:v>63.801524151542175</c:v>
                </c:pt>
                <c:pt idx="89">
                  <c:v>62.787668320989802</c:v>
                </c:pt>
                <c:pt idx="90">
                  <c:v>63.234020610641977</c:v>
                </c:pt>
                <c:pt idx="91">
                  <c:v>64.52350513642125</c:v>
                </c:pt>
                <c:pt idx="92">
                  <c:v>64.738627087190736</c:v>
                </c:pt>
                <c:pt idx="93">
                  <c:v>64.001810713076168</c:v>
                </c:pt>
                <c:pt idx="94">
                  <c:v>64.966070536956991</c:v>
                </c:pt>
                <c:pt idx="95">
                  <c:v>63.775999388345504</c:v>
                </c:pt>
                <c:pt idx="96">
                  <c:v>69.176297596843753</c:v>
                </c:pt>
                <c:pt idx="97">
                  <c:v>69.290551940825239</c:v>
                </c:pt>
                <c:pt idx="98">
                  <c:v>68.581555320600913</c:v>
                </c:pt>
                <c:pt idx="99">
                  <c:v>71.578848528099257</c:v>
                </c:pt>
                <c:pt idx="100">
                  <c:v>71.764705069895939</c:v>
                </c:pt>
                <c:pt idx="101">
                  <c:v>71.310483024527684</c:v>
                </c:pt>
                <c:pt idx="102">
                  <c:v>71.339253257908183</c:v>
                </c:pt>
                <c:pt idx="103">
                  <c:v>71.414274466883768</c:v>
                </c:pt>
                <c:pt idx="104">
                  <c:v>72.944750328496625</c:v>
                </c:pt>
                <c:pt idx="105">
                  <c:v>71.233155056038527</c:v>
                </c:pt>
                <c:pt idx="106">
                  <c:v>71.180626050862202</c:v>
                </c:pt>
                <c:pt idx="107">
                  <c:v>71.793053293813102</c:v>
                </c:pt>
                <c:pt idx="108">
                  <c:v>71.891025535299434</c:v>
                </c:pt>
                <c:pt idx="109">
                  <c:v>72.079101433453076</c:v>
                </c:pt>
                <c:pt idx="110">
                  <c:v>71.992854267397533</c:v>
                </c:pt>
                <c:pt idx="111">
                  <c:v>64.989128425357094</c:v>
                </c:pt>
                <c:pt idx="112">
                  <c:v>64.706833790043774</c:v>
                </c:pt>
                <c:pt idx="113">
                  <c:v>65.873996366405606</c:v>
                </c:pt>
                <c:pt idx="114">
                  <c:v>68.167398955510549</c:v>
                </c:pt>
                <c:pt idx="115">
                  <c:v>70.211057608976972</c:v>
                </c:pt>
                <c:pt idx="116">
                  <c:v>72.069146015219758</c:v>
                </c:pt>
                <c:pt idx="117">
                  <c:v>72.282960058212652</c:v>
                </c:pt>
                <c:pt idx="118">
                  <c:v>73.353221428913002</c:v>
                </c:pt>
                <c:pt idx="119">
                  <c:v>74.459468831350478</c:v>
                </c:pt>
                <c:pt idx="120">
                  <c:v>73.455142746149789</c:v>
                </c:pt>
                <c:pt idx="121">
                  <c:v>74.413144432679985</c:v>
                </c:pt>
                <c:pt idx="122">
                  <c:v>75.003886446197185</c:v>
                </c:pt>
                <c:pt idx="123">
                  <c:v>74.269334406445338</c:v>
                </c:pt>
                <c:pt idx="124">
                  <c:v>74.657378226924948</c:v>
                </c:pt>
                <c:pt idx="125">
                  <c:v>73.065951122229109</c:v>
                </c:pt>
                <c:pt idx="126">
                  <c:v>73.267124890236005</c:v>
                </c:pt>
                <c:pt idx="127">
                  <c:v>73.734866073779415</c:v>
                </c:pt>
                <c:pt idx="128">
                  <c:v>74.447396214542493</c:v>
                </c:pt>
                <c:pt idx="129">
                  <c:v>75.318845847646728</c:v>
                </c:pt>
                <c:pt idx="130">
                  <c:v>75.793491454348896</c:v>
                </c:pt>
                <c:pt idx="131">
                  <c:v>74.453568099923928</c:v>
                </c:pt>
                <c:pt idx="132">
                  <c:v>74.699106194150829</c:v>
                </c:pt>
                <c:pt idx="133">
                  <c:v>74.270270035007158</c:v>
                </c:pt>
                <c:pt idx="134">
                  <c:v>73.647801900728084</c:v>
                </c:pt>
                <c:pt idx="135">
                  <c:v>74.313346008263181</c:v>
                </c:pt>
                <c:pt idx="136">
                  <c:v>73.902872789691727</c:v>
                </c:pt>
                <c:pt idx="137">
                  <c:v>72.458578649076856</c:v>
                </c:pt>
                <c:pt idx="138">
                  <c:v>71.892153278613094</c:v>
                </c:pt>
                <c:pt idx="139">
                  <c:v>72.242175335690817</c:v>
                </c:pt>
                <c:pt idx="140">
                  <c:v>71.739746715062466</c:v>
                </c:pt>
                <c:pt idx="141">
                  <c:v>72.139639333406961</c:v>
                </c:pt>
                <c:pt idx="142">
                  <c:v>73.454248245499855</c:v>
                </c:pt>
                <c:pt idx="143">
                  <c:v>71.871097198786487</c:v>
                </c:pt>
                <c:pt idx="144">
                  <c:v>72.550496142002373</c:v>
                </c:pt>
                <c:pt idx="145">
                  <c:v>73.235764116857041</c:v>
                </c:pt>
                <c:pt idx="146">
                  <c:v>73.898783027296176</c:v>
                </c:pt>
                <c:pt idx="147">
                  <c:v>73.941114788962508</c:v>
                </c:pt>
                <c:pt idx="148">
                  <c:v>75.094056059317026</c:v>
                </c:pt>
                <c:pt idx="149">
                  <c:v>75.728984744120396</c:v>
                </c:pt>
                <c:pt idx="150">
                  <c:v>75.409514952430612</c:v>
                </c:pt>
                <c:pt idx="151">
                  <c:v>75.052559691591199</c:v>
                </c:pt>
                <c:pt idx="152">
                  <c:v>75.877426508623529</c:v>
                </c:pt>
                <c:pt idx="153">
                  <c:v>74.82998345322622</c:v>
                </c:pt>
                <c:pt idx="154">
                  <c:v>74.709502463003275</c:v>
                </c:pt>
                <c:pt idx="155">
                  <c:v>73.974949344172387</c:v>
                </c:pt>
                <c:pt idx="156">
                  <c:v>75.423976854507572</c:v>
                </c:pt>
                <c:pt idx="157">
                  <c:v>74.311637571387706</c:v>
                </c:pt>
                <c:pt idx="158">
                  <c:v>76.954828581988792</c:v>
                </c:pt>
                <c:pt idx="159">
                  <c:v>78.042008975510527</c:v>
                </c:pt>
                <c:pt idx="160">
                  <c:v>79.015667166158437</c:v>
                </c:pt>
                <c:pt idx="161">
                  <c:v>78.88053115246845</c:v>
                </c:pt>
                <c:pt idx="162">
                  <c:v>77.543326123906112</c:v>
                </c:pt>
                <c:pt idx="163">
                  <c:v>75.386451790576942</c:v>
                </c:pt>
                <c:pt idx="164">
                  <c:v>74.354670421921952</c:v>
                </c:pt>
                <c:pt idx="165">
                  <c:v>74.098761118195469</c:v>
                </c:pt>
                <c:pt idx="166">
                  <c:v>74.495381792791562</c:v>
                </c:pt>
                <c:pt idx="167">
                  <c:v>73.010325993472719</c:v>
                </c:pt>
                <c:pt idx="168">
                  <c:v>73.26032605850483</c:v>
                </c:pt>
                <c:pt idx="169">
                  <c:v>73.76573309520839</c:v>
                </c:pt>
                <c:pt idx="170">
                  <c:v>74.169000035659508</c:v>
                </c:pt>
                <c:pt idx="171">
                  <c:v>72.608445896060232</c:v>
                </c:pt>
                <c:pt idx="172">
                  <c:v>72.459734150898768</c:v>
                </c:pt>
                <c:pt idx="173">
                  <c:v>73.585071225397584</c:v>
                </c:pt>
                <c:pt idx="174">
                  <c:v>74.220258313440212</c:v>
                </c:pt>
                <c:pt idx="175">
                  <c:v>74.768189164976576</c:v>
                </c:pt>
                <c:pt idx="176">
                  <c:v>73.210173470522079</c:v>
                </c:pt>
                <c:pt idx="177">
                  <c:v>74.80370747259002</c:v>
                </c:pt>
                <c:pt idx="178">
                  <c:v>75.132241123894687</c:v>
                </c:pt>
                <c:pt idx="179">
                  <c:v>74.224911986646845</c:v>
                </c:pt>
                <c:pt idx="180">
                  <c:v>73.858108154801812</c:v>
                </c:pt>
                <c:pt idx="181">
                  <c:v>72.50851453418683</c:v>
                </c:pt>
                <c:pt idx="182">
                  <c:v>73.263042184744364</c:v>
                </c:pt>
                <c:pt idx="183">
                  <c:v>72.825514013270492</c:v>
                </c:pt>
                <c:pt idx="184">
                  <c:v>72.151106221924721</c:v>
                </c:pt>
                <c:pt idx="185">
                  <c:v>74.111982926104389</c:v>
                </c:pt>
                <c:pt idx="186">
                  <c:v>74.28082310381501</c:v>
                </c:pt>
                <c:pt idx="187">
                  <c:v>73.237937991640933</c:v>
                </c:pt>
                <c:pt idx="188">
                  <c:v>73.265650599723614</c:v>
                </c:pt>
                <c:pt idx="189">
                  <c:v>73.641357250575595</c:v>
                </c:pt>
                <c:pt idx="190">
                  <c:v>73.404079426467533</c:v>
                </c:pt>
                <c:pt idx="191">
                  <c:v>73.51862881370613</c:v>
                </c:pt>
                <c:pt idx="192">
                  <c:v>74.739921683527015</c:v>
                </c:pt>
                <c:pt idx="193">
                  <c:v>74.923998634378094</c:v>
                </c:pt>
                <c:pt idx="194">
                  <c:v>75.363382004227475</c:v>
                </c:pt>
                <c:pt idx="195">
                  <c:v>74.617718423671903</c:v>
                </c:pt>
                <c:pt idx="196">
                  <c:v>75.344901121667633</c:v>
                </c:pt>
                <c:pt idx="197">
                  <c:v>74.370032348464747</c:v>
                </c:pt>
                <c:pt idx="198">
                  <c:v>75.40641264709032</c:v>
                </c:pt>
                <c:pt idx="199">
                  <c:v>74.546102290689518</c:v>
                </c:pt>
                <c:pt idx="200">
                  <c:v>75.179066872316582</c:v>
                </c:pt>
                <c:pt idx="201">
                  <c:v>74.425853146463652</c:v>
                </c:pt>
                <c:pt idx="202">
                  <c:v>73.665052307057209</c:v>
                </c:pt>
                <c:pt idx="203">
                  <c:v>73.736576057608573</c:v>
                </c:pt>
                <c:pt idx="204">
                  <c:v>74.027630825992304</c:v>
                </c:pt>
                <c:pt idx="205">
                  <c:v>73.799556741494698</c:v>
                </c:pt>
                <c:pt idx="206">
                  <c:v>73.93362072138197</c:v>
                </c:pt>
                <c:pt idx="207">
                  <c:v>74.93984420330203</c:v>
                </c:pt>
                <c:pt idx="208">
                  <c:v>73.639745368991555</c:v>
                </c:pt>
                <c:pt idx="209">
                  <c:v>73.004581336035869</c:v>
                </c:pt>
                <c:pt idx="210">
                  <c:v>73.560200590913666</c:v>
                </c:pt>
                <c:pt idx="211">
                  <c:v>72.735864239546402</c:v>
                </c:pt>
                <c:pt idx="212">
                  <c:v>73.00503652546773</c:v>
                </c:pt>
                <c:pt idx="213">
                  <c:v>72.826276578241874</c:v>
                </c:pt>
                <c:pt idx="214">
                  <c:v>73.063394812151301</c:v>
                </c:pt>
                <c:pt idx="215">
                  <c:v>72.38362579859438</c:v>
                </c:pt>
                <c:pt idx="216">
                  <c:v>72.424306205862877</c:v>
                </c:pt>
                <c:pt idx="217">
                  <c:v>74.453538724608393</c:v>
                </c:pt>
                <c:pt idx="218">
                  <c:v>74.730309543567827</c:v>
                </c:pt>
                <c:pt idx="219">
                  <c:v>75.628463136207415</c:v>
                </c:pt>
                <c:pt idx="220">
                  <c:v>75.162893262947563</c:v>
                </c:pt>
                <c:pt idx="221">
                  <c:v>75.389847887643086</c:v>
                </c:pt>
                <c:pt idx="222">
                  <c:v>75.342759418980933</c:v>
                </c:pt>
                <c:pt idx="223">
                  <c:v>73.629112539316964</c:v>
                </c:pt>
                <c:pt idx="224">
                  <c:v>75.705095920738898</c:v>
                </c:pt>
                <c:pt idx="225">
                  <c:v>74.938313849799158</c:v>
                </c:pt>
                <c:pt idx="226">
                  <c:v>76.731735928518006</c:v>
                </c:pt>
                <c:pt idx="227">
                  <c:v>76.46333323228798</c:v>
                </c:pt>
                <c:pt idx="228">
                  <c:v>74.798032022460447</c:v>
                </c:pt>
                <c:pt idx="229">
                  <c:v>73.753154652014302</c:v>
                </c:pt>
                <c:pt idx="230">
                  <c:v>75.193546323307658</c:v>
                </c:pt>
                <c:pt idx="231">
                  <c:v>76.944366057820829</c:v>
                </c:pt>
                <c:pt idx="232">
                  <c:v>75.35388067773323</c:v>
                </c:pt>
                <c:pt idx="233">
                  <c:v>72.882879246633678</c:v>
                </c:pt>
                <c:pt idx="234">
                  <c:v>74.028504318526899</c:v>
                </c:pt>
                <c:pt idx="235">
                  <c:v>74.781911715007709</c:v>
                </c:pt>
                <c:pt idx="236">
                  <c:v>74.958387290074938</c:v>
                </c:pt>
                <c:pt idx="237">
                  <c:v>75.229748784623894</c:v>
                </c:pt>
                <c:pt idx="238">
                  <c:v>74.615174111277213</c:v>
                </c:pt>
                <c:pt idx="239">
                  <c:v>73.760115196235063</c:v>
                </c:pt>
                <c:pt idx="240">
                  <c:v>72.976888779397399</c:v>
                </c:pt>
                <c:pt idx="241">
                  <c:v>73.806108844152504</c:v>
                </c:pt>
                <c:pt idx="242">
                  <c:v>74.348469493037356</c:v>
                </c:pt>
                <c:pt idx="243">
                  <c:v>74.595405833307339</c:v>
                </c:pt>
                <c:pt idx="244">
                  <c:v>74.82973761865631</c:v>
                </c:pt>
                <c:pt idx="245">
                  <c:v>73.653767116273841</c:v>
                </c:pt>
                <c:pt idx="246">
                  <c:v>74.781998523580739</c:v>
                </c:pt>
                <c:pt idx="247">
                  <c:v>75.118326338655152</c:v>
                </c:pt>
                <c:pt idx="248">
                  <c:v>74.221044689867767</c:v>
                </c:pt>
                <c:pt idx="249">
                  <c:v>76.349879830846817</c:v>
                </c:pt>
                <c:pt idx="250">
                  <c:v>75.887161455123959</c:v>
                </c:pt>
                <c:pt idx="251">
                  <c:v>76.063633345999534</c:v>
                </c:pt>
                <c:pt idx="252">
                  <c:v>75.04389029901067</c:v>
                </c:pt>
                <c:pt idx="253">
                  <c:v>75.466247027920573</c:v>
                </c:pt>
                <c:pt idx="254">
                  <c:v>75.913054046978999</c:v>
                </c:pt>
                <c:pt idx="255">
                  <c:v>75.550582073154899</c:v>
                </c:pt>
                <c:pt idx="256">
                  <c:v>75.495551456745872</c:v>
                </c:pt>
                <c:pt idx="257">
                  <c:v>74.762965984179658</c:v>
                </c:pt>
                <c:pt idx="258">
                  <c:v>72.425703559294547</c:v>
                </c:pt>
                <c:pt idx="259">
                  <c:v>74.48544541723291</c:v>
                </c:pt>
                <c:pt idx="260">
                  <c:v>75.126708329403783</c:v>
                </c:pt>
                <c:pt idx="261">
                  <c:v>76.341545666856945</c:v>
                </c:pt>
                <c:pt idx="262">
                  <c:v>76.16303650449683</c:v>
                </c:pt>
                <c:pt idx="263">
                  <c:v>74.558487708805359</c:v>
                </c:pt>
                <c:pt idx="264">
                  <c:v>74.418274787530919</c:v>
                </c:pt>
                <c:pt idx="265">
                  <c:v>74.562448181168961</c:v>
                </c:pt>
                <c:pt idx="266">
                  <c:v>73.894186971840583</c:v>
                </c:pt>
                <c:pt idx="267">
                  <c:v>74.472917965236405</c:v>
                </c:pt>
                <c:pt idx="268">
                  <c:v>75.341040738904809</c:v>
                </c:pt>
                <c:pt idx="269">
                  <c:v>75.941643689454224</c:v>
                </c:pt>
                <c:pt idx="270">
                  <c:v>76.782722075074261</c:v>
                </c:pt>
                <c:pt idx="271">
                  <c:v>74.828271169095359</c:v>
                </c:pt>
                <c:pt idx="272">
                  <c:v>74.482627392749947</c:v>
                </c:pt>
                <c:pt idx="273">
                  <c:v>75.341071821457319</c:v>
                </c:pt>
                <c:pt idx="274">
                  <c:v>74.759525502895741</c:v>
                </c:pt>
                <c:pt idx="275">
                  <c:v>74.741907095938103</c:v>
                </c:pt>
                <c:pt idx="276">
                  <c:v>74.3055516298963</c:v>
                </c:pt>
                <c:pt idx="277">
                  <c:v>74.609580132569192</c:v>
                </c:pt>
                <c:pt idx="278">
                  <c:v>73.949482084586805</c:v>
                </c:pt>
                <c:pt idx="279">
                  <c:v>73.479760045876276</c:v>
                </c:pt>
                <c:pt idx="280">
                  <c:v>74.475375006908337</c:v>
                </c:pt>
                <c:pt idx="281">
                  <c:v>74.260224279985863</c:v>
                </c:pt>
                <c:pt idx="282">
                  <c:v>74.813707990441117</c:v>
                </c:pt>
                <c:pt idx="283">
                  <c:v>73.910125517002726</c:v>
                </c:pt>
                <c:pt idx="284">
                  <c:v>74.368859306897178</c:v>
                </c:pt>
                <c:pt idx="285">
                  <c:v>74.972712665375781</c:v>
                </c:pt>
                <c:pt idx="286">
                  <c:v>74.907600632663218</c:v>
                </c:pt>
                <c:pt idx="287">
                  <c:v>74.613299414366139</c:v>
                </c:pt>
                <c:pt idx="288">
                  <c:v>74.488854455172799</c:v>
                </c:pt>
                <c:pt idx="289">
                  <c:v>74.713084512087846</c:v>
                </c:pt>
                <c:pt idx="290">
                  <c:v>74.570714178884145</c:v>
                </c:pt>
                <c:pt idx="291">
                  <c:v>74.197580726337179</c:v>
                </c:pt>
                <c:pt idx="292">
                  <c:v>69.819348680067662</c:v>
                </c:pt>
                <c:pt idx="293">
                  <c:v>71.909175928495188</c:v>
                </c:pt>
                <c:pt idx="294">
                  <c:v>72.439495767984653</c:v>
                </c:pt>
                <c:pt idx="295">
                  <c:v>71.022471092745732</c:v>
                </c:pt>
                <c:pt idx="296">
                  <c:v>72.274232163042157</c:v>
                </c:pt>
                <c:pt idx="297">
                  <c:v>71.757690634820989</c:v>
                </c:pt>
                <c:pt idx="298">
                  <c:v>72.069090137942226</c:v>
                </c:pt>
                <c:pt idx="299">
                  <c:v>72.876437551197654</c:v>
                </c:pt>
                <c:pt idx="300">
                  <c:v>72.771348057070526</c:v>
                </c:pt>
                <c:pt idx="301">
                  <c:v>72.396624617051856</c:v>
                </c:pt>
                <c:pt idx="302">
                  <c:v>73.048124276824637</c:v>
                </c:pt>
                <c:pt idx="303">
                  <c:v>73.762822624261801</c:v>
                </c:pt>
                <c:pt idx="304">
                  <c:v>72.525125262044611</c:v>
                </c:pt>
                <c:pt idx="305">
                  <c:v>71.482660446467747</c:v>
                </c:pt>
                <c:pt idx="306">
                  <c:v>72.782844061871756</c:v>
                </c:pt>
                <c:pt idx="307">
                  <c:v>73.072368278966906</c:v>
                </c:pt>
                <c:pt idx="308">
                  <c:v>72.51591326872034</c:v>
                </c:pt>
                <c:pt idx="309">
                  <c:v>69.469720512544313</c:v>
                </c:pt>
                <c:pt idx="310">
                  <c:v>71.867821532174077</c:v>
                </c:pt>
                <c:pt idx="311">
                  <c:v>72.749353602616168</c:v>
                </c:pt>
                <c:pt idx="312">
                  <c:v>71.988362253865219</c:v>
                </c:pt>
                <c:pt idx="313">
                  <c:v>71.064252939256122</c:v>
                </c:pt>
                <c:pt idx="314">
                  <c:v>72.183930130791694</c:v>
                </c:pt>
                <c:pt idx="315">
                  <c:v>71.920346072753375</c:v>
                </c:pt>
                <c:pt idx="316">
                  <c:v>72.211325434903245</c:v>
                </c:pt>
                <c:pt idx="317">
                  <c:v>73.532546822201724</c:v>
                </c:pt>
                <c:pt idx="318">
                  <c:v>73.300078478044213</c:v>
                </c:pt>
                <c:pt idx="319">
                  <c:v>73.703753409151545</c:v>
                </c:pt>
                <c:pt idx="320">
                  <c:v>73.626447373662856</c:v>
                </c:pt>
                <c:pt idx="321">
                  <c:v>73.959567612849938</c:v>
                </c:pt>
                <c:pt idx="322">
                  <c:v>74.332167467225105</c:v>
                </c:pt>
                <c:pt idx="323">
                  <c:v>75.319503936736808</c:v>
                </c:pt>
                <c:pt idx="324">
                  <c:v>76.18092206617996</c:v>
                </c:pt>
                <c:pt idx="325">
                  <c:v>76.789257427100495</c:v>
                </c:pt>
                <c:pt idx="326">
                  <c:v>78.66141201408881</c:v>
                </c:pt>
                <c:pt idx="327">
                  <c:v>75.049813416359456</c:v>
                </c:pt>
                <c:pt idx="328">
                  <c:v>77.278699540770702</c:v>
                </c:pt>
                <c:pt idx="329">
                  <c:v>75.442551592152583</c:v>
                </c:pt>
                <c:pt idx="330">
                  <c:v>74.672127573551165</c:v>
                </c:pt>
                <c:pt idx="331">
                  <c:v>76.223752385680442</c:v>
                </c:pt>
                <c:pt idx="332">
                  <c:v>74.91506333458382</c:v>
                </c:pt>
                <c:pt idx="333">
                  <c:v>74.536301830478607</c:v>
                </c:pt>
                <c:pt idx="334">
                  <c:v>76.396850439098955</c:v>
                </c:pt>
                <c:pt idx="335">
                  <c:v>75.22538695457709</c:v>
                </c:pt>
                <c:pt idx="336">
                  <c:v>76.961841590255943</c:v>
                </c:pt>
                <c:pt idx="337">
                  <c:v>75.743338697536359</c:v>
                </c:pt>
                <c:pt idx="338">
                  <c:v>75.962620027055962</c:v>
                </c:pt>
                <c:pt idx="339">
                  <c:v>75.061516071678255</c:v>
                </c:pt>
                <c:pt idx="340">
                  <c:v>75.188387153547012</c:v>
                </c:pt>
                <c:pt idx="341">
                  <c:v>73.018835447937164</c:v>
                </c:pt>
                <c:pt idx="342">
                  <c:v>74.891969996249529</c:v>
                </c:pt>
                <c:pt idx="343">
                  <c:v>75.050500637683768</c:v>
                </c:pt>
                <c:pt idx="344">
                  <c:v>74.75993274825754</c:v>
                </c:pt>
                <c:pt idx="345">
                  <c:v>74.943750608208603</c:v>
                </c:pt>
                <c:pt idx="346">
                  <c:v>74.895276814795835</c:v>
                </c:pt>
                <c:pt idx="347">
                  <c:v>74.53645332238689</c:v>
                </c:pt>
                <c:pt idx="348">
                  <c:v>75.296510071838867</c:v>
                </c:pt>
                <c:pt idx="349">
                  <c:v>74.827116722210064</c:v>
                </c:pt>
                <c:pt idx="350">
                  <c:v>75.34179780725546</c:v>
                </c:pt>
                <c:pt idx="351">
                  <c:v>74.669028136042414</c:v>
                </c:pt>
                <c:pt idx="352">
                  <c:v>74.893633131102149</c:v>
                </c:pt>
                <c:pt idx="353">
                  <c:v>74.245901010341484</c:v>
                </c:pt>
                <c:pt idx="354">
                  <c:v>75.355022551792331</c:v>
                </c:pt>
                <c:pt idx="355">
                  <c:v>74.901983830113352</c:v>
                </c:pt>
                <c:pt idx="356">
                  <c:v>75.067467163346492</c:v>
                </c:pt>
                <c:pt idx="357">
                  <c:v>74.372785224575139</c:v>
                </c:pt>
                <c:pt idx="358">
                  <c:v>76.219334173780709</c:v>
                </c:pt>
                <c:pt idx="359">
                  <c:v>74.379190149151356</c:v>
                </c:pt>
                <c:pt idx="360">
                  <c:v>74.614325355941133</c:v>
                </c:pt>
                <c:pt idx="361">
                  <c:v>74.066643441373913</c:v>
                </c:pt>
                <c:pt idx="362">
                  <c:v>75.487170225307878</c:v>
                </c:pt>
                <c:pt idx="363">
                  <c:v>74.589403634630031</c:v>
                </c:pt>
                <c:pt idx="364">
                  <c:v>74.819241867590392</c:v>
                </c:pt>
                <c:pt idx="365">
                  <c:v>74.262196077619052</c:v>
                </c:pt>
                <c:pt idx="366">
                  <c:v>74.338875575637076</c:v>
                </c:pt>
                <c:pt idx="367">
                  <c:v>74.119980166900461</c:v>
                </c:pt>
                <c:pt idx="368">
                  <c:v>74.118107982170741</c:v>
                </c:pt>
                <c:pt idx="369">
                  <c:v>73.18731309577592</c:v>
                </c:pt>
                <c:pt idx="370">
                  <c:v>74.806429674693504</c:v>
                </c:pt>
                <c:pt idx="371">
                  <c:v>74.256116565383721</c:v>
                </c:pt>
                <c:pt idx="372">
                  <c:v>74.96692743389309</c:v>
                </c:pt>
                <c:pt idx="373">
                  <c:v>73.419073974246487</c:v>
                </c:pt>
                <c:pt idx="374">
                  <c:v>71.287151668440131</c:v>
                </c:pt>
                <c:pt idx="375">
                  <c:v>69.523439054933732</c:v>
                </c:pt>
                <c:pt idx="376">
                  <c:v>71.695000228075358</c:v>
                </c:pt>
                <c:pt idx="377">
                  <c:v>69.492987935462779</c:v>
                </c:pt>
                <c:pt idx="378">
                  <c:v>66.453818570966703</c:v>
                </c:pt>
                <c:pt idx="379">
                  <c:v>66.027038097056462</c:v>
                </c:pt>
                <c:pt idx="380">
                  <c:v>67.366480292555906</c:v>
                </c:pt>
                <c:pt idx="381">
                  <c:v>65.757609354916639</c:v>
                </c:pt>
                <c:pt idx="382">
                  <c:v>67.284024624328367</c:v>
                </c:pt>
                <c:pt idx="383">
                  <c:v>66.311555602363015</c:v>
                </c:pt>
                <c:pt idx="384">
                  <c:v>64.574324757852111</c:v>
                </c:pt>
                <c:pt idx="385">
                  <c:v>63.67583987951636</c:v>
                </c:pt>
                <c:pt idx="386">
                  <c:v>67.755277738846587</c:v>
                </c:pt>
                <c:pt idx="387">
                  <c:v>72.400224097100619</c:v>
                </c:pt>
                <c:pt idx="388">
                  <c:v>72.23596206122906</c:v>
                </c:pt>
                <c:pt idx="389">
                  <c:v>73.707198778955984</c:v>
                </c:pt>
              </c:numCache>
            </c:numRef>
          </c:xVal>
          <c:yVal>
            <c:numRef>
              <c:f>'CIs for Ex. 11.6'!$C$2:$C$1000</c:f>
              <c:numCache>
                <c:formatCode>0.0</c:formatCode>
                <c:ptCount val="999"/>
                <c:pt idx="0">
                  <c:v>66.864280568232857</c:v>
                </c:pt>
                <c:pt idx="1">
                  <c:v>68.572265573285236</c:v>
                </c:pt>
                <c:pt idx="2">
                  <c:v>67.221494398711741</c:v>
                </c:pt>
                <c:pt idx="3">
                  <c:v>66.193281156387158</c:v>
                </c:pt>
                <c:pt idx="4">
                  <c:v>68.859498937656767</c:v>
                </c:pt>
                <c:pt idx="5">
                  <c:v>65.920173379086151</c:v>
                </c:pt>
                <c:pt idx="6">
                  <c:v>65.468731299365814</c:v>
                </c:pt>
                <c:pt idx="7">
                  <c:v>67.661525652712356</c:v>
                </c:pt>
                <c:pt idx="8">
                  <c:v>66.390789247893295</c:v>
                </c:pt>
                <c:pt idx="9">
                  <c:v>66.843910008652884</c:v>
                </c:pt>
                <c:pt idx="10">
                  <c:v>65.40147261592459</c:v>
                </c:pt>
                <c:pt idx="11">
                  <c:v>64.089598637992665</c:v>
                </c:pt>
                <c:pt idx="12">
                  <c:v>55.787580657204181</c:v>
                </c:pt>
                <c:pt idx="13">
                  <c:v>55.549425127118305</c:v>
                </c:pt>
                <c:pt idx="14">
                  <c:v>55.886187160693055</c:v>
                </c:pt>
                <c:pt idx="15">
                  <c:v>56.468505128287752</c:v>
                </c:pt>
                <c:pt idx="16">
                  <c:v>57.828362761023364</c:v>
                </c:pt>
                <c:pt idx="17">
                  <c:v>71.143718276703837</c:v>
                </c:pt>
                <c:pt idx="18">
                  <c:v>70.134518345093653</c:v>
                </c:pt>
                <c:pt idx="19">
                  <c:v>66.615978996106051</c:v>
                </c:pt>
                <c:pt idx="20">
                  <c:v>74.115146016324218</c:v>
                </c:pt>
                <c:pt idx="21">
                  <c:v>67.612422914005037</c:v>
                </c:pt>
                <c:pt idx="22">
                  <c:v>60.516351118760745</c:v>
                </c:pt>
                <c:pt idx="23">
                  <c:v>60.065356122835048</c:v>
                </c:pt>
                <c:pt idx="24">
                  <c:v>60.787124922957183</c:v>
                </c:pt>
                <c:pt idx="25">
                  <c:v>60.439415063935023</c:v>
                </c:pt>
                <c:pt idx="26">
                  <c:v>61.573201164168857</c:v>
                </c:pt>
                <c:pt idx="27">
                  <c:v>64.939776768838868</c:v>
                </c:pt>
                <c:pt idx="28">
                  <c:v>68.050082270654045</c:v>
                </c:pt>
                <c:pt idx="29">
                  <c:v>69.324449925857252</c:v>
                </c:pt>
                <c:pt idx="30">
                  <c:v>70.273071271289766</c:v>
                </c:pt>
                <c:pt idx="31">
                  <c:v>67.656673881492566</c:v>
                </c:pt>
                <c:pt idx="32">
                  <c:v>69.975383085725923</c:v>
                </c:pt>
                <c:pt idx="33">
                  <c:v>68.19711022201237</c:v>
                </c:pt>
                <c:pt idx="34">
                  <c:v>70.16553845841311</c:v>
                </c:pt>
                <c:pt idx="35">
                  <c:v>67.67124072430282</c:v>
                </c:pt>
                <c:pt idx="36">
                  <c:v>69.888810097767333</c:v>
                </c:pt>
                <c:pt idx="37">
                  <c:v>68.811840558011795</c:v>
                </c:pt>
                <c:pt idx="38">
                  <c:v>69.294311276572131</c:v>
                </c:pt>
                <c:pt idx="39">
                  <c:v>71.233168079691751</c:v>
                </c:pt>
                <c:pt idx="40">
                  <c:v>70.454865963790951</c:v>
                </c:pt>
                <c:pt idx="41">
                  <c:v>69.015589420213701</c:v>
                </c:pt>
                <c:pt idx="42">
                  <c:v>69.636679204905576</c:v>
                </c:pt>
                <c:pt idx="43">
                  <c:v>68.119838365570473</c:v>
                </c:pt>
                <c:pt idx="44">
                  <c:v>69.124583711711082</c:v>
                </c:pt>
                <c:pt idx="45">
                  <c:v>70.237860006970749</c:v>
                </c:pt>
                <c:pt idx="46">
                  <c:v>67.480917922806583</c:v>
                </c:pt>
                <c:pt idx="47">
                  <c:v>67.147787888296207</c:v>
                </c:pt>
                <c:pt idx="48">
                  <c:v>66.724762671639255</c:v>
                </c:pt>
                <c:pt idx="49">
                  <c:v>66.40275160324957</c:v>
                </c:pt>
                <c:pt idx="50">
                  <c:v>71.707987370410336</c:v>
                </c:pt>
                <c:pt idx="51">
                  <c:v>70.37578900393197</c:v>
                </c:pt>
                <c:pt idx="52">
                  <c:v>70.43473322543089</c:v>
                </c:pt>
                <c:pt idx="53">
                  <c:v>69.411847901965558</c:v>
                </c:pt>
                <c:pt idx="54">
                  <c:v>71.78049454845663</c:v>
                </c:pt>
                <c:pt idx="55">
                  <c:v>70.292711713185611</c:v>
                </c:pt>
                <c:pt idx="56">
                  <c:v>71.365512536244253</c:v>
                </c:pt>
                <c:pt idx="57">
                  <c:v>69.202337966197277</c:v>
                </c:pt>
                <c:pt idx="58">
                  <c:v>68.912429378531087</c:v>
                </c:pt>
                <c:pt idx="59">
                  <c:v>69.928785703406234</c:v>
                </c:pt>
                <c:pt idx="60">
                  <c:v>68.841857730746611</c:v>
                </c:pt>
                <c:pt idx="61">
                  <c:v>68.069824297995595</c:v>
                </c:pt>
                <c:pt idx="62">
                  <c:v>68.333568108184252</c:v>
                </c:pt>
                <c:pt idx="63">
                  <c:v>70.279277430041688</c:v>
                </c:pt>
                <c:pt idx="64">
                  <c:v>68.387227131078106</c:v>
                </c:pt>
                <c:pt idx="65">
                  <c:v>70.558015943312654</c:v>
                </c:pt>
                <c:pt idx="66">
                  <c:v>69.394838925422434</c:v>
                </c:pt>
                <c:pt idx="67">
                  <c:v>71.413824776743112</c:v>
                </c:pt>
                <c:pt idx="68">
                  <c:v>70.194617696291246</c:v>
                </c:pt>
                <c:pt idx="69">
                  <c:v>65.479776593662592</c:v>
                </c:pt>
                <c:pt idx="70">
                  <c:v>65.460814085281868</c:v>
                </c:pt>
                <c:pt idx="71">
                  <c:v>66.67928760791601</c:v>
                </c:pt>
                <c:pt idx="72">
                  <c:v>66.935086535914962</c:v>
                </c:pt>
                <c:pt idx="73">
                  <c:v>66.150898189088409</c:v>
                </c:pt>
                <c:pt idx="74">
                  <c:v>63.548749971542364</c:v>
                </c:pt>
                <c:pt idx="75">
                  <c:v>60.028774388070318</c:v>
                </c:pt>
                <c:pt idx="76">
                  <c:v>64.669014770173973</c:v>
                </c:pt>
                <c:pt idx="77">
                  <c:v>65.510471204188491</c:v>
                </c:pt>
                <c:pt idx="78">
                  <c:v>65.490841416040737</c:v>
                </c:pt>
                <c:pt idx="79">
                  <c:v>63.855157237574367</c:v>
                </c:pt>
                <c:pt idx="80">
                  <c:v>61.686672938670981</c:v>
                </c:pt>
                <c:pt idx="81">
                  <c:v>65.270123787770814</c:v>
                </c:pt>
                <c:pt idx="82">
                  <c:v>63.521085857303227</c:v>
                </c:pt>
                <c:pt idx="83">
                  <c:v>69.503303156349389</c:v>
                </c:pt>
                <c:pt idx="84">
                  <c:v>66.730571915932487</c:v>
                </c:pt>
                <c:pt idx="85">
                  <c:v>63.070776255707763</c:v>
                </c:pt>
                <c:pt idx="86">
                  <c:v>62.680459619602566</c:v>
                </c:pt>
                <c:pt idx="87">
                  <c:v>63.89992562141714</c:v>
                </c:pt>
                <c:pt idx="88">
                  <c:v>62.959984670885007</c:v>
                </c:pt>
                <c:pt idx="89">
                  <c:v>61.532579775828886</c:v>
                </c:pt>
                <c:pt idx="90">
                  <c:v>63.44086725043946</c:v>
                </c:pt>
                <c:pt idx="91">
                  <c:v>64.634790499216891</c:v>
                </c:pt>
                <c:pt idx="92">
                  <c:v>64.441186188805503</c:v>
                </c:pt>
                <c:pt idx="93">
                  <c:v>66.367891638023679</c:v>
                </c:pt>
                <c:pt idx="94">
                  <c:v>65.838240471212643</c:v>
                </c:pt>
                <c:pt idx="95">
                  <c:v>65.563064860713411</c:v>
                </c:pt>
                <c:pt idx="96">
                  <c:v>69.871739713984169</c:v>
                </c:pt>
                <c:pt idx="97">
                  <c:v>65.07628754166231</c:v>
                </c:pt>
                <c:pt idx="98">
                  <c:v>69.581736137229527</c:v>
                </c:pt>
                <c:pt idx="99">
                  <c:v>70.625385685088432</c:v>
                </c:pt>
                <c:pt idx="100">
                  <c:v>70.371897350798847</c:v>
                </c:pt>
                <c:pt idx="101">
                  <c:v>71.843381548596483</c:v>
                </c:pt>
                <c:pt idx="102">
                  <c:v>71.842232139479052</c:v>
                </c:pt>
                <c:pt idx="103">
                  <c:v>74.131237459137665</c:v>
                </c:pt>
                <c:pt idx="104">
                  <c:v>71.730441494789289</c:v>
                </c:pt>
                <c:pt idx="105">
                  <c:v>71.550179450705613</c:v>
                </c:pt>
                <c:pt idx="106">
                  <c:v>72.445296673611622</c:v>
                </c:pt>
                <c:pt idx="107">
                  <c:v>72.932423671780924</c:v>
                </c:pt>
                <c:pt idx="108">
                  <c:v>72.546851857639098</c:v>
                </c:pt>
                <c:pt idx="109">
                  <c:v>72.408794966835558</c:v>
                </c:pt>
                <c:pt idx="110">
                  <c:v>72.370993875823572</c:v>
                </c:pt>
                <c:pt idx="111">
                  <c:v>64.796953858864526</c:v>
                </c:pt>
                <c:pt idx="112">
                  <c:v>61.165038107216198</c:v>
                </c:pt>
                <c:pt idx="113">
                  <c:v>64.298874204229733</c:v>
                </c:pt>
                <c:pt idx="114">
                  <c:v>67.400005242943479</c:v>
                </c:pt>
                <c:pt idx="115">
                  <c:v>71.049495806313715</c:v>
                </c:pt>
                <c:pt idx="116">
                  <c:v>70.141870671627174</c:v>
                </c:pt>
                <c:pt idx="117">
                  <c:v>71.823799578574949</c:v>
                </c:pt>
                <c:pt idx="118">
                  <c:v>74.081571629592716</c:v>
                </c:pt>
                <c:pt idx="119">
                  <c:v>71.806623765927256</c:v>
                </c:pt>
                <c:pt idx="120">
                  <c:v>74.832894573684456</c:v>
                </c:pt>
                <c:pt idx="121">
                  <c:v>74.863017351732537</c:v>
                </c:pt>
                <c:pt idx="122">
                  <c:v>73.861442910529746</c:v>
                </c:pt>
                <c:pt idx="123">
                  <c:v>75.353619444497411</c:v>
                </c:pt>
                <c:pt idx="124">
                  <c:v>72.58344703475673</c:v>
                </c:pt>
                <c:pt idx="125">
                  <c:v>73.222811347506578</c:v>
                </c:pt>
                <c:pt idx="126">
                  <c:v>74.516914910119752</c:v>
                </c:pt>
                <c:pt idx="127">
                  <c:v>75.222680492932028</c:v>
                </c:pt>
                <c:pt idx="128">
                  <c:v>76.033843378588699</c:v>
                </c:pt>
                <c:pt idx="129">
                  <c:v>77.153892718787048</c:v>
                </c:pt>
                <c:pt idx="130">
                  <c:v>75.031722287634082</c:v>
                </c:pt>
                <c:pt idx="131">
                  <c:v>75.814923909422092</c:v>
                </c:pt>
                <c:pt idx="132">
                  <c:v>75.23621087645347</c:v>
                </c:pt>
                <c:pt idx="133">
                  <c:v>74.133665012928034</c:v>
                </c:pt>
                <c:pt idx="134">
                  <c:v>74.848921701396478</c:v>
                </c:pt>
                <c:pt idx="135">
                  <c:v>74.821190802473296</c:v>
                </c:pt>
                <c:pt idx="136">
                  <c:v>72.787412956127369</c:v>
                </c:pt>
                <c:pt idx="137">
                  <c:v>71.287951327421212</c:v>
                </c:pt>
                <c:pt idx="138">
                  <c:v>71.931815677472173</c:v>
                </c:pt>
                <c:pt idx="139">
                  <c:v>70.806081949801552</c:v>
                </c:pt>
                <c:pt idx="140">
                  <c:v>71.023419547481851</c:v>
                </c:pt>
                <c:pt idx="141">
                  <c:v>73.345059848127335</c:v>
                </c:pt>
                <c:pt idx="142">
                  <c:v>71.057693426129305</c:v>
                </c:pt>
                <c:pt idx="143">
                  <c:v>71.892525669386771</c:v>
                </c:pt>
                <c:pt idx="144">
                  <c:v>73.539636238514319</c:v>
                </c:pt>
                <c:pt idx="145">
                  <c:v>74.441404967720757</c:v>
                </c:pt>
                <c:pt idx="146">
                  <c:v>74.536320971988616</c:v>
                </c:pt>
                <c:pt idx="147">
                  <c:v>75.962291281515647</c:v>
                </c:pt>
                <c:pt idx="148">
                  <c:v>76.537246662387957</c:v>
                </c:pt>
                <c:pt idx="149">
                  <c:v>75.97715280098214</c:v>
                </c:pt>
                <c:pt idx="150">
                  <c:v>74.924916541150722</c:v>
                </c:pt>
                <c:pt idx="151">
                  <c:v>77.154785663261521</c:v>
                </c:pt>
                <c:pt idx="152">
                  <c:v>75.351547489744405</c:v>
                </c:pt>
                <c:pt idx="153">
                  <c:v>74.672789905183208</c:v>
                </c:pt>
                <c:pt idx="154">
                  <c:v>74.013079793978065</c:v>
                </c:pt>
                <c:pt idx="155">
                  <c:v>75.784249919659885</c:v>
                </c:pt>
                <c:pt idx="156">
                  <c:v>74.435565353735072</c:v>
                </c:pt>
                <c:pt idx="157">
                  <c:v>75.99050749885437</c:v>
                </c:pt>
                <c:pt idx="158">
                  <c:v>78.374723353616488</c:v>
                </c:pt>
                <c:pt idx="159">
                  <c:v>80.192457790740661</c:v>
                </c:pt>
                <c:pt idx="160">
                  <c:v>80.026851057185283</c:v>
                </c:pt>
                <c:pt idx="161">
                  <c:v>79.334110538338507</c:v>
                </c:pt>
                <c:pt idx="162">
                  <c:v>75.994414736405886</c:v>
                </c:pt>
                <c:pt idx="163">
                  <c:v>74.021909233176842</c:v>
                </c:pt>
                <c:pt idx="164">
                  <c:v>73.880198593169368</c:v>
                </c:pt>
                <c:pt idx="165">
                  <c:v>74.508672019954432</c:v>
                </c:pt>
                <c:pt idx="166">
                  <c:v>72.037620931747867</c:v>
                </c:pt>
                <c:pt idx="167">
                  <c:v>72.484569165195126</c:v>
                </c:pt>
                <c:pt idx="168">
                  <c:v>72.980323592085711</c:v>
                </c:pt>
                <c:pt idx="169">
                  <c:v>73.70508714594213</c:v>
                </c:pt>
                <c:pt idx="170">
                  <c:v>71.331810880011687</c:v>
                </c:pt>
                <c:pt idx="171">
                  <c:v>71.883927404286169</c:v>
                </c:pt>
                <c:pt idx="172">
                  <c:v>73.690582932814635</c:v>
                </c:pt>
                <c:pt idx="173">
                  <c:v>74.984894059646237</c:v>
                </c:pt>
                <c:pt idx="174">
                  <c:v>76.131410326808606</c:v>
                </c:pt>
                <c:pt idx="175">
                  <c:v>73.057552663035366</c:v>
                </c:pt>
                <c:pt idx="176">
                  <c:v>75.568174718391106</c:v>
                </c:pt>
                <c:pt idx="177">
                  <c:v>76.538688465688892</c:v>
                </c:pt>
                <c:pt idx="178">
                  <c:v>74.620935719786004</c:v>
                </c:pt>
                <c:pt idx="179">
                  <c:v>75.031389436058149</c:v>
                </c:pt>
                <c:pt idx="180">
                  <c:v>73.049981860650206</c:v>
                </c:pt>
                <c:pt idx="181">
                  <c:v>73.685191758046216</c:v>
                </c:pt>
                <c:pt idx="182">
                  <c:v>71.889851176818254</c:v>
                </c:pt>
                <c:pt idx="183">
                  <c:v>71.488682864614432</c:v>
                </c:pt>
                <c:pt idx="184">
                  <c:v>74.490427071919555</c:v>
                </c:pt>
                <c:pt idx="185">
                  <c:v>74.494970639768482</c:v>
                </c:pt>
                <c:pt idx="186">
                  <c:v>72.892813569817136</c:v>
                </c:pt>
                <c:pt idx="187">
                  <c:v>73.338822676926512</c:v>
                </c:pt>
                <c:pt idx="188">
                  <c:v>74.134063151229597</c:v>
                </c:pt>
                <c:pt idx="189">
                  <c:v>73.191279434484557</c:v>
                </c:pt>
                <c:pt idx="190">
                  <c:v>73.387977304077097</c:v>
                </c:pt>
                <c:pt idx="191">
                  <c:v>74.94408283300713</c:v>
                </c:pt>
                <c:pt idx="192">
                  <c:v>75.261556956792163</c:v>
                </c:pt>
                <c:pt idx="193">
                  <c:v>76.541711853497745</c:v>
                </c:pt>
                <c:pt idx="194">
                  <c:v>75.957778218491129</c:v>
                </c:pt>
                <c:pt idx="195">
                  <c:v>76.152976852930749</c:v>
                </c:pt>
                <c:pt idx="196">
                  <c:v>74.644454973134316</c:v>
                </c:pt>
                <c:pt idx="197">
                  <c:v>76.487176113390774</c:v>
                </c:pt>
                <c:pt idx="198">
                  <c:v>75.55315497899231</c:v>
                </c:pt>
                <c:pt idx="199">
                  <c:v>75.955981488904285</c:v>
                </c:pt>
                <c:pt idx="200">
                  <c:v>75.580551523947733</c:v>
                </c:pt>
                <c:pt idx="201">
                  <c:v>74.505692630270531</c:v>
                </c:pt>
                <c:pt idx="202">
                  <c:v>74.004198819791199</c:v>
                </c:pt>
                <c:pt idx="203">
                  <c:v>75.385084690014153</c:v>
                </c:pt>
                <c:pt idx="204">
                  <c:v>74.026385613207552</c:v>
                </c:pt>
                <c:pt idx="205">
                  <c:v>75.222601336776606</c:v>
                </c:pt>
                <c:pt idx="206">
                  <c:v>77.290740484793815</c:v>
                </c:pt>
                <c:pt idx="207">
                  <c:v>74.908863398377719</c:v>
                </c:pt>
                <c:pt idx="208">
                  <c:v>73.834566515142114</c:v>
                </c:pt>
                <c:pt idx="209">
                  <c:v>74.459883797454069</c:v>
                </c:pt>
                <c:pt idx="210">
                  <c:v>72.916767488375214</c:v>
                </c:pt>
                <c:pt idx="211">
                  <c:v>72.660872261394516</c:v>
                </c:pt>
                <c:pt idx="212">
                  <c:v>73.252242911555015</c:v>
                </c:pt>
                <c:pt idx="213">
                  <c:v>73.376623376623385</c:v>
                </c:pt>
                <c:pt idx="214">
                  <c:v>73.309852697524164</c:v>
                </c:pt>
                <c:pt idx="215">
                  <c:v>71.469053558918432</c:v>
                </c:pt>
                <c:pt idx="216">
                  <c:v>74.676838334930068</c:v>
                </c:pt>
                <c:pt idx="217">
                  <c:v>75.239812692687366</c:v>
                </c:pt>
                <c:pt idx="218">
                  <c:v>76.964002136266046</c:v>
                </c:pt>
                <c:pt idx="219">
                  <c:v>75.196735415532032</c:v>
                </c:pt>
                <c:pt idx="220">
                  <c:v>76.553105852568379</c:v>
                </c:pt>
                <c:pt idx="221">
                  <c:v>75.145141347287819</c:v>
                </c:pt>
                <c:pt idx="222">
                  <c:v>73.642971620103282</c:v>
                </c:pt>
                <c:pt idx="223">
                  <c:v>76.348700909132859</c:v>
                </c:pt>
                <c:pt idx="224">
                  <c:v>74.78122005748962</c:v>
                </c:pt>
                <c:pt idx="225">
                  <c:v>78.027073107074656</c:v>
                </c:pt>
                <c:pt idx="226">
                  <c:v>77.503313321317222</c:v>
                </c:pt>
                <c:pt idx="227">
                  <c:v>77.709647488325345</c:v>
                </c:pt>
                <c:pt idx="228">
                  <c:v>73.609859871424149</c:v>
                </c:pt>
                <c:pt idx="229">
                  <c:v>75.161358997425751</c:v>
                </c:pt>
                <c:pt idx="230">
                  <c:v>78.924427351484425</c:v>
                </c:pt>
                <c:pt idx="231">
                  <c:v>76.939247304994339</c:v>
                </c:pt>
                <c:pt idx="232">
                  <c:v>72.83081804979993</c:v>
                </c:pt>
                <c:pt idx="233">
                  <c:v>73.615687242299046</c:v>
                </c:pt>
                <c:pt idx="234">
                  <c:v>74.873759510565748</c:v>
                </c:pt>
                <c:pt idx="235">
                  <c:v>74.933915902113696</c:v>
                </c:pt>
                <c:pt idx="236">
                  <c:v>75.785262127587515</c:v>
                </c:pt>
                <c:pt idx="237">
                  <c:v>74.377212945943128</c:v>
                </c:pt>
                <c:pt idx="238">
                  <c:v>74.162730940524682</c:v>
                </c:pt>
                <c:pt idx="239">
                  <c:v>72.527054520457369</c:v>
                </c:pt>
                <c:pt idx="240">
                  <c:v>73.753819139596132</c:v>
                </c:pt>
                <c:pt idx="241">
                  <c:v>74.65841269830814</c:v>
                </c:pt>
                <c:pt idx="242">
                  <c:v>75.406247215299217</c:v>
                </c:pt>
                <c:pt idx="243">
                  <c:v>75.768530307174899</c:v>
                </c:pt>
                <c:pt idx="244">
                  <c:v>73.73929836579714</c:v>
                </c:pt>
                <c:pt idx="245">
                  <c:v>75.40682512259761</c:v>
                </c:pt>
                <c:pt idx="246">
                  <c:v>75.75804990586019</c:v>
                </c:pt>
                <c:pt idx="247">
                  <c:v>73.778344768335302</c:v>
                </c:pt>
                <c:pt idx="248">
                  <c:v>76.560469916301571</c:v>
                </c:pt>
                <c:pt idx="249">
                  <c:v>76.947412843592446</c:v>
                </c:pt>
                <c:pt idx="250">
                  <c:v>76.338969707608669</c:v>
                </c:pt>
                <c:pt idx="251">
                  <c:v>75.930361609362151</c:v>
                </c:pt>
                <c:pt idx="252">
                  <c:v>75.373833772643707</c:v>
                </c:pt>
                <c:pt idx="253">
                  <c:v>77.144975684824871</c:v>
                </c:pt>
                <c:pt idx="254">
                  <c:v>76.735992726446185</c:v>
                </c:pt>
                <c:pt idx="255">
                  <c:v>76.342301547702732</c:v>
                </c:pt>
                <c:pt idx="256">
                  <c:v>74.839961154467773</c:v>
                </c:pt>
                <c:pt idx="257">
                  <c:v>72.042164163999104</c:v>
                </c:pt>
                <c:pt idx="258">
                  <c:v>74.786321461552305</c:v>
                </c:pt>
                <c:pt idx="259">
                  <c:v>75.396548561311363</c:v>
                </c:pt>
                <c:pt idx="260">
                  <c:v>77.478077478077466</c:v>
                </c:pt>
                <c:pt idx="261">
                  <c:v>77.438484853444038</c:v>
                </c:pt>
                <c:pt idx="262">
                  <c:v>74.177297131237481</c:v>
                </c:pt>
                <c:pt idx="263">
                  <c:v>72.771905637254903</c:v>
                </c:pt>
                <c:pt idx="264">
                  <c:v>75.277237193653718</c:v>
                </c:pt>
                <c:pt idx="265">
                  <c:v>73.9770671782438</c:v>
                </c:pt>
                <c:pt idx="266">
                  <c:v>74.4809460249582</c:v>
                </c:pt>
                <c:pt idx="267">
                  <c:v>75.794231906647639</c:v>
                </c:pt>
                <c:pt idx="268">
                  <c:v>77.689492653100913</c:v>
                </c:pt>
                <c:pt idx="269">
                  <c:v>78.230031271182952</c:v>
                </c:pt>
                <c:pt idx="270">
                  <c:v>74.716062558467385</c:v>
                </c:pt>
                <c:pt idx="271">
                  <c:v>74.15649968053566</c:v>
                </c:pt>
                <c:pt idx="272">
                  <c:v>75.804820492441365</c:v>
                </c:pt>
                <c:pt idx="273">
                  <c:v>74.767630094988206</c:v>
                </c:pt>
                <c:pt idx="274">
                  <c:v>74.615548509193005</c:v>
                </c:pt>
                <c:pt idx="275">
                  <c:v>72.95291443207428</c:v>
                </c:pt>
                <c:pt idx="276">
                  <c:v>73.135942085158447</c:v>
                </c:pt>
                <c:pt idx="277">
                  <c:v>72.722408026755858</c:v>
                </c:pt>
                <c:pt idx="278">
                  <c:v>72.331292673133575</c:v>
                </c:pt>
                <c:pt idx="279">
                  <c:v>73.543714694649552</c:v>
                </c:pt>
                <c:pt idx="280">
                  <c:v>73.535819601407468</c:v>
                </c:pt>
                <c:pt idx="281">
                  <c:v>74.694078484692199</c:v>
                </c:pt>
                <c:pt idx="282">
                  <c:v>73.271889400921651</c:v>
                </c:pt>
                <c:pt idx="283">
                  <c:v>74.288486843686542</c:v>
                </c:pt>
                <c:pt idx="284">
                  <c:v>75.016900176292054</c:v>
                </c:pt>
                <c:pt idx="285">
                  <c:v>74.970031760155237</c:v>
                </c:pt>
                <c:pt idx="286">
                  <c:v>74.473368067392158</c:v>
                </c:pt>
                <c:pt idx="287">
                  <c:v>73.762158275180383</c:v>
                </c:pt>
                <c:pt idx="288">
                  <c:v>74.211841991761176</c:v>
                </c:pt>
                <c:pt idx="289">
                  <c:v>74.27870591355078</c:v>
                </c:pt>
                <c:pt idx="290">
                  <c:v>73.782301625943575</c:v>
                </c:pt>
                <c:pt idx="291">
                  <c:v>73.804500878282326</c:v>
                </c:pt>
                <c:pt idx="292">
                  <c:v>70.976181661113159</c:v>
                </c:pt>
                <c:pt idx="293">
                  <c:v>71.904139502726139</c:v>
                </c:pt>
                <c:pt idx="294">
                  <c:v>69.722903344439473</c:v>
                </c:pt>
                <c:pt idx="295">
                  <c:v>71.597943886563641</c:v>
                </c:pt>
                <c:pt idx="296">
                  <c:v>71.103298439660279</c:v>
                </c:pt>
                <c:pt idx="297">
                  <c:v>71.821435392512328</c:v>
                </c:pt>
                <c:pt idx="298">
                  <c:v>72.716740341653406</c:v>
                </c:pt>
                <c:pt idx="299">
                  <c:v>73.176430273671755</c:v>
                </c:pt>
                <c:pt idx="300">
                  <c:v>72.122321479761439</c:v>
                </c:pt>
                <c:pt idx="301">
                  <c:v>73.309125339814216</c:v>
                </c:pt>
                <c:pt idx="302">
                  <c:v>74.780644004982193</c:v>
                </c:pt>
                <c:pt idx="303">
                  <c:v>72.702054892845737</c:v>
                </c:pt>
                <c:pt idx="304">
                  <c:v>70.994245329890887</c:v>
                </c:pt>
                <c:pt idx="305">
                  <c:v>73.602051424253716</c:v>
                </c:pt>
                <c:pt idx="306">
                  <c:v>73.79822605762773</c:v>
                </c:pt>
                <c:pt idx="307">
                  <c:v>72.98230178335757</c:v>
                </c:pt>
                <c:pt idx="308">
                  <c:v>73.015770936500445</c:v>
                </c:pt>
                <c:pt idx="309">
                  <c:v>71.32850272111942</c:v>
                </c:pt>
                <c:pt idx="310">
                  <c:v>73.136456373147112</c:v>
                </c:pt>
                <c:pt idx="311">
                  <c:v>71.66392601500074</c:v>
                </c:pt>
                <c:pt idx="312">
                  <c:v>69.53773755034392</c:v>
                </c:pt>
                <c:pt idx="313">
                  <c:v>72.538754293140258</c:v>
                </c:pt>
                <c:pt idx="314">
                  <c:v>71.804184615445394</c:v>
                </c:pt>
                <c:pt idx="315">
                  <c:v>71.551488524418104</c:v>
                </c:pt>
                <c:pt idx="316">
                  <c:v>73.112693597110308</c:v>
                </c:pt>
                <c:pt idx="317">
                  <c:v>74.9639860176691</c:v>
                </c:pt>
                <c:pt idx="318">
                  <c:v>74.243837441705523</c:v>
                </c:pt>
                <c:pt idx="319">
                  <c:v>75.139939099331045</c:v>
                </c:pt>
                <c:pt idx="320">
                  <c:v>75.086636083857854</c:v>
                </c:pt>
                <c:pt idx="321">
                  <c:v>75.543851482246524</c:v>
                </c:pt>
                <c:pt idx="322">
                  <c:v>76.400026183815967</c:v>
                </c:pt>
                <c:pt idx="323">
                  <c:v>77.367249139494305</c:v>
                </c:pt>
                <c:pt idx="324">
                  <c:v>77.5324143903498</c:v>
                </c:pt>
                <c:pt idx="325">
                  <c:v>80.697492364274567</c:v>
                </c:pt>
                <c:pt idx="326">
                  <c:v>75.204054021742294</c:v>
                </c:pt>
                <c:pt idx="327">
                  <c:v>78.729413206389779</c:v>
                </c:pt>
                <c:pt idx="328">
                  <c:v>75.457725420622012</c:v>
                </c:pt>
                <c:pt idx="329">
                  <c:v>74.674316429440196</c:v>
                </c:pt>
                <c:pt idx="330">
                  <c:v>76.842948334811751</c:v>
                </c:pt>
                <c:pt idx="331">
                  <c:v>74.363700665733248</c:v>
                </c:pt>
                <c:pt idx="332">
                  <c:v>74.035124295953509</c:v>
                </c:pt>
                <c:pt idx="333">
                  <c:v>76.858703391711899</c:v>
                </c:pt>
                <c:pt idx="334">
                  <c:v>75.415398246790701</c:v>
                </c:pt>
                <c:pt idx="335">
                  <c:v>77.902972911959637</c:v>
                </c:pt>
                <c:pt idx="336">
                  <c:v>75.776093082820694</c:v>
                </c:pt>
                <c:pt idx="337">
                  <c:v>76.478074759530699</c:v>
                </c:pt>
                <c:pt idx="338">
                  <c:v>74.699548748742004</c:v>
                </c:pt>
                <c:pt idx="339">
                  <c:v>74.711207812638918</c:v>
                </c:pt>
                <c:pt idx="340">
                  <c:v>71.381258101820833</c:v>
                </c:pt>
                <c:pt idx="341">
                  <c:v>74.536274333698699</c:v>
                </c:pt>
                <c:pt idx="342">
                  <c:v>74.754461573137561</c:v>
                </c:pt>
                <c:pt idx="343">
                  <c:v>74.150301053874799</c:v>
                </c:pt>
                <c:pt idx="344">
                  <c:v>74.739198992507298</c:v>
                </c:pt>
                <c:pt idx="345">
                  <c:v>74.367316418967988</c:v>
                </c:pt>
                <c:pt idx="346">
                  <c:v>73.737950592432099</c:v>
                </c:pt>
                <c:pt idx="347">
                  <c:v>74.965288546038693</c:v>
                </c:pt>
                <c:pt idx="348">
                  <c:v>74.520804451082043</c:v>
                </c:pt>
                <c:pt idx="349">
                  <c:v>75.615644616127469</c:v>
                </c:pt>
                <c:pt idx="350">
                  <c:v>73.846857613437336</c:v>
                </c:pt>
                <c:pt idx="351">
                  <c:v>73.692141218038572</c:v>
                </c:pt>
                <c:pt idx="352">
                  <c:v>72.803616652029206</c:v>
                </c:pt>
                <c:pt idx="353">
                  <c:v>74.906577649962983</c:v>
                </c:pt>
                <c:pt idx="354">
                  <c:v>74.216006512866713</c:v>
                </c:pt>
                <c:pt idx="355">
                  <c:v>74.615710314607881</c:v>
                </c:pt>
                <c:pt idx="356">
                  <c:v>73.693118617282792</c:v>
                </c:pt>
                <c:pt idx="357">
                  <c:v>76.659038890390718</c:v>
                </c:pt>
                <c:pt idx="358">
                  <c:v>73.873978022260331</c:v>
                </c:pt>
                <c:pt idx="359">
                  <c:v>73.880733710633507</c:v>
                </c:pt>
                <c:pt idx="360">
                  <c:v>72.658710545976447</c:v>
                </c:pt>
                <c:pt idx="361">
                  <c:v>75.657291738275617</c:v>
                </c:pt>
                <c:pt idx="362">
                  <c:v>73.724121328839658</c:v>
                </c:pt>
                <c:pt idx="363">
                  <c:v>74.429580959570956</c:v>
                </c:pt>
                <c:pt idx="364">
                  <c:v>73.512504499861834</c:v>
                </c:pt>
                <c:pt idx="365">
                  <c:v>73.522025524907349</c:v>
                </c:pt>
                <c:pt idx="366">
                  <c:v>73.107409178422671</c:v>
                </c:pt>
                <c:pt idx="367">
                  <c:v>73.111374698351668</c:v>
                </c:pt>
                <c:pt idx="368">
                  <c:v>71.420643573608075</c:v>
                </c:pt>
                <c:pt idx="369">
                  <c:v>73.892933460363409</c:v>
                </c:pt>
                <c:pt idx="370">
                  <c:v>72.99988835438792</c:v>
                </c:pt>
                <c:pt idx="371">
                  <c:v>75.774580770945917</c:v>
                </c:pt>
                <c:pt idx="372">
                  <c:v>74.186493480435473</c:v>
                </c:pt>
                <c:pt idx="373">
                  <c:v>70.659384137543967</c:v>
                </c:pt>
                <c:pt idx="374">
                  <c:v>67.563373055361595</c:v>
                </c:pt>
                <c:pt idx="375">
                  <c:v>67.872308461800259</c:v>
                </c:pt>
                <c:pt idx="376">
                  <c:v>69.507212130162969</c:v>
                </c:pt>
                <c:pt idx="377">
                  <c:v>68.176987952736269</c:v>
                </c:pt>
                <c:pt idx="378">
                  <c:v>64.245769449395766</c:v>
                </c:pt>
                <c:pt idx="379">
                  <c:v>65.177045177045187</c:v>
                </c:pt>
                <c:pt idx="380">
                  <c:v>63.780092686040661</c:v>
                </c:pt>
                <c:pt idx="381">
                  <c:v>64.259340027650666</c:v>
                </c:pt>
                <c:pt idx="382">
                  <c:v>64.555041144340422</c:v>
                </c:pt>
                <c:pt idx="383">
                  <c:v>62.924100776220449</c:v>
                </c:pt>
                <c:pt idx="384">
                  <c:v>66.211175395858717</c:v>
                </c:pt>
                <c:pt idx="385">
                  <c:v>64.907665721852254</c:v>
                </c:pt>
                <c:pt idx="386">
                  <c:v>70.616536205561502</c:v>
                </c:pt>
                <c:pt idx="387">
                  <c:v>69.896641899381279</c:v>
                </c:pt>
                <c:pt idx="388">
                  <c:v>73.150504953969048</c:v>
                </c:pt>
                <c:pt idx="389">
                  <c:v>73.606326103697839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4-4707-B4ED-AB8586B9038E}"/>
            </c:ext>
          </c:extLst>
        </c:ser>
        <c:ser>
          <c:idx val="1"/>
          <c:order val="1"/>
          <c:tx>
            <c:v>Lower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'CIs for Ex. 11.6'!$J$4:$J$1000</c:f>
              <c:numCache>
                <c:formatCode>General</c:formatCode>
                <c:ptCount val="99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</c:numCache>
            </c:numRef>
          </c:xVal>
          <c:yVal>
            <c:numRef>
              <c:f>'CIs for Ex. 11.6'!$O$4:$O$1000</c:f>
              <c:numCache>
                <c:formatCode>General</c:formatCode>
                <c:ptCount val="997"/>
                <c:pt idx="0">
                  <c:v>45.067579772756325</c:v>
                </c:pt>
                <c:pt idx="1">
                  <c:v>46.082530023562349</c:v>
                </c:pt>
                <c:pt idx="2">
                  <c:v>47.096826387853994</c:v>
                </c:pt>
                <c:pt idx="3">
                  <c:v>48.110463129992766</c:v>
                </c:pt>
                <c:pt idx="4">
                  <c:v>49.12343471630787</c:v>
                </c:pt>
                <c:pt idx="5">
                  <c:v>50.135735825461509</c:v>
                </c:pt>
                <c:pt idx="6">
                  <c:v>51.147361358608912</c:v>
                </c:pt>
                <c:pt idx="7">
                  <c:v>52.158306449311226</c:v>
                </c:pt>
                <c:pt idx="8">
                  <c:v>53.168566473159693</c:v>
                </c:pt>
                <c:pt idx="9">
                  <c:v>54.178137057069343</c:v>
                </c:pt>
                <c:pt idx="10">
                  <c:v>55.187014088201039</c:v>
                </c:pt>
                <c:pt idx="11">
                  <c:v>56.195193722471352</c:v>
                </c:pt>
                <c:pt idx="12">
                  <c:v>57.20267239261085</c:v>
                </c:pt>
                <c:pt idx="13">
                  <c:v>58.209446815732704</c:v>
                </c:pt>
                <c:pt idx="14">
                  <c:v>59.215514000375279</c:v>
                </c:pt>
                <c:pt idx="15">
                  <c:v>60.220871252984239</c:v>
                </c:pt>
                <c:pt idx="16">
                  <c:v>61.225516183802071</c:v>
                </c:pt>
                <c:pt idx="17">
                  <c:v>62.229446712135434</c:v>
                </c:pt>
                <c:pt idx="18">
                  <c:v>63.232661070973563</c:v>
                </c:pt>
                <c:pt idx="19">
                  <c:v>64.235157810934083</c:v>
                </c:pt>
                <c:pt idx="20">
                  <c:v>65.236935803515763</c:v>
                </c:pt>
                <c:pt idx="21">
                  <c:v>66.237994243641282</c:v>
                </c:pt>
                <c:pt idx="22">
                  <c:v>67.238332651476668</c:v>
                </c:pt>
                <c:pt idx="23">
                  <c:v>68.237950873517917</c:v>
                </c:pt>
                <c:pt idx="24">
                  <c:v>69.236849082938846</c:v>
                </c:pt>
                <c:pt idx="25">
                  <c:v>70.235027779198703</c:v>
                </c:pt>
                <c:pt idx="26">
                  <c:v>71.232487786911108</c:v>
                </c:pt>
                <c:pt idx="27">
                  <c:v>72.229230253980873</c:v>
                </c:pt>
                <c:pt idx="28">
                  <c:v>73.225256649017965</c:v>
                </c:pt>
                <c:pt idx="29">
                  <c:v>74.22056875804256</c:v>
                </c:pt>
                <c:pt idx="30">
                  <c:v>75.215168680498067</c:v>
                </c:pt>
                <c:pt idx="31">
                  <c:v>76.209058824592972</c:v>
                </c:pt>
                <c:pt idx="32">
                  <c:v>77.202241901995251</c:v>
                </c:pt>
                <c:pt idx="33">
                  <c:v>78.194720921906196</c:v>
                </c:pt>
                <c:pt idx="34">
                  <c:v>79.186499184543777</c:v>
                </c:pt>
                <c:pt idx="35">
                  <c:v>80.177580274067225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44-4707-B4ED-AB8586B9038E}"/>
            </c:ext>
          </c:extLst>
        </c:ser>
        <c:ser>
          <c:idx val="2"/>
          <c:order val="2"/>
          <c:tx>
            <c:v>Upper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'CIs for Ex. 11.6'!$J$4:$J$1000</c:f>
              <c:numCache>
                <c:formatCode>General</c:formatCode>
                <c:ptCount val="99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</c:numCache>
            </c:numRef>
          </c:xVal>
          <c:yVal>
            <c:numRef>
              <c:f>'CIs for Ex. 11.6'!$P$4:$P$1000</c:f>
              <c:numCache>
                <c:formatCode>General</c:formatCode>
                <c:ptCount val="997"/>
                <c:pt idx="0">
                  <c:v>54.932420227240563</c:v>
                </c:pt>
                <c:pt idx="1">
                  <c:v>55.917469976434681</c:v>
                </c:pt>
                <c:pt idx="2">
                  <c:v>56.903173612143178</c:v>
                </c:pt>
                <c:pt idx="3">
                  <c:v>57.889536870004548</c:v>
                </c:pt>
                <c:pt idx="4">
                  <c:v>58.876565283689587</c:v>
                </c:pt>
                <c:pt idx="5">
                  <c:v>59.864264174536089</c:v>
                </c:pt>
                <c:pt idx="6">
                  <c:v>60.852638641388815</c:v>
                </c:pt>
                <c:pt idx="7">
                  <c:v>61.841693550686642</c:v>
                </c:pt>
                <c:pt idx="8">
                  <c:v>62.831433526838318</c:v>
                </c:pt>
                <c:pt idx="9">
                  <c:v>63.82186294292881</c:v>
                </c:pt>
                <c:pt idx="10">
                  <c:v>64.812985911797256</c:v>
                </c:pt>
                <c:pt idx="11">
                  <c:v>65.804806277527078</c:v>
                </c:pt>
                <c:pt idx="12">
                  <c:v>66.797327607387729</c:v>
                </c:pt>
                <c:pt idx="13">
                  <c:v>67.790553184266017</c:v>
                </c:pt>
                <c:pt idx="14">
                  <c:v>68.784485999623584</c:v>
                </c:pt>
                <c:pt idx="15">
                  <c:v>69.779128747014767</c:v>
                </c:pt>
                <c:pt idx="16">
                  <c:v>70.774483816197076</c:v>
                </c:pt>
                <c:pt idx="17">
                  <c:v>71.770553287863862</c:v>
                </c:pt>
                <c:pt idx="18">
                  <c:v>72.767338929025868</c:v>
                </c:pt>
                <c:pt idx="19">
                  <c:v>73.76484218906549</c:v>
                </c:pt>
                <c:pt idx="20">
                  <c:v>74.763064196483953</c:v>
                </c:pt>
                <c:pt idx="21">
                  <c:v>75.762005756358576</c:v>
                </c:pt>
                <c:pt idx="22">
                  <c:v>76.761667348523332</c:v>
                </c:pt>
                <c:pt idx="23">
                  <c:v>77.762049126482225</c:v>
                </c:pt>
                <c:pt idx="24">
                  <c:v>78.763150917061438</c:v>
                </c:pt>
                <c:pt idx="25">
                  <c:v>79.764972220801724</c:v>
                </c:pt>
                <c:pt idx="26">
                  <c:v>80.767512213089461</c:v>
                </c:pt>
                <c:pt idx="27">
                  <c:v>81.770769746019837</c:v>
                </c:pt>
                <c:pt idx="28">
                  <c:v>82.774743350982888</c:v>
                </c:pt>
                <c:pt idx="29">
                  <c:v>83.779431241958434</c:v>
                </c:pt>
                <c:pt idx="30">
                  <c:v>84.78483131950307</c:v>
                </c:pt>
                <c:pt idx="31">
                  <c:v>85.790941175408278</c:v>
                </c:pt>
                <c:pt idx="32">
                  <c:v>86.797758098006142</c:v>
                </c:pt>
                <c:pt idx="33">
                  <c:v>87.805279078095339</c:v>
                </c:pt>
                <c:pt idx="34">
                  <c:v>88.8135008154579</c:v>
                </c:pt>
                <c:pt idx="35">
                  <c:v>89.822419725934594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44-4707-B4ED-AB8586B90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95104"/>
        <c:axId val="173297024"/>
      </c:scatterChart>
      <c:valAx>
        <c:axId val="173295104"/>
        <c:scaling>
          <c:orientation val="minMax"/>
          <c:max val="85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X</a:t>
                </a:r>
              </a:p>
            </c:rich>
          </c:tx>
          <c:layout>
            <c:manualLayout>
              <c:xMode val="edge"/>
              <c:yMode val="edge"/>
              <c:x val="0.51941891210162594"/>
              <c:y val="0.91041162227602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97024"/>
        <c:crosses val="autoZero"/>
        <c:crossBetween val="midCat"/>
      </c:valAx>
      <c:valAx>
        <c:axId val="173297024"/>
        <c:scaling>
          <c:orientation val="minMax"/>
          <c:max val="85"/>
          <c:min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Y</a:t>
                </a:r>
              </a:p>
            </c:rich>
          </c:tx>
          <c:layout>
            <c:manualLayout>
              <c:xMode val="edge"/>
              <c:yMode val="edge"/>
              <c:x val="4.0453186300749684E-2"/>
              <c:y val="0.4939467312348668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951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196223619164906"/>
          <c:y val="5.9390117975315515E-2"/>
          <c:w val="0.76424139200492613"/>
          <c:h val="0.7768869486500731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('Ex.11.7'!$I$8:$I$10,'Ex.11.7'!$I$14,'Ex.11.7'!$I$18,'Ex.11.7'!$I$22,'Ex.11.7'!$I$26,'Ex.11.7'!$I$38,'Ex.11.7'!$I$42,'Ex.11.7'!$I$46,'Ex.11.7'!$I$55,'Ex.11.7'!$I$59,'Ex.11.7'!$I$63,'Ex.11.7'!$I$71,'Ex.11.7'!#REF!,'Ex.11.7'!$I$55,'Ex.11.7'!$I$59,'Ex.11.7'!$I$63,'Ex.11.7'!$I$67)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6-43E2-A916-A4FEF6085B1D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('Ex.11.7'!$I$8:$I$10,'Ex.11.7'!$I$14,'Ex.11.7'!$I$18,'Ex.11.7'!$I$22,'Ex.11.7'!$I$26,'Ex.11.7'!$I$34,'Ex.11.7'!$I$42,'Ex.11.7'!$I$46,'Ex.11.7'!$I$50,'Ex.11.7'!$I$58,'Ex.11.7'!$I$62,'Ex.11.7'!$I$70,'Ex.11.7'!$I$78,'Ex.11.7'!$I$82,'Ex.11.7'!$I$86,'Ex.11.7'!$I$90)</c:f>
              <c:numCache>
                <c:formatCode>0.00</c:formatCode>
                <c:ptCount val="18"/>
                <c:pt idx="0">
                  <c:v>19.5</c:v>
                </c:pt>
                <c:pt idx="1">
                  <c:v>20.5</c:v>
                </c:pt>
                <c:pt idx="2">
                  <c:v>20</c:v>
                </c:pt>
                <c:pt idx="3">
                  <c:v>21</c:v>
                </c:pt>
                <c:pt idx="4">
                  <c:v>20.5</c:v>
                </c:pt>
                <c:pt idx="5">
                  <c:v>19.5</c:v>
                </c:pt>
                <c:pt idx="6">
                  <c:v>20</c:v>
                </c:pt>
                <c:pt idx="7">
                  <c:v>19</c:v>
                </c:pt>
                <c:pt idx="8">
                  <c:v>19.5</c:v>
                </c:pt>
                <c:pt idx="9">
                  <c:v>18.5</c:v>
                </c:pt>
                <c:pt idx="10">
                  <c:v>19</c:v>
                </c:pt>
                <c:pt idx="11">
                  <c:v>18</c:v>
                </c:pt>
                <c:pt idx="12">
                  <c:v>17.5</c:v>
                </c:pt>
                <c:pt idx="13">
                  <c:v>17</c:v>
                </c:pt>
                <c:pt idx="14">
                  <c:v>16.5</c:v>
                </c:pt>
                <c:pt idx="15">
                  <c:v>17</c:v>
                </c:pt>
                <c:pt idx="17">
                  <c:v>16</c:v>
                </c:pt>
              </c:numCache>
            </c:numRef>
          </c:xVal>
          <c:yVal>
            <c:numRef>
              <c:f>('Ex.11.7'!$J$8:$J$10,'Ex.11.7'!$J$14,'Ex.11.7'!$J$18,'Ex.11.7'!$J$22,'Ex.11.7'!$J$26,'Ex.11.7'!$J$34,'Ex.11.7'!$J$42,'Ex.11.7'!$J$46,'Ex.11.7'!$J$50,'Ex.11.7'!$J$58,'Ex.11.7'!$J$62,'Ex.11.7'!$J$70,'Ex.11.7'!$J$78,'Ex.11.7'!$J$82,'Ex.11.7'!$J$86,'Ex.11.7'!$J$90)</c:f>
              <c:numCache>
                <c:formatCode>0.00</c:formatCode>
                <c:ptCount val="18"/>
                <c:pt idx="0">
                  <c:v>6.25</c:v>
                </c:pt>
                <c:pt idx="1">
                  <c:v>6.25</c:v>
                </c:pt>
                <c:pt idx="2">
                  <c:v>7</c:v>
                </c:pt>
                <c:pt idx="3">
                  <c:v>7</c:v>
                </c:pt>
                <c:pt idx="4">
                  <c:v>7.75</c:v>
                </c:pt>
                <c:pt idx="5">
                  <c:v>7.75</c:v>
                </c:pt>
                <c:pt idx="6">
                  <c:v>8.5</c:v>
                </c:pt>
                <c:pt idx="7">
                  <c:v>8.5</c:v>
                </c:pt>
                <c:pt idx="8">
                  <c:v>9.25</c:v>
                </c:pt>
                <c:pt idx="9">
                  <c:v>9.25</c:v>
                </c:pt>
                <c:pt idx="10">
                  <c:v>10</c:v>
                </c:pt>
                <c:pt idx="11">
                  <c:v>10</c:v>
                </c:pt>
                <c:pt idx="12">
                  <c:v>9.25</c:v>
                </c:pt>
                <c:pt idx="13">
                  <c:v>10</c:v>
                </c:pt>
                <c:pt idx="14">
                  <c:v>9.25</c:v>
                </c:pt>
                <c:pt idx="15">
                  <c:v>8.5</c:v>
                </c:pt>
                <c:pt idx="17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96-43E2-A916-A4FEF6085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60064"/>
        <c:axId val="172362368"/>
      </c:scatterChart>
      <c:valAx>
        <c:axId val="172360064"/>
        <c:scaling>
          <c:orientation val="minMax"/>
          <c:max val="24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Vortex finder diam.(mm)</a:t>
                </a:r>
              </a:p>
            </c:rich>
          </c:tx>
          <c:layout>
            <c:manualLayout>
              <c:xMode val="edge"/>
              <c:yMode val="edge"/>
              <c:x val="0.37816499521568808"/>
              <c:y val="0.908508291189961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362368"/>
        <c:crosses val="autoZero"/>
        <c:crossBetween val="midCat"/>
        <c:majorUnit val="1"/>
        <c:minorUnit val="0.5"/>
      </c:valAx>
      <c:valAx>
        <c:axId val="172362368"/>
        <c:scaling>
          <c:orientation val="minMax"/>
          <c:max val="11"/>
          <c:min val="6"/>
        </c:scaling>
        <c:delete val="0"/>
        <c:axPos val="l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Spigot diam.(mm)</a:t>
                </a:r>
              </a:p>
            </c:rich>
          </c:tx>
          <c:layout>
            <c:manualLayout>
              <c:xMode val="edge"/>
              <c:yMode val="edge"/>
              <c:x val="3.4810166923619823E-2"/>
              <c:y val="0.3097916964658349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360064"/>
        <c:crosses val="autoZero"/>
        <c:crossBetween val="midCat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17447396722213"/>
          <c:y val="0.10103092783505155"/>
          <c:w val="0.82915197422900977"/>
          <c:h val="0.71546391752577321"/>
        </c:manualLayout>
      </c:layout>
      <c:scatterChart>
        <c:scatterStyle val="lineMarker"/>
        <c:varyColors val="0"/>
        <c:ser>
          <c:idx val="0"/>
          <c:order val="0"/>
          <c:tx>
            <c:v/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'Ex.11.7'!$U$2:$U$16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'Ex.11.7'!$V$2:$V$16</c:f>
              <c:numCache>
                <c:formatCode>General</c:formatCode>
                <c:ptCount val="15"/>
                <c:pt idx="0">
                  <c:v>64.414273119933952</c:v>
                </c:pt>
                <c:pt idx="1">
                  <c:v>64.953173111761913</c:v>
                </c:pt>
                <c:pt idx="2">
                  <c:v>65.800798931864009</c:v>
                </c:pt>
                <c:pt idx="3">
                  <c:v>67.393432044835748</c:v>
                </c:pt>
                <c:pt idx="4">
                  <c:v>69.30052598406121</c:v>
                </c:pt>
                <c:pt idx="5">
                  <c:v>69.988252382468389</c:v>
                </c:pt>
                <c:pt idx="6">
                  <c:v>71.649775491022424</c:v>
                </c:pt>
                <c:pt idx="7">
                  <c:v>72.32545658278454</c:v>
                </c:pt>
                <c:pt idx="8">
                  <c:v>74.335528771269011</c:v>
                </c:pt>
                <c:pt idx="9">
                  <c:v>74.581799493329655</c:v>
                </c:pt>
                <c:pt idx="10">
                  <c:v>75.869846799134535</c:v>
                </c:pt>
                <c:pt idx="11">
                  <c:v>74.475739503215877</c:v>
                </c:pt>
                <c:pt idx="12">
                  <c:v>75.352683770867984</c:v>
                </c:pt>
                <c:pt idx="13">
                  <c:v>75.897131512303218</c:v>
                </c:pt>
                <c:pt idx="14">
                  <c:v>74.540951814744503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1-45F2-B7C9-8C4A1863AEE6}"/>
            </c:ext>
          </c:extLst>
        </c:ser>
        <c:ser>
          <c:idx val="1"/>
          <c:order val="1"/>
          <c:tx>
            <c:v/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'Ex.11.7'!$U$2:$U$16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'Ex.11.7'!$W$2:$W$16</c:f>
              <c:numCache>
                <c:formatCode>General</c:formatCode>
                <c:ptCount val="15"/>
                <c:pt idx="0">
                  <c:v>67.393432044835748</c:v>
                </c:pt>
                <c:pt idx="1">
                  <c:v>67.393432044835748</c:v>
                </c:pt>
                <c:pt idx="2">
                  <c:v>72.274197355425827</c:v>
                </c:pt>
                <c:pt idx="3">
                  <c:v>72.274197355425827</c:v>
                </c:pt>
                <c:pt idx="4">
                  <c:v>71.044496762550821</c:v>
                </c:pt>
                <c:pt idx="5">
                  <c:v>72.32545658278454</c:v>
                </c:pt>
                <c:pt idx="6">
                  <c:v>74.505169542033101</c:v>
                </c:pt>
                <c:pt idx="7">
                  <c:v>75.869846799134535</c:v>
                </c:pt>
                <c:pt idx="8">
                  <c:v>75.869846799134535</c:v>
                </c:pt>
                <c:pt idx="9">
                  <c:v>77.23172399983217</c:v>
                </c:pt>
                <c:pt idx="10">
                  <c:v>76.09050578789126</c:v>
                </c:pt>
                <c:pt idx="11">
                  <c:v>76.09050578789126</c:v>
                </c:pt>
                <c:pt idx="12">
                  <c:v>76.111365629733072</c:v>
                </c:pt>
                <c:pt idx="13">
                  <c:v>76.111365629733072</c:v>
                </c:pt>
                <c:pt idx="14">
                  <c:v>79.175411262952807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1-45F2-B7C9-8C4A1863A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15456"/>
        <c:axId val="173717760"/>
      </c:scatterChart>
      <c:valAx>
        <c:axId val="17371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Step</a:t>
                </a:r>
              </a:p>
            </c:rich>
          </c:tx>
          <c:layout>
            <c:manualLayout>
              <c:xMode val="edge"/>
              <c:yMode val="edge"/>
              <c:x val="0.52568713063510708"/>
              <c:y val="0.907216494845360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717760"/>
        <c:crosses val="autoZero"/>
        <c:crossBetween val="midCat"/>
        <c:majorUnit val="2"/>
        <c:minorUnit val="1"/>
      </c:valAx>
      <c:valAx>
        <c:axId val="173717760"/>
        <c:scaling>
          <c:orientation val="minMax"/>
          <c:max val="80"/>
          <c:min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Solids recovery (%)</a:t>
                </a:r>
              </a:p>
            </c:rich>
          </c:tx>
          <c:layout>
            <c:manualLayout>
              <c:xMode val="edge"/>
              <c:yMode val="edge"/>
              <c:x val="3.1063330446619963E-2"/>
              <c:y val="0.224742268041237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7154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3166084802868785"/>
          <c:y val="0.51134020618556697"/>
          <c:w val="0.2939068957641735"/>
          <c:h val="0.138144329896907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15.xml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7</xdr:row>
      <xdr:rowOff>25400</xdr:rowOff>
    </xdr:from>
    <xdr:to>
      <xdr:col>12</xdr:col>
      <xdr:colOff>133350</xdr:colOff>
      <xdr:row>23</xdr:row>
      <xdr:rowOff>63500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0.12719</cdr:x>
      <cdr:y>0.54683</cdr:y>
    </cdr:from>
    <cdr:to>
      <cdr:x>0.96344</cdr:x>
      <cdr:y>0.54683</cdr:y>
    </cdr:to>
    <cdr:sp macro="" textlink="">
      <cdr:nvSpPr>
        <cdr:cNvPr id="4097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33336" y="1413264"/>
          <a:ext cx="48216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0.12719</cdr:x>
      <cdr:y>0.39312</cdr:y>
    </cdr:from>
    <cdr:to>
      <cdr:x>0.96344</cdr:x>
      <cdr:y>0.39312</cdr:y>
    </cdr:to>
    <cdr:sp macro="" textlink="">
      <cdr:nvSpPr>
        <cdr:cNvPr id="4098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33336" y="1016008"/>
          <a:ext cx="48216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0.12719</cdr:x>
      <cdr:y>0.23989</cdr:y>
    </cdr:from>
    <cdr:to>
      <cdr:x>0.96344</cdr:x>
      <cdr:y>0.23989</cdr:y>
    </cdr:to>
    <cdr:sp macro="" textlink="">
      <cdr:nvSpPr>
        <cdr:cNvPr id="409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33336" y="619993"/>
          <a:ext cx="48216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0.12719</cdr:x>
      <cdr:y>0.5012</cdr:y>
    </cdr:from>
    <cdr:to>
      <cdr:x>0.96344</cdr:x>
      <cdr:y>0.5012</cdr:y>
    </cdr:to>
    <cdr:sp macro="" textlink="">
      <cdr:nvSpPr>
        <cdr:cNvPr id="4100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33336" y="1295329"/>
          <a:ext cx="48216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0.12719</cdr:x>
      <cdr:y>0.28481</cdr:y>
    </cdr:from>
    <cdr:to>
      <cdr:x>0.96344</cdr:x>
      <cdr:y>0.28481</cdr:y>
    </cdr:to>
    <cdr:sp macro="" textlink="">
      <cdr:nvSpPr>
        <cdr:cNvPr id="4101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33336" y="736067"/>
          <a:ext cx="48216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0.15273</cdr:x>
      <cdr:y>0.15631</cdr:y>
    </cdr:from>
    <cdr:to>
      <cdr:x>0.22223</cdr:x>
      <cdr:y>0.2447</cdr:y>
    </cdr:to>
    <cdr:sp macro="" textlink="">
      <cdr:nvSpPr>
        <cdr:cNvPr id="4102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0605" y="403985"/>
          <a:ext cx="400742" cy="228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UCL</a:t>
          </a:r>
        </a:p>
      </cdr:txBody>
    </cdr:sp>
  </cdr:relSizeAnchor>
  <cdr:relSizeAnchor xmlns:cdr="http://schemas.openxmlformats.org/drawingml/2006/chartDrawing">
    <cdr:from>
      <cdr:x>0.15273</cdr:x>
      <cdr:y>0.55764</cdr:y>
    </cdr:from>
    <cdr:to>
      <cdr:x>0.21879</cdr:x>
      <cdr:y>0.64602</cdr:y>
    </cdr:to>
    <cdr:sp macro="" textlink="">
      <cdr:nvSpPr>
        <cdr:cNvPr id="4103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0605" y="1441196"/>
          <a:ext cx="380918" cy="2284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LCL</a:t>
          </a:r>
        </a:p>
      </cdr:txBody>
    </cdr:sp>
  </cdr:relSizeAnchor>
  <cdr:relSizeAnchor xmlns:cdr="http://schemas.openxmlformats.org/drawingml/2006/chartDrawing">
    <cdr:from>
      <cdr:x>0.7623</cdr:x>
      <cdr:y>0.61336</cdr:y>
    </cdr:from>
    <cdr:to>
      <cdr:x>0.82394</cdr:x>
      <cdr:y>0.70174</cdr:y>
    </cdr:to>
    <cdr:sp macro="" textlink="">
      <cdr:nvSpPr>
        <cdr:cNvPr id="4104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95241" y="1585201"/>
          <a:ext cx="355429" cy="228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159</a:t>
          </a:r>
        </a:p>
      </cdr:txBody>
    </cdr:sp>
  </cdr:relSizeAnchor>
  <cdr:relSizeAnchor xmlns:cdr="http://schemas.openxmlformats.org/drawingml/2006/chartDrawing">
    <cdr:from>
      <cdr:x>0.63827</cdr:x>
      <cdr:y>0.11044</cdr:y>
    </cdr:from>
    <cdr:to>
      <cdr:x>0.69991</cdr:x>
      <cdr:y>0.19882</cdr:y>
    </cdr:to>
    <cdr:sp macro="" textlink="">
      <cdr:nvSpPr>
        <cdr:cNvPr id="4105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80136" y="285429"/>
          <a:ext cx="355429" cy="228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36576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121</a:t>
          </a:r>
        </a:p>
      </cdr:txBody>
    </cdr:sp>
  </cdr:relSizeAnchor>
  <cdr:relSizeAnchor xmlns:cdr="http://schemas.openxmlformats.org/drawingml/2006/chartDrawing">
    <cdr:from>
      <cdr:x>0.66676</cdr:x>
      <cdr:y>0.18345</cdr:y>
    </cdr:from>
    <cdr:to>
      <cdr:x>0.68763</cdr:x>
      <cdr:y>0.40705</cdr:y>
    </cdr:to>
    <cdr:sp macro="" textlink="">
      <cdr:nvSpPr>
        <cdr:cNvPr id="4107" name="Line 1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844398" y="474126"/>
          <a:ext cx="120364" cy="57788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0.82517</cdr:x>
      <cdr:y>0.58862</cdr:y>
    </cdr:from>
    <cdr:to>
      <cdr:x>0.86102</cdr:x>
      <cdr:y>0.63041</cdr:y>
    </cdr:to>
    <cdr:sp macro="" textlink="">
      <cdr:nvSpPr>
        <cdr:cNvPr id="4108" name="Line 1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757750" y="1521268"/>
          <a:ext cx="206744" cy="10800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lg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66</xdr:row>
      <xdr:rowOff>114300</xdr:rowOff>
    </xdr:from>
    <xdr:to>
      <xdr:col>11</xdr:col>
      <xdr:colOff>584200</xdr:colOff>
      <xdr:row>80</xdr:row>
      <xdr:rowOff>19050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1289050</xdr:colOff>
      <xdr:row>62</xdr:row>
      <xdr:rowOff>0</xdr:rowOff>
    </xdr:from>
    <xdr:to>
      <xdr:col>10</xdr:col>
      <xdr:colOff>457200</xdr:colOff>
      <xdr:row>62</xdr:row>
      <xdr:rowOff>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368300</xdr:colOff>
      <xdr:row>66</xdr:row>
      <xdr:rowOff>101600</xdr:rowOff>
    </xdr:from>
    <xdr:to>
      <xdr:col>6</xdr:col>
      <xdr:colOff>184150</xdr:colOff>
      <xdr:row>80</xdr:row>
      <xdr:rowOff>6350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</xdr:colOff>
      <xdr:row>66</xdr:row>
      <xdr:rowOff>101600</xdr:rowOff>
    </xdr:from>
    <xdr:to>
      <xdr:col>17</xdr:col>
      <xdr:colOff>139700</xdr:colOff>
      <xdr:row>80</xdr:row>
      <xdr:rowOff>38100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6</xdr:row>
      <xdr:rowOff>38100</xdr:rowOff>
    </xdr:from>
    <xdr:to>
      <xdr:col>11</xdr:col>
      <xdr:colOff>374650</xdr:colOff>
      <xdr:row>18</xdr:row>
      <xdr:rowOff>114300</xdr:rowOff>
    </xdr:to>
    <xdr:graphicFrame macro="">
      <xdr:nvGraphicFramePr>
        <xdr:cNvPr id="10242" name="Chart 2">
          <a:extLst>
            <a:ext uri="{FF2B5EF4-FFF2-40B4-BE49-F238E27FC236}">
              <a16:creationId xmlns:a16="http://schemas.microsoft.com/office/drawing/2014/main" id="{00000000-0008-0000-0300-000002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527050</xdr:colOff>
      <xdr:row>32</xdr:row>
      <xdr:rowOff>120650</xdr:rowOff>
    </xdr:from>
    <xdr:ext cx="63500" cy="184150"/>
    <xdr:sp macro="" textlink="">
      <xdr:nvSpPr>
        <xdr:cNvPr id="10245" name="Text Box 5">
          <a:extLst>
            <a:ext uri="{FF2B5EF4-FFF2-40B4-BE49-F238E27FC236}">
              <a16:creationId xmlns:a16="http://schemas.microsoft.com/office/drawing/2014/main" id="{00000000-0008-0000-0300-000005280000}"/>
            </a:ext>
          </a:extLst>
        </xdr:cNvPr>
        <xdr:cNvSpPr txBox="1">
          <a:spLocks noChangeArrowheads="1"/>
        </xdr:cNvSpPr>
      </xdr:nvSpPr>
      <xdr:spPr bwMode="auto">
        <a:xfrm>
          <a:off x="3365500" y="5213350"/>
          <a:ext cx="63500" cy="18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0.49364</cdr:x>
      <cdr:y>0.39847</cdr:y>
    </cdr:from>
    <cdr:to>
      <cdr:x>0.59362</cdr:x>
      <cdr:y>0.71658</cdr:y>
    </cdr:to>
    <cdr:grpSp>
      <cdr:nvGrpSpPr>
        <cdr:cNvPr id="11278" name="Group 14">
          <a:extLst xmlns:a="http://schemas.openxmlformats.org/drawingml/2006/main">
            <a:ext uri="{FF2B5EF4-FFF2-40B4-BE49-F238E27FC236}">
              <a16:creationId xmlns:a16="http://schemas.microsoft.com/office/drawing/2014/main" id="{F0090DA6-144F-4020-A094-37E0BB1FC1D6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28711" y="804630"/>
          <a:ext cx="451394" cy="642360"/>
          <a:chOff x="1952720" y="809718"/>
          <a:chExt cx="514060" cy="714122"/>
        </a:xfrm>
      </cdr:grpSpPr>
      <cdr:sp macro="" textlink="">
        <cdr:nvSpPr>
          <cdr:cNvPr id="11272" name="Line 8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>
            <a:off x="1952720" y="809718"/>
            <a:ext cx="514060" cy="475909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11273" name="Line 9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>
            <a:off x="1952720" y="809718"/>
            <a:ext cx="495238" cy="714122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11274" name="Line 10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>
            <a:off x="1952720" y="809718"/>
            <a:ext cx="504649" cy="295053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11275" name="Line 11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>
            <a:off x="1952720" y="809718"/>
            <a:ext cx="504649" cy="133317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11277" name="Line 13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>
            <a:off x="1952720" y="809718"/>
            <a:ext cx="504649" cy="0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8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</cdr:grpSp>
  </cdr:relSizeAnchor>
  <cdr:relSizeAnchor xmlns:cdr="http://schemas.openxmlformats.org/drawingml/2006/chartDrawing">
    <cdr:from>
      <cdr:x>0.60315</cdr:x>
      <cdr:y>0.3553</cdr:y>
    </cdr:from>
    <cdr:to>
      <cdr:x>0.67257</cdr:x>
      <cdr:y>0.45445</cdr:y>
    </cdr:to>
    <cdr:sp macro="" textlink="">
      <cdr:nvSpPr>
        <cdr:cNvPr id="11279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53782" y="706168"/>
          <a:ext cx="316948" cy="19708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35.5</a:t>
          </a:r>
        </a:p>
      </cdr:txBody>
    </cdr:sp>
  </cdr:relSizeAnchor>
  <cdr:relSizeAnchor xmlns:cdr="http://schemas.openxmlformats.org/drawingml/2006/chartDrawing">
    <cdr:from>
      <cdr:x>0.60315</cdr:x>
      <cdr:y>0.41935</cdr:y>
    </cdr:from>
    <cdr:to>
      <cdr:x>0.67257</cdr:x>
      <cdr:y>0.5185</cdr:y>
    </cdr:to>
    <cdr:sp macro="" textlink="">
      <cdr:nvSpPr>
        <cdr:cNvPr id="11280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53782" y="833469"/>
          <a:ext cx="316948" cy="19708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34.3</a:t>
          </a:r>
        </a:p>
      </cdr:txBody>
    </cdr:sp>
  </cdr:relSizeAnchor>
  <cdr:relSizeAnchor xmlns:cdr="http://schemas.openxmlformats.org/drawingml/2006/chartDrawing">
    <cdr:from>
      <cdr:x>0.60315</cdr:x>
      <cdr:y>0.48695</cdr:y>
    </cdr:from>
    <cdr:to>
      <cdr:x>0.67257</cdr:x>
      <cdr:y>0.58611</cdr:y>
    </cdr:to>
    <cdr:sp macro="" textlink="">
      <cdr:nvSpPr>
        <cdr:cNvPr id="11281" name="Text Box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53782" y="967843"/>
          <a:ext cx="316948" cy="19708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33.0</a:t>
          </a:r>
        </a:p>
      </cdr:txBody>
    </cdr:sp>
  </cdr:relSizeAnchor>
  <cdr:relSizeAnchor xmlns:cdr="http://schemas.openxmlformats.org/drawingml/2006/chartDrawing">
    <cdr:from>
      <cdr:x>0.60315</cdr:x>
      <cdr:y>0.56808</cdr:y>
    </cdr:from>
    <cdr:to>
      <cdr:x>0.67257</cdr:x>
      <cdr:y>0.66724</cdr:y>
    </cdr:to>
    <cdr:sp macro="" textlink="">
      <cdr:nvSpPr>
        <cdr:cNvPr id="11282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53782" y="1129092"/>
          <a:ext cx="316948" cy="19708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30.5</a:t>
          </a:r>
        </a:p>
      </cdr:txBody>
    </cdr:sp>
  </cdr:relSizeAnchor>
  <cdr:relSizeAnchor xmlns:cdr="http://schemas.openxmlformats.org/drawingml/2006/chartDrawing">
    <cdr:from>
      <cdr:x>0.60169</cdr:x>
      <cdr:y>0.66534</cdr:y>
    </cdr:from>
    <cdr:to>
      <cdr:x>0.67111</cdr:x>
      <cdr:y>0.7645</cdr:y>
    </cdr:to>
    <cdr:sp macro="" textlink="">
      <cdr:nvSpPr>
        <cdr:cNvPr id="11283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47086" y="1322402"/>
          <a:ext cx="316948" cy="19708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28.0</a:t>
          </a:r>
        </a:p>
      </cdr:txBody>
    </cdr:sp>
  </cdr:relSizeAnchor>
  <cdr:relSizeAnchor xmlns:cdr="http://schemas.openxmlformats.org/drawingml/2006/chartDrawing">
    <cdr:from>
      <cdr:x>0.38414</cdr:x>
      <cdr:y>0.26563</cdr:y>
    </cdr:from>
    <cdr:to>
      <cdr:x>0.43009</cdr:x>
      <cdr:y>0.36478</cdr:y>
    </cdr:to>
    <cdr:sp macro="" textlink="">
      <cdr:nvSpPr>
        <cdr:cNvPr id="11284" name="Text Box 2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53835" y="527945"/>
          <a:ext cx="209810" cy="19708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72</a:t>
          </a:r>
        </a:p>
      </cdr:txBody>
    </cdr:sp>
  </cdr:relSizeAnchor>
  <cdr:relSizeAnchor xmlns:cdr="http://schemas.openxmlformats.org/drawingml/2006/chartDrawing">
    <cdr:from>
      <cdr:x>0.73515</cdr:x>
      <cdr:y>0.17643</cdr:y>
    </cdr:from>
    <cdr:to>
      <cdr:x>0.79504</cdr:x>
      <cdr:y>0.27559</cdr:y>
    </cdr:to>
    <cdr:sp macro="" textlink="">
      <cdr:nvSpPr>
        <cdr:cNvPr id="11285" name="Text Box 2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6429" y="350666"/>
          <a:ext cx="273423" cy="19708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116</a:t>
          </a:r>
        </a:p>
      </cdr:txBody>
    </cdr:sp>
  </cdr:relSizeAnchor>
  <cdr:relSizeAnchor xmlns:cdr="http://schemas.openxmlformats.org/drawingml/2006/chartDrawing">
    <cdr:from>
      <cdr:x>0.42642</cdr:x>
      <cdr:y>0.23194</cdr:y>
    </cdr:from>
    <cdr:to>
      <cdr:x>0.4846</cdr:x>
      <cdr:y>0.29599</cdr:y>
    </cdr:to>
    <cdr:sp macro="" textlink="">
      <cdr:nvSpPr>
        <cdr:cNvPr id="11286" name="Line 2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946905" y="460994"/>
          <a:ext cx="265611" cy="12730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0.67037</cdr:x>
      <cdr:y>0.21937</cdr:y>
    </cdr:from>
    <cdr:to>
      <cdr:x>0.73368</cdr:x>
      <cdr:y>0.25732</cdr:y>
    </cdr:to>
    <cdr:sp macro="" textlink="">
      <cdr:nvSpPr>
        <cdr:cNvPr id="11287" name="Line 2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060686" y="436005"/>
          <a:ext cx="289047" cy="7543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527050</xdr:colOff>
      <xdr:row>32</xdr:row>
      <xdr:rowOff>120650</xdr:rowOff>
    </xdr:from>
    <xdr:ext cx="63500" cy="184150"/>
    <xdr:sp macro="" textlink="">
      <xdr:nvSpPr>
        <xdr:cNvPr id="43010" name="Text Box 1026">
          <a:extLst>
            <a:ext uri="{FF2B5EF4-FFF2-40B4-BE49-F238E27FC236}">
              <a16:creationId xmlns:a16="http://schemas.microsoft.com/office/drawing/2014/main" id="{00000000-0008-0000-0400-000002A80000}"/>
            </a:ext>
          </a:extLst>
        </xdr:cNvPr>
        <xdr:cNvSpPr txBox="1">
          <a:spLocks noChangeArrowheads="1"/>
        </xdr:cNvSpPr>
      </xdr:nvSpPr>
      <xdr:spPr bwMode="auto">
        <a:xfrm>
          <a:off x="3473450" y="5213350"/>
          <a:ext cx="63500" cy="18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6</xdr:col>
      <xdr:colOff>552450</xdr:colOff>
      <xdr:row>1</xdr:row>
      <xdr:rowOff>95250</xdr:rowOff>
    </xdr:from>
    <xdr:to>
      <xdr:col>14</xdr:col>
      <xdr:colOff>203200</xdr:colOff>
      <xdr:row>24</xdr:row>
      <xdr:rowOff>44450</xdr:rowOff>
    </xdr:to>
    <xdr:graphicFrame macro="">
      <xdr:nvGraphicFramePr>
        <xdr:cNvPr id="43011" name="Chart 1027">
          <a:extLst>
            <a:ext uri="{FF2B5EF4-FFF2-40B4-BE49-F238E27FC236}">
              <a16:creationId xmlns:a16="http://schemas.microsoft.com/office/drawing/2014/main" id="{00000000-0008-0000-0400-000003A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0.80963</cdr:x>
      <cdr:y>0.32725</cdr:y>
    </cdr:from>
    <cdr:to>
      <cdr:x>0.85075</cdr:x>
      <cdr:y>0.38143</cdr:y>
    </cdr:to>
    <cdr:sp macro="" textlink="">
      <cdr:nvSpPr>
        <cdr:cNvPr id="45071" name="Line 1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927824" y="1182397"/>
          <a:ext cx="199492" cy="19576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0.72249</cdr:x>
      <cdr:y>0.33211</cdr:y>
    </cdr:from>
    <cdr:to>
      <cdr:x>0.89358</cdr:x>
      <cdr:y>0.74929</cdr:y>
    </cdr:to>
    <cdr:grpSp>
      <cdr:nvGrpSpPr>
        <cdr:cNvPr id="45080" name="Group 24">
          <a:extLst xmlns:a="http://schemas.openxmlformats.org/drawingml/2006/main">
            <a:ext uri="{FF2B5EF4-FFF2-40B4-BE49-F238E27FC236}">
              <a16:creationId xmlns:a16="http://schemas.microsoft.com/office/drawing/2014/main" id="{79C15161-A015-4911-B967-1AF1E12E2C1A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3470679" y="1219998"/>
          <a:ext cx="821878" cy="1532500"/>
          <a:chOff x="1971996" y="1324154"/>
          <a:chExt cx="828640" cy="1544097"/>
        </a:xfrm>
      </cdr:grpSpPr>
      <cdr:sp macro="" textlink="">
        <cdr:nvSpPr>
          <cdr:cNvPr id="45073" name="Line 17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 flipH="1">
            <a:off x="1971996" y="2086327"/>
            <a:ext cx="828640" cy="781924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24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45074" name="Line 18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 flipH="1" flipV="1">
            <a:off x="1971996" y="1324154"/>
            <a:ext cx="818031" cy="754094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24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45075" name="Line 19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 flipH="1">
            <a:off x="2467058" y="1762246"/>
            <a:ext cx="0" cy="638287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24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45076" name="Line 20"/>
          <cdr:cNvSpPr>
            <a:spLocks xmlns:a="http://schemas.openxmlformats.org/drawingml/2006/main" noChangeShapeType="1"/>
          </cdr:cNvSpPr>
        </cdr:nvSpPr>
        <cdr:spPr bwMode="auto">
          <a:xfrm xmlns:a="http://schemas.openxmlformats.org/drawingml/2006/main" flipH="1">
            <a:off x="2114621" y="2086327"/>
            <a:ext cx="669513" cy="0"/>
          </a:xfrm>
          <a:prstGeom xmlns:a="http://schemas.openxmlformats.org/drawingml/2006/main" prst="line">
            <a:avLst/>
          </a:prstGeom>
          <a:noFill xmlns:a="http://schemas.openxmlformats.org/drawingml/2006/main"/>
          <a:ln xmlns:a="http://schemas.openxmlformats.org/drawingml/2006/main" w="1524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noFill/>
              </a14:hiddenFill>
            </a:ext>
          </a:extLst>
        </cdr:spPr>
      </cdr:sp>
      <cdr:sp macro="" textlink="">
        <cdr:nvSpPr>
          <cdr:cNvPr id="45079" name="Oval 23"/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419910" y="2038748"/>
            <a:ext cx="95476" cy="95159"/>
          </a:xfrm>
          <a:prstGeom xmlns:a="http://schemas.openxmlformats.org/drawingml/2006/main" prst="ellipse">
            <a:avLst/>
          </a:prstGeom>
          <a:noFill xmlns:a="http://schemas.openxmlformats.org/drawingml/2006/main"/>
          <a:ln xmlns:a="http://schemas.openxmlformats.org/drawingml/2006/main"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cdr:spPr>
      </cdr:sp>
    </cdr:grp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6</xdr:row>
      <xdr:rowOff>50800</xdr:rowOff>
    </xdr:from>
    <xdr:to>
      <xdr:col>6</xdr:col>
      <xdr:colOff>781050</xdr:colOff>
      <xdr:row>23</xdr:row>
      <xdr:rowOff>50800</xdr:rowOff>
    </xdr:to>
    <xdr:graphicFrame macro="">
      <xdr:nvGraphicFramePr>
        <xdr:cNvPr id="48129" name="Chart 1025">
          <a:extLst>
            <a:ext uri="{FF2B5EF4-FFF2-40B4-BE49-F238E27FC236}">
              <a16:creationId xmlns:a16="http://schemas.microsoft.com/office/drawing/2014/main" id="{00000000-0008-0000-0500-000001B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0.13033</cdr:x>
      <cdr:y>0.17959</cdr:y>
    </cdr:from>
    <cdr:to>
      <cdr:x>0.95896</cdr:x>
      <cdr:y>0.17959</cdr:y>
    </cdr:to>
    <cdr:sp macro="" textlink="">
      <cdr:nvSpPr>
        <cdr:cNvPr id="4915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04302" y="512037"/>
          <a:ext cx="44777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0.13033</cdr:x>
      <cdr:y>0.68106</cdr:y>
    </cdr:from>
    <cdr:to>
      <cdr:x>0.96067</cdr:x>
      <cdr:y>0.68106</cdr:y>
    </cdr:to>
    <cdr:sp macro="" textlink="">
      <cdr:nvSpPr>
        <cdr:cNvPr id="49154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04302" y="1941803"/>
          <a:ext cx="448702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0.13033</cdr:x>
      <cdr:y>0.43177</cdr:y>
    </cdr:from>
    <cdr:to>
      <cdr:x>0.96239</cdr:x>
      <cdr:y>0.43177</cdr:y>
    </cdr:to>
    <cdr:sp macro="" textlink="">
      <cdr:nvSpPr>
        <cdr:cNvPr id="4915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04302" y="1231044"/>
          <a:ext cx="4496308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0.72936</cdr:x>
      <cdr:y>0.70469</cdr:y>
    </cdr:from>
    <cdr:to>
      <cdr:x>0.77989</cdr:x>
      <cdr:y>0.77364</cdr:y>
    </cdr:to>
    <cdr:sp macro="" textlink="">
      <cdr:nvSpPr>
        <cdr:cNvPr id="4915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941326" y="2009167"/>
          <a:ext cx="273066" cy="19659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160</a:t>
          </a:r>
        </a:p>
      </cdr:txBody>
    </cdr:sp>
  </cdr:relSizeAnchor>
  <cdr:relSizeAnchor xmlns:cdr="http://schemas.openxmlformats.org/drawingml/2006/chartDrawing">
    <cdr:from>
      <cdr:x>0.80834</cdr:x>
      <cdr:y>0.70469</cdr:y>
    </cdr:from>
    <cdr:to>
      <cdr:x>0.85887</cdr:x>
      <cdr:y>0.77364</cdr:y>
    </cdr:to>
    <cdr:sp macro="" textlink="">
      <cdr:nvSpPr>
        <cdr:cNvPr id="4915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8157" y="2009167"/>
          <a:ext cx="273066" cy="19659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170</a:t>
          </a:r>
        </a:p>
      </cdr:txBody>
    </cdr:sp>
  </cdr:relSizeAnchor>
  <cdr:relSizeAnchor xmlns:cdr="http://schemas.openxmlformats.org/drawingml/2006/chartDrawing">
    <cdr:from>
      <cdr:x>0.17449</cdr:x>
      <cdr:y>0.10991</cdr:y>
    </cdr:from>
    <cdr:to>
      <cdr:x>0.23213</cdr:x>
      <cdr:y>0.17887</cdr:y>
    </cdr:to>
    <cdr:sp macro="" textlink="">
      <cdr:nvSpPr>
        <cdr:cNvPr id="49158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2904" y="313382"/>
          <a:ext cx="311507" cy="1965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UCL</a:t>
          </a:r>
        </a:p>
      </cdr:txBody>
    </cdr:sp>
  </cdr:relSizeAnchor>
  <cdr:relSizeAnchor xmlns:cdr="http://schemas.openxmlformats.org/drawingml/2006/chartDrawing">
    <cdr:from>
      <cdr:x>0.17449</cdr:x>
      <cdr:y>0.69794</cdr:y>
    </cdr:from>
    <cdr:to>
      <cdr:x>0.22845</cdr:x>
      <cdr:y>0.76689</cdr:y>
    </cdr:to>
    <cdr:sp macro="" textlink="">
      <cdr:nvSpPr>
        <cdr:cNvPr id="49159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2904" y="1989920"/>
          <a:ext cx="291623" cy="1965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LCL</a:t>
          </a:r>
        </a:p>
      </cdr:txBody>
    </cdr:sp>
  </cdr:relSizeAnchor>
  <cdr:relSizeAnchor xmlns:cdr="http://schemas.openxmlformats.org/drawingml/2006/chartDrawing">
    <cdr:from>
      <cdr:x>0.78259</cdr:x>
      <cdr:y>0.5786</cdr:y>
    </cdr:from>
    <cdr:to>
      <cdr:x>0.86501</cdr:x>
      <cdr:y>0.71144</cdr:y>
    </cdr:to>
    <cdr:sp macro="" textlink="">
      <cdr:nvSpPr>
        <cdr:cNvPr id="49160" name="Line 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228973" y="1649663"/>
          <a:ext cx="445389" cy="37875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0.86182</cdr:x>
      <cdr:y>0.69143</cdr:y>
    </cdr:from>
    <cdr:to>
      <cdr:x>0.91652</cdr:x>
      <cdr:y>0.72759</cdr:y>
    </cdr:to>
    <cdr:sp macro="" textlink="">
      <cdr:nvSpPr>
        <cdr:cNvPr id="49161" name="Line 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657130" y="1971361"/>
          <a:ext cx="295600" cy="10310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29</xdr:row>
      <xdr:rowOff>95250</xdr:rowOff>
    </xdr:from>
    <xdr:to>
      <xdr:col>17</xdr:col>
      <xdr:colOff>527050</xdr:colOff>
      <xdr:row>44</xdr:row>
      <xdr:rowOff>139700</xdr:rowOff>
    </xdr:to>
    <xdr:graphicFrame macro="">
      <xdr:nvGraphicFramePr>
        <xdr:cNvPr id="26625" name="Chart 1">
          <a:extLst>
            <a:ext uri="{FF2B5EF4-FFF2-40B4-BE49-F238E27FC236}">
              <a16:creationId xmlns:a16="http://schemas.microsoft.com/office/drawing/2014/main" id="{00000000-0008-0000-0600-000001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525462</xdr:colOff>
      <xdr:row>5</xdr:row>
      <xdr:rowOff>165100</xdr:rowOff>
    </xdr:from>
    <xdr:to>
      <xdr:col>58</xdr:col>
      <xdr:colOff>511175</xdr:colOff>
      <xdr:row>20</xdr:row>
      <xdr:rowOff>171450</xdr:rowOff>
    </xdr:to>
    <xdr:graphicFrame macro="">
      <xdr:nvGraphicFramePr>
        <xdr:cNvPr id="26627" name="Chart 3">
          <a:extLst>
            <a:ext uri="{FF2B5EF4-FFF2-40B4-BE49-F238E27FC236}">
              <a16:creationId xmlns:a16="http://schemas.microsoft.com/office/drawing/2014/main" id="{00000000-0008-0000-0600-000003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62</xdr:col>
      <xdr:colOff>325436</xdr:colOff>
      <xdr:row>6</xdr:row>
      <xdr:rowOff>17463</xdr:rowOff>
    </xdr:from>
    <xdr:to>
      <xdr:col>67</xdr:col>
      <xdr:colOff>517524</xdr:colOff>
      <xdr:row>17</xdr:row>
      <xdr:rowOff>46038</xdr:rowOff>
    </xdr:to>
    <xdr:graphicFrame macro="">
      <xdr:nvGraphicFramePr>
        <xdr:cNvPr id="26628" name="Chart 4">
          <a:extLst>
            <a:ext uri="{FF2B5EF4-FFF2-40B4-BE49-F238E27FC236}">
              <a16:creationId xmlns:a16="http://schemas.microsoft.com/office/drawing/2014/main" id="{00000000-0008-0000-0600-000004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781050</xdr:colOff>
      <xdr:row>6</xdr:row>
      <xdr:rowOff>25400</xdr:rowOff>
    </xdr:from>
    <xdr:to>
      <xdr:col>41</xdr:col>
      <xdr:colOff>641350</xdr:colOff>
      <xdr:row>25</xdr:row>
      <xdr:rowOff>6350</xdr:rowOff>
    </xdr:to>
    <xdr:graphicFrame macro="">
      <xdr:nvGraphicFramePr>
        <xdr:cNvPr id="26630" name="Chart 6">
          <a:extLst>
            <a:ext uri="{FF2B5EF4-FFF2-40B4-BE49-F238E27FC236}">
              <a16:creationId xmlns:a16="http://schemas.microsoft.com/office/drawing/2014/main" id="{00000000-0008-0000-0600-000006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485774</xdr:colOff>
      <xdr:row>4</xdr:row>
      <xdr:rowOff>33339</xdr:rowOff>
    </xdr:from>
    <xdr:to>
      <xdr:col>78</xdr:col>
      <xdr:colOff>407987</xdr:colOff>
      <xdr:row>24</xdr:row>
      <xdr:rowOff>103188</xdr:rowOff>
    </xdr:to>
    <xdr:graphicFrame macro="">
      <xdr:nvGraphicFramePr>
        <xdr:cNvPr id="26632" name="Chart 8">
          <a:extLst>
            <a:ext uri="{FF2B5EF4-FFF2-40B4-BE49-F238E27FC236}">
              <a16:creationId xmlns:a16="http://schemas.microsoft.com/office/drawing/2014/main" id="{00000000-0008-0000-0600-000008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0.61141</cdr:x>
      <cdr:y>0.52992</cdr:y>
    </cdr:from>
    <cdr:to>
      <cdr:x>0.69133</cdr:x>
      <cdr:y>0.52992</cdr:y>
    </cdr:to>
    <cdr:sp macro="" textlink="">
      <cdr:nvSpPr>
        <cdr:cNvPr id="91138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87804" y="1070058"/>
          <a:ext cx="25984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0.21265</cdr:x>
      <cdr:y>0.46305</cdr:y>
    </cdr:from>
    <cdr:to>
      <cdr:x>0.2387</cdr:x>
      <cdr:y>0.50097</cdr:y>
    </cdr:to>
    <cdr:sp macro="" textlink="">
      <cdr:nvSpPr>
        <cdr:cNvPr id="28673" name="Oval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9541" y="1696606"/>
          <a:ext cx="158010" cy="13893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0.2682</cdr:x>
      <cdr:y>0.56514</cdr:y>
    </cdr:from>
    <cdr:to>
      <cdr:x>0.29327</cdr:x>
      <cdr:y>0.60209</cdr:y>
    </cdr:to>
    <cdr:sp macro="" textlink="">
      <cdr:nvSpPr>
        <cdr:cNvPr id="28674" name="Oval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26430" y="2070652"/>
          <a:ext cx="152048" cy="13537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0.28221</cdr:x>
      <cdr:y>0.67383</cdr:y>
    </cdr:from>
    <cdr:to>
      <cdr:x>0.30826</cdr:x>
      <cdr:y>0.71102</cdr:y>
    </cdr:to>
    <cdr:sp macro="" textlink="">
      <cdr:nvSpPr>
        <cdr:cNvPr id="28675" name="Oval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09605" y="2427151"/>
          <a:ext cx="157809" cy="13395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0.29819</cdr:x>
      <cdr:y>0.52722</cdr:y>
    </cdr:from>
    <cdr:to>
      <cdr:x>0.32424</cdr:x>
      <cdr:y>0.56417</cdr:y>
    </cdr:to>
    <cdr:sp macro="" textlink="">
      <cdr:nvSpPr>
        <cdr:cNvPr id="28676" name="Oval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06410" y="1899066"/>
          <a:ext cx="157808" cy="13309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0.30433</cdr:x>
      <cdr:y>0.69251</cdr:y>
    </cdr:from>
    <cdr:to>
      <cdr:x>0.32941</cdr:x>
      <cdr:y>0.72897</cdr:y>
    </cdr:to>
    <cdr:sp macro="" textlink="">
      <cdr:nvSpPr>
        <cdr:cNvPr id="28677" name="Oval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45558" y="2537320"/>
          <a:ext cx="152047" cy="133588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0.32465</cdr:x>
      <cdr:y>0.74505</cdr:y>
    </cdr:from>
    <cdr:to>
      <cdr:x>0.35071</cdr:x>
      <cdr:y>0.78199</cdr:y>
    </cdr:to>
    <cdr:sp macro="" textlink="">
      <cdr:nvSpPr>
        <cdr:cNvPr id="28678" name="Oval 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66701" y="2683688"/>
          <a:ext cx="157868" cy="13305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0.32867</cdr:x>
      <cdr:y>0.68959</cdr:y>
    </cdr:from>
    <cdr:to>
      <cdr:x>0.35473</cdr:x>
      <cdr:y>0.72654</cdr:y>
    </cdr:to>
    <cdr:sp macro="" textlink="">
      <cdr:nvSpPr>
        <cdr:cNvPr id="28679" name="Oval 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93133" y="2526633"/>
          <a:ext cx="158010" cy="13537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0.70279</cdr:x>
      <cdr:y>0.65945</cdr:y>
    </cdr:from>
    <cdr:to>
      <cdr:x>0.72811</cdr:x>
      <cdr:y>0.6964</cdr:y>
    </cdr:to>
    <cdr:sp macro="" textlink="">
      <cdr:nvSpPr>
        <cdr:cNvPr id="28680" name="Oval 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1922" y="2416200"/>
          <a:ext cx="153538" cy="13537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0.76523</cdr:x>
      <cdr:y>0.39499</cdr:y>
    </cdr:from>
    <cdr:to>
      <cdr:x>0.79129</cdr:x>
      <cdr:y>0.43218</cdr:y>
    </cdr:to>
    <cdr:sp macro="" textlink="">
      <cdr:nvSpPr>
        <cdr:cNvPr id="28681" name="Oval 9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40550" y="1447241"/>
          <a:ext cx="158010" cy="13626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0.30778</cdr:x>
      <cdr:y>0.65945</cdr:y>
    </cdr:from>
    <cdr:to>
      <cdr:x>0.33383</cdr:x>
      <cdr:y>0.69713</cdr:y>
    </cdr:to>
    <cdr:sp macro="" textlink="">
      <cdr:nvSpPr>
        <cdr:cNvPr id="28682" name="Oval 1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66427" y="2416200"/>
          <a:ext cx="158010" cy="138041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0.33129</cdr:x>
      <cdr:y>0.21584</cdr:y>
    </cdr:from>
    <cdr:to>
      <cdr:x>0.62036</cdr:x>
      <cdr:y>0.26956</cdr:y>
    </cdr:to>
    <cdr:sp macro="" textlink="">
      <cdr:nvSpPr>
        <cdr:cNvPr id="28683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06925" y="777450"/>
          <a:ext cx="1751157" cy="1935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 sigma upper confidence limit</a:t>
          </a:r>
        </a:p>
      </cdr:txBody>
    </cdr:sp>
  </cdr:relSizeAnchor>
  <cdr:relSizeAnchor xmlns:cdr="http://schemas.openxmlformats.org/drawingml/2006/chartDrawing">
    <cdr:from>
      <cdr:x>0.27582</cdr:x>
      <cdr:y>0.2404</cdr:y>
    </cdr:from>
    <cdr:to>
      <cdr:x>0.32867</cdr:x>
      <cdr:y>0.2404</cdr:y>
    </cdr:to>
    <cdr:sp macro="" textlink="">
      <cdr:nvSpPr>
        <cdr:cNvPr id="28684" name="Line 1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672641" y="880828"/>
          <a:ext cx="32049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0.77777</cdr:x>
      <cdr:y>0.73966</cdr:y>
    </cdr:from>
    <cdr:to>
      <cdr:x>0.93165</cdr:x>
      <cdr:y>0.83835</cdr:y>
    </cdr:to>
    <cdr:sp macro="" textlink="">
      <cdr:nvSpPr>
        <cdr:cNvPr id="28685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16574" y="2710094"/>
          <a:ext cx="933154" cy="3615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 sigma lower</a:t>
          </a:r>
        </a:p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confidence limit</a:t>
          </a:r>
        </a:p>
      </cdr:txBody>
    </cdr:sp>
  </cdr:relSizeAnchor>
  <cdr:relSizeAnchor xmlns:cdr="http://schemas.openxmlformats.org/drawingml/2006/chartDrawing">
    <cdr:from>
      <cdr:x>0.72738</cdr:x>
      <cdr:y>0.76227</cdr:y>
    </cdr:from>
    <cdr:to>
      <cdr:x>0.77777</cdr:x>
      <cdr:y>0.76227</cdr:y>
    </cdr:to>
    <cdr:sp macro="" textlink="">
      <cdr:nvSpPr>
        <cdr:cNvPr id="28686" name="Line 1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410988" y="2792919"/>
          <a:ext cx="305586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0.30778</cdr:x>
      <cdr:y>0.10745</cdr:y>
    </cdr:from>
    <cdr:to>
      <cdr:x>0.33383</cdr:x>
      <cdr:y>0.14464</cdr:y>
    </cdr:to>
    <cdr:sp macro="" textlink="">
      <cdr:nvSpPr>
        <cdr:cNvPr id="28687" name="Oval 1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66427" y="393676"/>
          <a:ext cx="158010" cy="13626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0.34047</cdr:x>
      <cdr:y>0.1021</cdr:y>
    </cdr:from>
    <cdr:to>
      <cdr:x>0.46829</cdr:x>
      <cdr:y>0.15582</cdr:y>
    </cdr:to>
    <cdr:sp macro="" textlink="">
      <cdr:nvSpPr>
        <cdr:cNvPr id="28688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64685" y="374083"/>
          <a:ext cx="775145" cy="1968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Alarm points</a:t>
          </a:r>
        </a:p>
      </cdr:txBody>
    </cdr:sp>
  </cdr:relSizeAnchor>
  <cdr:relSizeAnchor xmlns:cdr="http://schemas.openxmlformats.org/drawingml/2006/chartDrawing">
    <cdr:from>
      <cdr:x>0.21265</cdr:x>
      <cdr:y>0.66942</cdr:y>
    </cdr:from>
    <cdr:to>
      <cdr:x>0.24731</cdr:x>
      <cdr:y>0.72314</cdr:y>
    </cdr:to>
    <cdr:sp macro="" textlink="">
      <cdr:nvSpPr>
        <cdr:cNvPr id="28689" name="Text Box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9541" y="2452714"/>
          <a:ext cx="210183" cy="1968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54</a:t>
          </a:r>
        </a:p>
      </cdr:txBody>
    </cdr:sp>
  </cdr:relSizeAnchor>
  <cdr:relSizeAnchor xmlns:cdr="http://schemas.openxmlformats.org/drawingml/2006/chartDrawing">
    <cdr:from>
      <cdr:x>0.24804</cdr:x>
      <cdr:y>0.69178</cdr:y>
    </cdr:from>
    <cdr:to>
      <cdr:x>0.27582</cdr:x>
      <cdr:y>0.69178</cdr:y>
    </cdr:to>
    <cdr:sp macro="" textlink="">
      <cdr:nvSpPr>
        <cdr:cNvPr id="28690" name="Line 1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504196" y="2534649"/>
          <a:ext cx="16844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0.38496</cdr:x>
      <cdr:y>0.68181</cdr:y>
    </cdr:from>
    <cdr:to>
      <cdr:x>0.41962</cdr:x>
      <cdr:y>0.73553</cdr:y>
    </cdr:to>
    <cdr:sp macro="" textlink="">
      <cdr:nvSpPr>
        <cdr:cNvPr id="28691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34495" y="2498134"/>
          <a:ext cx="210183" cy="1968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69</a:t>
          </a:r>
        </a:p>
      </cdr:txBody>
    </cdr:sp>
  </cdr:relSizeAnchor>
  <cdr:relSizeAnchor xmlns:cdr="http://schemas.openxmlformats.org/drawingml/2006/chartDrawing">
    <cdr:from>
      <cdr:x>0.35473</cdr:x>
      <cdr:y>0.70734</cdr:y>
    </cdr:from>
    <cdr:to>
      <cdr:x>0.38496</cdr:x>
      <cdr:y>0.70734</cdr:y>
    </cdr:to>
    <cdr:sp macro="" textlink="">
      <cdr:nvSpPr>
        <cdr:cNvPr id="28694" name="Line 2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151143" y="2591646"/>
          <a:ext cx="18335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0.14947</cdr:x>
      <cdr:y>0.45844</cdr:y>
    </cdr:from>
    <cdr:to>
      <cdr:x>0.18413</cdr:x>
      <cdr:y>0.51215</cdr:y>
    </cdr:to>
    <cdr:sp macro="" textlink="">
      <cdr:nvSpPr>
        <cdr:cNvPr id="28695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6440" y="1679685"/>
          <a:ext cx="210184" cy="196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34</a:t>
          </a:r>
        </a:p>
      </cdr:txBody>
    </cdr:sp>
  </cdr:relSizeAnchor>
  <cdr:relSizeAnchor xmlns:cdr="http://schemas.openxmlformats.org/drawingml/2006/chartDrawing">
    <cdr:from>
      <cdr:x>0.21265</cdr:x>
      <cdr:y>0.60136</cdr:y>
    </cdr:from>
    <cdr:to>
      <cdr:x>0.24731</cdr:x>
      <cdr:y>0.65508</cdr:y>
    </cdr:to>
    <cdr:sp macro="" textlink="">
      <cdr:nvSpPr>
        <cdr:cNvPr id="28696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9541" y="2203350"/>
          <a:ext cx="210183" cy="19682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51</a:t>
          </a:r>
        </a:p>
      </cdr:txBody>
    </cdr:sp>
  </cdr:relSizeAnchor>
  <cdr:relSizeAnchor xmlns:cdr="http://schemas.openxmlformats.org/drawingml/2006/chartDrawing">
    <cdr:from>
      <cdr:x>0.18413</cdr:x>
      <cdr:y>0.48396</cdr:y>
    </cdr:from>
    <cdr:to>
      <cdr:x>0.21093</cdr:x>
      <cdr:y>0.48396</cdr:y>
    </cdr:to>
    <cdr:sp macro="" textlink="">
      <cdr:nvSpPr>
        <cdr:cNvPr id="28697" name="Line 2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116624" y="1773196"/>
          <a:ext cx="16248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0.24534</cdr:x>
      <cdr:y>0.59674</cdr:y>
    </cdr:from>
    <cdr:to>
      <cdr:x>0.26722</cdr:x>
      <cdr:y>0.62153</cdr:y>
    </cdr:to>
    <cdr:sp macro="" textlink="">
      <cdr:nvSpPr>
        <cdr:cNvPr id="28698" name="Line 2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487799" y="2186429"/>
          <a:ext cx="132669" cy="9084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17</xdr:row>
      <xdr:rowOff>63500</xdr:rowOff>
    </xdr:from>
    <xdr:to>
      <xdr:col>10</xdr:col>
      <xdr:colOff>260350</xdr:colOff>
      <xdr:row>32</xdr:row>
      <xdr:rowOff>19050</xdr:rowOff>
    </xdr:to>
    <xdr:graphicFrame macro="">
      <xdr:nvGraphicFramePr>
        <xdr:cNvPr id="25602" name="Chart 2">
          <a:extLst>
            <a:ext uri="{FF2B5EF4-FFF2-40B4-BE49-F238E27FC236}">
              <a16:creationId xmlns:a16="http://schemas.microsoft.com/office/drawing/2014/main" id="{00000000-0008-0000-0700-0000026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5</xdr:col>
      <xdr:colOff>374650</xdr:colOff>
      <xdr:row>18</xdr:row>
      <xdr:rowOff>44450</xdr:rowOff>
    </xdr:to>
    <xdr:pic>
      <xdr:nvPicPr>
        <xdr:cNvPr id="57347" name="Picture 3">
          <a:extLst>
            <a:ext uri="{FF2B5EF4-FFF2-40B4-BE49-F238E27FC236}">
              <a16:creationId xmlns:a16="http://schemas.microsoft.com/office/drawing/2014/main" id="{00000000-0008-0000-0800-000003E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50"/>
          <a:ext cx="3409950" cy="248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660400</xdr:colOff>
      <xdr:row>13</xdr:row>
      <xdr:rowOff>57150</xdr:rowOff>
    </xdr:from>
    <xdr:to>
      <xdr:col>18</xdr:col>
      <xdr:colOff>228600</xdr:colOff>
      <xdr:row>38</xdr:row>
      <xdr:rowOff>44450</xdr:rowOff>
    </xdr:to>
    <xdr:graphicFrame macro="">
      <xdr:nvGraphicFramePr>
        <xdr:cNvPr id="57351" name="Chart 7">
          <a:extLst>
            <a:ext uri="{FF2B5EF4-FFF2-40B4-BE49-F238E27FC236}">
              <a16:creationId xmlns:a16="http://schemas.microsoft.com/office/drawing/2014/main" id="{00000000-0008-0000-0800-000007E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311150</xdr:colOff>
      <xdr:row>3</xdr:row>
      <xdr:rowOff>95250</xdr:rowOff>
    </xdr:from>
    <xdr:to>
      <xdr:col>19</xdr:col>
      <xdr:colOff>355600</xdr:colOff>
      <xdr:row>12</xdr:row>
      <xdr:rowOff>95250</xdr:rowOff>
    </xdr:to>
    <xdr:pic>
      <xdr:nvPicPr>
        <xdr:cNvPr id="57354" name="Picture 10">
          <a:extLst>
            <a:ext uri="{FF2B5EF4-FFF2-40B4-BE49-F238E27FC236}">
              <a16:creationId xmlns:a16="http://schemas.microsoft.com/office/drawing/2014/main" id="{00000000-0008-0000-0800-00000AE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590550"/>
          <a:ext cx="5099050" cy="145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</xdr:spPr>
    </xdr:pic>
    <xdr:clientData/>
  </xdr:twoCellAnchor>
  <xdr:twoCellAnchor>
    <xdr:from>
      <xdr:col>19</xdr:col>
      <xdr:colOff>165100</xdr:colOff>
      <xdr:row>16</xdr:row>
      <xdr:rowOff>95250</xdr:rowOff>
    </xdr:from>
    <xdr:to>
      <xdr:col>27</xdr:col>
      <xdr:colOff>603250</xdr:colOff>
      <xdr:row>36</xdr:row>
      <xdr:rowOff>0</xdr:rowOff>
    </xdr:to>
    <xdr:graphicFrame macro="">
      <xdr:nvGraphicFramePr>
        <xdr:cNvPr id="57359" name="Chart 15">
          <a:extLst>
            <a:ext uri="{FF2B5EF4-FFF2-40B4-BE49-F238E27FC236}">
              <a16:creationId xmlns:a16="http://schemas.microsoft.com/office/drawing/2014/main" id="{00000000-0008-0000-0800-00000FE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0.56336</cdr:x>
      <cdr:y>0.56431</cdr:y>
    </cdr:from>
    <cdr:to>
      <cdr:x>0.64865</cdr:x>
      <cdr:y>0.80303</cdr:y>
    </cdr:to>
    <cdr:sp macro="" textlink="">
      <cdr:nvSpPr>
        <cdr:cNvPr id="5836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264442" y="2236013"/>
          <a:ext cx="342820" cy="94589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0.56336</cdr:x>
      <cdr:y>0.80303</cdr:y>
    </cdr:from>
    <cdr:to>
      <cdr:x>0.64865</cdr:x>
      <cdr:y>0.80303</cdr:y>
    </cdr:to>
    <cdr:sp macro="" textlink="">
      <cdr:nvSpPr>
        <cdr:cNvPr id="5837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264442" y="3181909"/>
          <a:ext cx="34282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0.60356</cdr:x>
      <cdr:y>0.68294</cdr:y>
    </cdr:from>
    <cdr:to>
      <cdr:x>0.68837</cdr:x>
      <cdr:y>0.68294</cdr:y>
    </cdr:to>
    <cdr:sp macro="" textlink="">
      <cdr:nvSpPr>
        <cdr:cNvPr id="5837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426057" y="2706065"/>
          <a:ext cx="34086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0.5212</cdr:x>
      <cdr:y>0.21524</cdr:y>
    </cdr:from>
    <cdr:to>
      <cdr:x>0.69226</cdr:x>
      <cdr:y>0.68294</cdr:y>
    </cdr:to>
    <cdr:sp macro="" textlink="">
      <cdr:nvSpPr>
        <cdr:cNvPr id="58375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2094990" y="852881"/>
          <a:ext cx="687601" cy="185318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0.56482</cdr:x>
      <cdr:y>0.44471</cdr:y>
    </cdr:from>
    <cdr:to>
      <cdr:x>0.60673</cdr:x>
      <cdr:y>0.56431</cdr:y>
    </cdr:to>
    <cdr:sp macro="" textlink="">
      <cdr:nvSpPr>
        <cdr:cNvPr id="58376" name="Line 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270319" y="1762100"/>
          <a:ext cx="168472" cy="47391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0.56482</cdr:x>
      <cdr:y>0.56358</cdr:y>
    </cdr:from>
    <cdr:to>
      <cdr:x>0.64865</cdr:x>
      <cdr:y>0.56431</cdr:y>
    </cdr:to>
    <cdr:sp macro="" textlink="">
      <cdr:nvSpPr>
        <cdr:cNvPr id="58377" name="Line 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270319" y="2233117"/>
          <a:ext cx="336943" cy="289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0.64865</cdr:x>
      <cdr:y>0.68294</cdr:y>
    </cdr:from>
    <cdr:to>
      <cdr:x>0.69226</cdr:x>
      <cdr:y>0.80229</cdr:y>
    </cdr:to>
    <cdr:sp macro="" textlink="">
      <cdr:nvSpPr>
        <cdr:cNvPr id="58380" name="Line 1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607262" y="2706065"/>
          <a:ext cx="175329" cy="47294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0.26655</cdr:x>
      <cdr:y>0.44471</cdr:y>
    </cdr:from>
    <cdr:to>
      <cdr:x>0.34965</cdr:x>
      <cdr:y>0.44471</cdr:y>
    </cdr:to>
    <cdr:sp macro="" textlink="">
      <cdr:nvSpPr>
        <cdr:cNvPr id="58381" name="Line 1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071426" y="1762100"/>
          <a:ext cx="33400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0.30847</cdr:x>
      <cdr:y>0.32997</cdr:y>
    </cdr:from>
    <cdr:to>
      <cdr:x>0.56336</cdr:x>
      <cdr:y>0.32997</cdr:y>
    </cdr:to>
    <cdr:sp macro="" textlink="">
      <cdr:nvSpPr>
        <cdr:cNvPr id="58382" name="Line 1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239898" y="1307490"/>
          <a:ext cx="1024544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0.34965</cdr:x>
      <cdr:y>0.21524</cdr:y>
    </cdr:from>
    <cdr:to>
      <cdr:x>0.5212</cdr:x>
      <cdr:y>0.21524</cdr:y>
    </cdr:to>
    <cdr:sp macro="" textlink="">
      <cdr:nvSpPr>
        <cdr:cNvPr id="58383" name="Line 1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405431" y="852881"/>
          <a:ext cx="68955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0.26655</cdr:x>
      <cdr:y>0.21524</cdr:y>
    </cdr:from>
    <cdr:to>
      <cdr:x>0.34965</cdr:x>
      <cdr:y>0.44471</cdr:y>
    </cdr:to>
    <cdr:sp macro="" textlink="">
      <cdr:nvSpPr>
        <cdr:cNvPr id="58384" name="Line 1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071426" y="852881"/>
          <a:ext cx="334005" cy="90921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0.34965</cdr:x>
      <cdr:y>0.21524</cdr:y>
    </cdr:from>
    <cdr:to>
      <cdr:x>0.43494</cdr:x>
      <cdr:y>0.44471</cdr:y>
    </cdr:to>
    <cdr:sp macro="" textlink="">
      <cdr:nvSpPr>
        <cdr:cNvPr id="58385" name="Line 1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405431" y="852881"/>
          <a:ext cx="342821" cy="90921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0.47709</cdr:x>
      <cdr:y>0.21524</cdr:y>
    </cdr:from>
    <cdr:to>
      <cdr:x>0.5212</cdr:x>
      <cdr:y>0.32997</cdr:y>
    </cdr:to>
    <cdr:sp macro="" textlink="">
      <cdr:nvSpPr>
        <cdr:cNvPr id="58386" name="Line 1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917703" y="852881"/>
          <a:ext cx="177287" cy="45460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0.5212</cdr:x>
      <cdr:y>0.32997</cdr:y>
    </cdr:from>
    <cdr:to>
      <cdr:x>0.56336</cdr:x>
      <cdr:y>0.44471</cdr:y>
    </cdr:to>
    <cdr:sp macro="" textlink="">
      <cdr:nvSpPr>
        <cdr:cNvPr id="58387" name="Line 1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094990" y="1307490"/>
          <a:ext cx="169452" cy="45461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0.34965</cdr:x>
      <cdr:y>0.21524</cdr:y>
    </cdr:from>
    <cdr:to>
      <cdr:x>0.39376</cdr:x>
      <cdr:y>0.3346</cdr:y>
    </cdr:to>
    <cdr:sp macro="" textlink="">
      <cdr:nvSpPr>
        <cdr:cNvPr id="58388" name="Line 2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405431" y="852881"/>
          <a:ext cx="177287" cy="47294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0.43494</cdr:x>
      <cdr:y>0.21524</cdr:y>
    </cdr:from>
    <cdr:to>
      <cdr:x>0.64865</cdr:x>
      <cdr:y>0.80303</cdr:y>
    </cdr:to>
    <cdr:sp macro="" textlink="">
      <cdr:nvSpPr>
        <cdr:cNvPr id="58389" name="Line 2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748252" y="852881"/>
          <a:ext cx="859010" cy="232902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0.31066</cdr:x>
      <cdr:y>0.32997</cdr:y>
    </cdr:from>
    <cdr:to>
      <cdr:x>0.34965</cdr:x>
      <cdr:y>0.44958</cdr:y>
    </cdr:to>
    <cdr:sp macro="" textlink="">
      <cdr:nvSpPr>
        <cdr:cNvPr id="58390" name="Line 2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1248713" y="1307490"/>
          <a:ext cx="156718" cy="47391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0.58602</cdr:x>
      <cdr:y>0.72483</cdr:y>
    </cdr:from>
    <cdr:to>
      <cdr:x>0.6255</cdr:x>
      <cdr:y>0.77623</cdr:y>
    </cdr:to>
    <cdr:sp macro="" textlink="">
      <cdr:nvSpPr>
        <cdr:cNvPr id="58391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55534" y="2872080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cdr:txBody>
    </cdr:sp>
  </cdr:relSizeAnchor>
  <cdr:relSizeAnchor xmlns:cdr="http://schemas.openxmlformats.org/drawingml/2006/chartDrawing">
    <cdr:from>
      <cdr:x>0.63037</cdr:x>
      <cdr:y>0.68756</cdr:y>
    </cdr:from>
    <cdr:to>
      <cdr:x>0.66985</cdr:x>
      <cdr:y>0.73896</cdr:y>
    </cdr:to>
    <cdr:sp macro="" textlink="">
      <cdr:nvSpPr>
        <cdr:cNvPr id="58392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33801" y="2724404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cdr:txBody>
    </cdr:sp>
  </cdr:relSizeAnchor>
  <cdr:relSizeAnchor xmlns:cdr="http://schemas.openxmlformats.org/drawingml/2006/chartDrawing">
    <cdr:from>
      <cdr:x>0.63037</cdr:x>
      <cdr:y>0.60547</cdr:y>
    </cdr:from>
    <cdr:to>
      <cdr:x>0.66985</cdr:x>
      <cdr:y>0.65687</cdr:y>
    </cdr:to>
    <cdr:sp macro="" textlink="">
      <cdr:nvSpPr>
        <cdr:cNvPr id="58393" name="Text Box 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33801" y="2399132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0.58602</cdr:x>
      <cdr:y>0.5721</cdr:y>
    </cdr:from>
    <cdr:to>
      <cdr:x>0.6255</cdr:x>
      <cdr:y>0.6235</cdr:y>
    </cdr:to>
    <cdr:sp macro="" textlink="">
      <cdr:nvSpPr>
        <cdr:cNvPr id="58394" name="Text Box 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55534" y="2266899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cdr:txBody>
    </cdr:sp>
  </cdr:relSizeAnchor>
  <cdr:relSizeAnchor xmlns:cdr="http://schemas.openxmlformats.org/drawingml/2006/chartDrawing">
    <cdr:from>
      <cdr:x>0.58602</cdr:x>
      <cdr:y>0.49513</cdr:y>
    </cdr:from>
    <cdr:to>
      <cdr:x>0.6255</cdr:x>
      <cdr:y>0.54653</cdr:y>
    </cdr:to>
    <cdr:sp macro="" textlink="">
      <cdr:nvSpPr>
        <cdr:cNvPr id="58395" name="Text Box 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55534" y="1961896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cdr:txBody>
    </cdr:sp>
  </cdr:relSizeAnchor>
  <cdr:relSizeAnchor xmlns:cdr="http://schemas.openxmlformats.org/drawingml/2006/chartDrawing">
    <cdr:from>
      <cdr:x>0.54411</cdr:x>
      <cdr:y>0.44958</cdr:y>
    </cdr:from>
    <cdr:to>
      <cdr:x>0.58358</cdr:x>
      <cdr:y>0.50097</cdr:y>
    </cdr:to>
    <cdr:sp macro="" textlink="">
      <cdr:nvSpPr>
        <cdr:cNvPr id="58396" name="Text Box 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87062" y="1781404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cdr:txBody>
    </cdr:sp>
  </cdr:relSizeAnchor>
  <cdr:relSizeAnchor xmlns:cdr="http://schemas.openxmlformats.org/drawingml/2006/chartDrawing">
    <cdr:from>
      <cdr:x>0.54727</cdr:x>
      <cdr:y>0.37114</cdr:y>
    </cdr:from>
    <cdr:to>
      <cdr:x>0.58675</cdr:x>
      <cdr:y>0.42254</cdr:y>
    </cdr:to>
    <cdr:sp macro="" textlink="">
      <cdr:nvSpPr>
        <cdr:cNvPr id="58397" name="Text Box 2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99796" y="1470609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cdr:txBody>
    </cdr:sp>
  </cdr:relSizeAnchor>
  <cdr:relSizeAnchor xmlns:cdr="http://schemas.openxmlformats.org/drawingml/2006/chartDrawing">
    <cdr:from>
      <cdr:x>0.49756</cdr:x>
      <cdr:y>0.3346</cdr:y>
    </cdr:from>
    <cdr:to>
      <cdr:x>0.53704</cdr:x>
      <cdr:y>0.386</cdr:y>
    </cdr:to>
    <cdr:sp macro="" textlink="">
      <cdr:nvSpPr>
        <cdr:cNvPr id="58398" name="Text Box 3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99980" y="1325829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cdr:txBody>
    </cdr:sp>
  </cdr:relSizeAnchor>
  <cdr:relSizeAnchor xmlns:cdr="http://schemas.openxmlformats.org/drawingml/2006/chartDrawing">
    <cdr:from>
      <cdr:x>0.5</cdr:x>
      <cdr:y>0.25641</cdr:y>
    </cdr:from>
    <cdr:to>
      <cdr:x>0.53948</cdr:x>
      <cdr:y>0.30781</cdr:y>
    </cdr:to>
    <cdr:sp macro="" textlink="">
      <cdr:nvSpPr>
        <cdr:cNvPr id="58399" name="Text Box 3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09775" y="1016000"/>
          <a:ext cx="158677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cdr:txBody>
    </cdr:sp>
  </cdr:relSizeAnchor>
  <cdr:relSizeAnchor xmlns:cdr="http://schemas.openxmlformats.org/drawingml/2006/chartDrawing">
    <cdr:from>
      <cdr:x>0.4481</cdr:x>
      <cdr:y>0.21524</cdr:y>
    </cdr:from>
    <cdr:to>
      <cdr:x>0.50487</cdr:x>
      <cdr:y>0.26664</cdr:y>
    </cdr:to>
    <cdr:sp macro="" textlink="">
      <cdr:nvSpPr>
        <cdr:cNvPr id="58400" name="Text Box 3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01144" y="852881"/>
          <a:ext cx="228221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cdr:txBody>
    </cdr:sp>
  </cdr:relSizeAnchor>
  <cdr:relSizeAnchor xmlns:cdr="http://schemas.openxmlformats.org/drawingml/2006/chartDrawing">
    <cdr:from>
      <cdr:x>0.40691</cdr:x>
      <cdr:y>0.26031</cdr:y>
    </cdr:from>
    <cdr:to>
      <cdr:x>0.46369</cdr:x>
      <cdr:y>0.31171</cdr:y>
    </cdr:to>
    <cdr:sp macro="" textlink="">
      <cdr:nvSpPr>
        <cdr:cNvPr id="58401" name="Text Box 3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35611" y="1031443"/>
          <a:ext cx="228220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11</a:t>
          </a:r>
        </a:p>
      </cdr:txBody>
    </cdr:sp>
  </cdr:relSizeAnchor>
  <cdr:relSizeAnchor xmlns:cdr="http://schemas.openxmlformats.org/drawingml/2006/chartDrawing">
    <cdr:from>
      <cdr:x>0.36256</cdr:x>
      <cdr:y>0.21914</cdr:y>
    </cdr:from>
    <cdr:to>
      <cdr:x>0.41934</cdr:x>
      <cdr:y>0.27054</cdr:y>
    </cdr:to>
    <cdr:sp macro="" textlink="">
      <cdr:nvSpPr>
        <cdr:cNvPr id="58402" name="Text Box 3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57344" y="868324"/>
          <a:ext cx="228221" cy="20365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cdr:txBody>
    </cdr:sp>
  </cdr:relSizeAnchor>
  <cdr:relSizeAnchor xmlns:cdr="http://schemas.openxmlformats.org/drawingml/2006/chartDrawing">
    <cdr:from>
      <cdr:x>0.31821</cdr:x>
      <cdr:y>0.26031</cdr:y>
    </cdr:from>
    <cdr:to>
      <cdr:x>0.37499</cdr:x>
      <cdr:y>0.31171</cdr:y>
    </cdr:to>
    <cdr:sp macro="" textlink="">
      <cdr:nvSpPr>
        <cdr:cNvPr id="58403" name="Text Box 3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79077" y="1031443"/>
          <a:ext cx="228221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13</a:t>
          </a:r>
        </a:p>
      </cdr:txBody>
    </cdr:sp>
  </cdr:relSizeAnchor>
  <cdr:relSizeAnchor xmlns:cdr="http://schemas.openxmlformats.org/drawingml/2006/chartDrawing">
    <cdr:from>
      <cdr:x>0.32138</cdr:x>
      <cdr:y>0.3385</cdr:y>
    </cdr:from>
    <cdr:to>
      <cdr:x>0.38133</cdr:x>
      <cdr:y>0.3899</cdr:y>
    </cdr:to>
    <cdr:sp macro="" textlink="">
      <cdr:nvSpPr>
        <cdr:cNvPr id="58404" name="Text Box 3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91811" y="1341272"/>
          <a:ext cx="240954" cy="20365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cdr:txBody>
    </cdr:sp>
  </cdr:relSizeAnchor>
  <cdr:relSizeAnchor xmlns:cdr="http://schemas.openxmlformats.org/drawingml/2006/chartDrawing">
    <cdr:from>
      <cdr:x>0.27703</cdr:x>
      <cdr:y>0.37967</cdr:y>
    </cdr:from>
    <cdr:to>
      <cdr:x>0.33381</cdr:x>
      <cdr:y>0.43106</cdr:y>
    </cdr:to>
    <cdr:sp macro="" textlink="">
      <cdr:nvSpPr>
        <cdr:cNvPr id="58405" name="Text Box 3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13544" y="1504391"/>
          <a:ext cx="228221" cy="2036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</a:p>
      </cdr:txBody>
    </cdr:sp>
  </cdr:relSizeAnchor>
  <cdr:relSizeAnchor xmlns:cdr="http://schemas.openxmlformats.org/drawingml/2006/chartDrawing">
    <cdr:from>
      <cdr:x>0.5212</cdr:x>
      <cdr:y>0.44958</cdr:y>
    </cdr:from>
    <cdr:to>
      <cdr:x>0.60527</cdr:x>
      <cdr:y>0.44958</cdr:y>
    </cdr:to>
    <cdr:sp macro="" textlink="">
      <cdr:nvSpPr>
        <cdr:cNvPr id="58406" name="Line 3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094990" y="1781404"/>
          <a:ext cx="337924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2"/>
  <sheetViews>
    <sheetView workbookViewId="0">
      <selection activeCell="I1" sqref="I1"/>
    </sheetView>
  </sheetViews>
  <sheetFormatPr defaultRowHeight="12.75"/>
  <cols>
    <col min="3" max="3" width="13.28515625" bestFit="1" customWidth="1"/>
    <col min="4" max="4" width="6.5703125" customWidth="1"/>
    <col min="5" max="5" width="12" style="3" bestFit="1" customWidth="1"/>
    <col min="6" max="6" width="9.85546875" style="3" customWidth="1"/>
    <col min="7" max="8" width="10.5703125" style="3" customWidth="1"/>
  </cols>
  <sheetData>
    <row r="1" spans="2:8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40</v>
      </c>
      <c r="H1" s="1"/>
    </row>
    <row r="2" spans="2:8">
      <c r="B2" s="3">
        <v>1</v>
      </c>
      <c r="C2" s="2">
        <v>34.66496935304459</v>
      </c>
      <c r="D2" s="2"/>
      <c r="E2" s="2">
        <f>STDEV(C2:C61)</f>
        <v>2.3522743317406354</v>
      </c>
      <c r="F2" s="2">
        <f>3*E2</f>
        <v>7.0568229952219061</v>
      </c>
      <c r="G2" s="2">
        <f>2*E2</f>
        <v>4.7045486634812708</v>
      </c>
    </row>
    <row r="3" spans="2:8">
      <c r="B3" s="3">
        <v>2</v>
      </c>
      <c r="C3" s="2">
        <v>31.144463612215251</v>
      </c>
      <c r="D3" s="2"/>
      <c r="F3"/>
    </row>
    <row r="4" spans="2:8">
      <c r="B4" s="3">
        <v>3</v>
      </c>
      <c r="C4" s="2">
        <v>33.320781629271671</v>
      </c>
      <c r="D4" s="2"/>
      <c r="E4" s="4" t="s">
        <v>5</v>
      </c>
      <c r="G4" s="120" t="s">
        <v>218</v>
      </c>
      <c r="H4" s="120"/>
    </row>
    <row r="5" spans="2:8">
      <c r="B5" s="3">
        <v>4</v>
      </c>
      <c r="C5" s="2">
        <v>33.008219863538862</v>
      </c>
      <c r="D5" s="2"/>
      <c r="E5" s="2">
        <f>AVERAGE(C2:C61)</f>
        <v>35.485468840255514</v>
      </c>
      <c r="F5" s="83" t="s">
        <v>135</v>
      </c>
      <c r="G5" s="2">
        <f>E5-F2</f>
        <v>28.428645845033607</v>
      </c>
      <c r="H5" s="2">
        <f>E5-G2</f>
        <v>30.780920176774245</v>
      </c>
    </row>
    <row r="6" spans="2:8">
      <c r="B6" s="3">
        <v>5</v>
      </c>
      <c r="C6" s="2">
        <v>32.538984904753434</v>
      </c>
      <c r="D6" s="2"/>
      <c r="F6" s="83" t="s">
        <v>136</v>
      </c>
      <c r="G6" s="2">
        <f>E5+F2</f>
        <v>42.542291835477421</v>
      </c>
      <c r="H6" s="2">
        <f>E5+G2</f>
        <v>40.190017503736783</v>
      </c>
    </row>
    <row r="7" spans="2:8">
      <c r="B7" s="3">
        <v>6</v>
      </c>
      <c r="C7" s="2">
        <v>33.296813136594892</v>
      </c>
      <c r="D7" s="2"/>
    </row>
    <row r="8" spans="2:8">
      <c r="B8" s="3">
        <v>7</v>
      </c>
      <c r="C8" s="2">
        <v>40.276329960705375</v>
      </c>
      <c r="D8" s="2"/>
    </row>
    <row r="9" spans="2:8">
      <c r="B9" s="3">
        <v>8</v>
      </c>
      <c r="C9" s="2">
        <v>36.5458150660074</v>
      </c>
      <c r="D9" s="2"/>
    </row>
    <row r="10" spans="2:8">
      <c r="B10" s="3">
        <v>9</v>
      </c>
      <c r="C10" s="2">
        <v>35.129210640542894</v>
      </c>
      <c r="D10" s="2"/>
    </row>
    <row r="11" spans="2:8">
      <c r="B11" s="3">
        <v>10</v>
      </c>
      <c r="C11" s="2">
        <v>36.723993058419502</v>
      </c>
      <c r="D11" s="2"/>
    </row>
    <row r="12" spans="2:8">
      <c r="B12" s="3">
        <v>11</v>
      </c>
      <c r="C12" s="2">
        <v>37.858648633294294</v>
      </c>
      <c r="D12" s="2"/>
    </row>
    <row r="13" spans="2:8">
      <c r="B13" s="3">
        <v>12</v>
      </c>
      <c r="C13" s="2">
        <v>38.741397130047552</v>
      </c>
      <c r="D13" s="2"/>
    </row>
    <row r="14" spans="2:8">
      <c r="B14" s="3">
        <v>13</v>
      </c>
      <c r="C14" s="2">
        <v>35.268259260002189</v>
      </c>
      <c r="D14" s="2"/>
    </row>
    <row r="15" spans="2:8">
      <c r="B15" s="3">
        <v>14</v>
      </c>
      <c r="C15" s="2">
        <v>34.866165136153917</v>
      </c>
      <c r="D15" s="2"/>
    </row>
    <row r="16" spans="2:8">
      <c r="B16" s="3">
        <v>15</v>
      </c>
      <c r="C16" s="2">
        <v>37.46690284972091</v>
      </c>
      <c r="D16" s="2"/>
    </row>
    <row r="17" spans="2:4">
      <c r="B17" s="3">
        <v>16</v>
      </c>
      <c r="C17" s="2">
        <v>36.004886836413789</v>
      </c>
      <c r="D17" s="2"/>
    </row>
    <row r="18" spans="2:4">
      <c r="B18" s="3">
        <v>17</v>
      </c>
      <c r="C18" s="2">
        <v>31.797875253317795</v>
      </c>
      <c r="D18" s="2"/>
    </row>
    <row r="19" spans="2:4">
      <c r="B19" s="3">
        <v>18</v>
      </c>
      <c r="C19" s="2">
        <v>31.472019026336746</v>
      </c>
      <c r="D19" s="2"/>
    </row>
    <row r="20" spans="2:4">
      <c r="B20" s="3">
        <v>19</v>
      </c>
      <c r="C20" s="2">
        <v>37.147231195305366</v>
      </c>
      <c r="D20" s="2"/>
    </row>
    <row r="21" spans="2:4">
      <c r="B21" s="3">
        <v>20</v>
      </c>
      <c r="C21" s="2">
        <v>38.382920751337288</v>
      </c>
      <c r="D21" s="2"/>
    </row>
    <row r="22" spans="2:4">
      <c r="B22" s="3">
        <v>21</v>
      </c>
      <c r="C22" s="2">
        <v>37.334792478228202</v>
      </c>
      <c r="D22" s="2"/>
    </row>
    <row r="23" spans="2:4">
      <c r="B23" s="3">
        <v>22</v>
      </c>
      <c r="C23" s="2">
        <v>38.003181972029118</v>
      </c>
      <c r="D23" s="2"/>
    </row>
    <row r="24" spans="2:4">
      <c r="B24" s="3">
        <v>23</v>
      </c>
      <c r="C24" s="2">
        <v>32.714060211695937</v>
      </c>
      <c r="D24" s="2"/>
    </row>
    <row r="25" spans="2:4">
      <c r="B25" s="3">
        <v>24</v>
      </c>
      <c r="C25" s="2">
        <v>29.007394432139886</v>
      </c>
      <c r="D25" s="2"/>
    </row>
    <row r="26" spans="2:4">
      <c r="B26" s="3">
        <v>25</v>
      </c>
      <c r="C26" s="2">
        <v>35.753282975118275</v>
      </c>
      <c r="D26" s="2"/>
    </row>
    <row r="27" spans="2:4">
      <c r="B27" s="3">
        <v>26</v>
      </c>
      <c r="C27" s="2">
        <v>35.440752254999317</v>
      </c>
      <c r="D27" s="2"/>
    </row>
    <row r="28" spans="2:4">
      <c r="B28" s="3">
        <v>27</v>
      </c>
      <c r="C28" s="2">
        <v>38.215484841872026</v>
      </c>
      <c r="D28" s="2"/>
    </row>
    <row r="29" spans="2:4">
      <c r="B29" s="3">
        <v>28</v>
      </c>
      <c r="C29" s="2">
        <v>36.430769809311677</v>
      </c>
      <c r="D29" s="2"/>
    </row>
    <row r="30" spans="2:4">
      <c r="B30" s="3">
        <v>29</v>
      </c>
      <c r="C30" s="2">
        <v>32.113350608833386</v>
      </c>
      <c r="D30" s="2"/>
    </row>
    <row r="31" spans="2:4">
      <c r="B31" s="3">
        <v>30</v>
      </c>
      <c r="C31" s="2">
        <v>33.822614627227772</v>
      </c>
      <c r="D31" s="2"/>
    </row>
    <row r="32" spans="2:4">
      <c r="B32" s="3">
        <v>31</v>
      </c>
      <c r="C32" s="2">
        <v>33.493251286000223</v>
      </c>
      <c r="D32" s="2"/>
    </row>
    <row r="33" spans="2:4">
      <c r="B33" s="3">
        <v>32</v>
      </c>
      <c r="C33" s="2">
        <v>36.677931221352353</v>
      </c>
      <c r="D33" s="2"/>
    </row>
    <row r="34" spans="2:4">
      <c r="B34" s="3">
        <v>33</v>
      </c>
      <c r="C34" s="2">
        <v>37.976054444675796</v>
      </c>
      <c r="D34" s="2"/>
    </row>
    <row r="35" spans="2:4">
      <c r="B35" s="3">
        <v>34</v>
      </c>
      <c r="C35" s="2">
        <v>39.844925418140704</v>
      </c>
      <c r="D35" s="2"/>
    </row>
    <row r="36" spans="2:4">
      <c r="B36" s="3">
        <v>35</v>
      </c>
      <c r="C36" s="2">
        <v>34.276626076207592</v>
      </c>
      <c r="D36" s="2"/>
    </row>
    <row r="37" spans="2:4">
      <c r="B37" s="3">
        <v>36</v>
      </c>
      <c r="C37" s="2">
        <v>36.84594302102844</v>
      </c>
      <c r="D37" s="2"/>
    </row>
    <row r="38" spans="2:4">
      <c r="B38" s="3">
        <v>37</v>
      </c>
      <c r="C38" s="2">
        <v>35.519693927136473</v>
      </c>
      <c r="D38" s="2"/>
    </row>
    <row r="39" spans="2:4">
      <c r="B39" s="3">
        <v>38</v>
      </c>
      <c r="C39" s="2">
        <v>34.206560239935946</v>
      </c>
      <c r="D39" s="2"/>
    </row>
    <row r="40" spans="2:4">
      <c r="B40" s="3">
        <v>39</v>
      </c>
      <c r="C40" s="2">
        <v>35.964401791781</v>
      </c>
      <c r="D40" s="2"/>
    </row>
    <row r="41" spans="2:4">
      <c r="B41" s="3">
        <v>40</v>
      </c>
      <c r="C41" s="2">
        <v>35.748944376202218</v>
      </c>
      <c r="D41" s="2"/>
    </row>
    <row r="42" spans="2:4">
      <c r="B42" s="3">
        <v>41</v>
      </c>
      <c r="C42" s="2">
        <v>36.218631165593592</v>
      </c>
      <c r="D42" s="2"/>
    </row>
    <row r="43" spans="2:4">
      <c r="B43" s="3">
        <v>42</v>
      </c>
      <c r="C43" s="2">
        <v>33.102080666767385</v>
      </c>
      <c r="D43" s="2"/>
    </row>
    <row r="44" spans="2:4">
      <c r="B44" s="3">
        <v>43</v>
      </c>
      <c r="C44" s="2">
        <v>38.45406067316042</v>
      </c>
      <c r="D44" s="2"/>
    </row>
    <row r="45" spans="2:4">
      <c r="B45" s="3">
        <v>44</v>
      </c>
      <c r="C45" s="2">
        <v>37.915721547257057</v>
      </c>
      <c r="D45" s="2"/>
    </row>
    <row r="46" spans="2:4">
      <c r="B46" s="3">
        <v>45</v>
      </c>
      <c r="C46" s="2">
        <v>38.412630521082434</v>
      </c>
      <c r="D46" s="2"/>
    </row>
    <row r="47" spans="2:4">
      <c r="B47" s="3">
        <v>46</v>
      </c>
      <c r="C47" s="2">
        <v>35.881481542855759</v>
      </c>
      <c r="D47" s="2"/>
    </row>
    <row r="48" spans="2:4">
      <c r="B48" s="3">
        <v>47</v>
      </c>
      <c r="C48" s="2">
        <v>37.315570351167707</v>
      </c>
      <c r="D48" s="2"/>
    </row>
    <row r="49" spans="2:4">
      <c r="B49" s="3">
        <v>48</v>
      </c>
      <c r="C49" s="2">
        <v>37.073131660631567</v>
      </c>
      <c r="D49" s="2"/>
    </row>
    <row r="50" spans="2:4">
      <c r="B50" s="3">
        <v>49</v>
      </c>
      <c r="C50" s="2">
        <v>34.713602505372513</v>
      </c>
      <c r="D50" s="2"/>
    </row>
    <row r="51" spans="2:4">
      <c r="B51" s="3">
        <v>50</v>
      </c>
      <c r="C51" s="2">
        <v>34.963063829885307</v>
      </c>
      <c r="D51" s="2"/>
    </row>
    <row r="52" spans="2:4">
      <c r="B52" s="3">
        <v>51</v>
      </c>
      <c r="C52" s="2">
        <v>35.738021492365974</v>
      </c>
      <c r="D52" s="2"/>
    </row>
    <row r="53" spans="2:4">
      <c r="B53" s="3">
        <v>52</v>
      </c>
      <c r="C53" s="2">
        <v>35.12210882227005</v>
      </c>
      <c r="D53" s="2"/>
    </row>
    <row r="54" spans="2:4">
      <c r="B54" s="3">
        <v>53</v>
      </c>
      <c r="C54" s="2">
        <v>33.220056018915123</v>
      </c>
      <c r="D54" s="2"/>
    </row>
    <row r="55" spans="2:4">
      <c r="B55" s="3">
        <v>54</v>
      </c>
      <c r="C55" s="2">
        <v>32.659764285236413</v>
      </c>
      <c r="D55" s="2"/>
    </row>
    <row r="56" spans="2:4">
      <c r="B56" s="3">
        <v>55</v>
      </c>
      <c r="C56" s="2">
        <v>31.796065895804549</v>
      </c>
      <c r="D56" s="2"/>
    </row>
    <row r="57" spans="2:4">
      <c r="B57" s="3">
        <v>56</v>
      </c>
      <c r="C57" s="2">
        <v>35.642689232716549</v>
      </c>
      <c r="D57" s="2"/>
    </row>
    <row r="58" spans="2:4">
      <c r="B58" s="3">
        <v>57</v>
      </c>
      <c r="C58" s="2">
        <v>39.195557444503102</v>
      </c>
      <c r="D58" s="2"/>
    </row>
    <row r="59" spans="2:4">
      <c r="B59" s="3">
        <v>58</v>
      </c>
      <c r="C59" s="2">
        <v>35.922827601597369</v>
      </c>
      <c r="D59" s="2"/>
    </row>
    <row r="60" spans="2:4">
      <c r="B60" s="3">
        <v>59</v>
      </c>
      <c r="C60" s="2">
        <v>35.517498089444707</v>
      </c>
      <c r="D60" s="2"/>
    </row>
    <row r="61" spans="2:4">
      <c r="B61" s="3">
        <v>60</v>
      </c>
      <c r="C61" s="2">
        <v>35.217663757762779</v>
      </c>
      <c r="D61" s="2"/>
    </row>
    <row r="62" spans="2:4">
      <c r="B62" s="3">
        <v>61</v>
      </c>
      <c r="C62" s="2">
        <v>35.854299851011163</v>
      </c>
      <c r="D62" s="2"/>
    </row>
    <row r="63" spans="2:4">
      <c r="B63" s="3">
        <v>62</v>
      </c>
      <c r="C63" s="2">
        <v>36.556947250298961</v>
      </c>
      <c r="D63" s="2"/>
    </row>
    <row r="64" spans="2:4">
      <c r="B64" s="3">
        <v>63</v>
      </c>
      <c r="C64" s="2">
        <v>37.7272991414467</v>
      </c>
      <c r="D64" s="2"/>
    </row>
    <row r="65" spans="2:4">
      <c r="B65" s="3">
        <v>64</v>
      </c>
      <c r="C65" s="2">
        <v>33.600882830425832</v>
      </c>
      <c r="D65" s="2"/>
    </row>
    <row r="66" spans="2:4">
      <c r="B66" s="3">
        <v>65</v>
      </c>
      <c r="C66" s="2">
        <v>33.081120865366273</v>
      </c>
      <c r="D66" s="2"/>
    </row>
    <row r="67" spans="2:4">
      <c r="B67" s="3">
        <v>66</v>
      </c>
      <c r="C67" s="2">
        <v>35.54727446424203</v>
      </c>
      <c r="D67" s="2"/>
    </row>
    <row r="68" spans="2:4">
      <c r="B68" s="3">
        <v>67</v>
      </c>
      <c r="C68" s="2">
        <v>34.564377661109866</v>
      </c>
      <c r="D68" s="2"/>
    </row>
    <row r="69" spans="2:4">
      <c r="B69" s="3">
        <v>68</v>
      </c>
      <c r="C69" s="2">
        <v>34.14136255984242</v>
      </c>
      <c r="D69" s="2"/>
    </row>
    <row r="70" spans="2:4">
      <c r="B70" s="3">
        <v>69</v>
      </c>
      <c r="C70" s="2">
        <v>35.284124619612271</v>
      </c>
      <c r="D70" s="2"/>
    </row>
    <row r="71" spans="2:4">
      <c r="B71" s="3">
        <v>70</v>
      </c>
      <c r="C71" s="2">
        <v>35.618754072847729</v>
      </c>
      <c r="D71" s="2"/>
    </row>
    <row r="72" spans="2:4">
      <c r="B72" s="3">
        <v>71</v>
      </c>
      <c r="C72" s="2">
        <v>34.803022165171214</v>
      </c>
      <c r="D72" s="2"/>
    </row>
    <row r="73" spans="2:4">
      <c r="B73" s="3">
        <v>72</v>
      </c>
      <c r="C73" s="2">
        <v>29.281280649728217</v>
      </c>
      <c r="D73" s="2"/>
    </row>
    <row r="74" spans="2:4">
      <c r="B74" s="3">
        <v>73</v>
      </c>
      <c r="C74" s="2">
        <v>32.48867908970076</v>
      </c>
      <c r="D74" s="2"/>
    </row>
    <row r="75" spans="2:4">
      <c r="B75" s="3">
        <v>74</v>
      </c>
      <c r="C75" s="2">
        <v>33.327205448863573</v>
      </c>
      <c r="D75" s="2"/>
    </row>
    <row r="76" spans="2:4">
      <c r="B76" s="3">
        <v>75</v>
      </c>
      <c r="C76" s="2">
        <v>33.644326641135343</v>
      </c>
      <c r="D76" s="2"/>
    </row>
    <row r="77" spans="2:4">
      <c r="B77" s="3">
        <v>76</v>
      </c>
      <c r="C77" s="2">
        <v>35.125699158960153</v>
      </c>
      <c r="D77" s="2"/>
    </row>
    <row r="78" spans="2:4">
      <c r="B78" s="3">
        <v>77</v>
      </c>
      <c r="C78" s="2">
        <v>35.438754455377307</v>
      </c>
      <c r="D78" s="2"/>
    </row>
    <row r="79" spans="2:4">
      <c r="B79" s="3">
        <v>78</v>
      </c>
      <c r="C79" s="2">
        <v>37.187689144193214</v>
      </c>
      <c r="D79" s="2"/>
    </row>
    <row r="80" spans="2:4">
      <c r="B80" s="3">
        <v>79</v>
      </c>
      <c r="C80" s="2">
        <v>37.526635174926533</v>
      </c>
      <c r="D80" s="2"/>
    </row>
    <row r="81" spans="2:4">
      <c r="B81" s="3">
        <v>80</v>
      </c>
      <c r="C81" s="2">
        <v>31.215182105363876</v>
      </c>
      <c r="D81" s="2"/>
    </row>
    <row r="82" spans="2:4">
      <c r="B82" s="3">
        <v>81</v>
      </c>
      <c r="C82" s="2">
        <v>33.160042970100946</v>
      </c>
      <c r="D82" s="2"/>
    </row>
    <row r="83" spans="2:4">
      <c r="B83" s="3">
        <v>82</v>
      </c>
      <c r="C83" s="2">
        <v>30.25545167740993</v>
      </c>
      <c r="D83" s="2"/>
    </row>
    <row r="84" spans="2:4">
      <c r="B84" s="3">
        <v>83</v>
      </c>
      <c r="C84" s="2">
        <v>33.94204325217131</v>
      </c>
      <c r="D84" s="2"/>
    </row>
    <row r="85" spans="2:4">
      <c r="B85" s="3">
        <v>84</v>
      </c>
      <c r="C85" s="2">
        <v>34.96985278948393</v>
      </c>
      <c r="D85" s="2"/>
    </row>
    <row r="86" spans="2:4">
      <c r="B86" s="3">
        <v>85</v>
      </c>
      <c r="C86" s="2">
        <v>38.17044076757972</v>
      </c>
      <c r="D86" s="2"/>
    </row>
    <row r="87" spans="2:4">
      <c r="B87" s="3">
        <v>86</v>
      </c>
      <c r="C87" s="2">
        <v>36.637269161683797</v>
      </c>
      <c r="D87" s="2"/>
    </row>
    <row r="88" spans="2:4">
      <c r="B88" s="3">
        <v>87</v>
      </c>
      <c r="C88" s="2">
        <v>38.000659530589239</v>
      </c>
      <c r="D88" s="2"/>
    </row>
    <row r="89" spans="2:4">
      <c r="B89" s="3">
        <v>88</v>
      </c>
      <c r="C89" s="2">
        <v>35.807970739654031</v>
      </c>
      <c r="D89" s="2"/>
    </row>
    <row r="90" spans="2:4">
      <c r="B90" s="3">
        <v>89</v>
      </c>
      <c r="C90" s="2">
        <v>35.358610811119703</v>
      </c>
      <c r="D90" s="2"/>
    </row>
    <row r="91" spans="2:4">
      <c r="B91" s="3">
        <v>90</v>
      </c>
      <c r="C91" s="2">
        <v>34.329933366376999</v>
      </c>
      <c r="D91" s="2"/>
    </row>
    <row r="92" spans="2:4">
      <c r="B92" s="3">
        <v>91</v>
      </c>
      <c r="C92" s="2">
        <v>34.323083268100348</v>
      </c>
      <c r="D92" s="2"/>
    </row>
    <row r="93" spans="2:4">
      <c r="B93" s="3">
        <v>92</v>
      </c>
      <c r="C93" s="2">
        <v>35.47387427245598</v>
      </c>
      <c r="D93" s="2"/>
    </row>
    <row r="94" spans="2:4">
      <c r="B94" s="3">
        <v>93</v>
      </c>
      <c r="C94" s="2">
        <v>37.520770619117208</v>
      </c>
      <c r="D94" s="2"/>
    </row>
    <row r="95" spans="2:4">
      <c r="B95" s="3">
        <v>94</v>
      </c>
      <c r="C95" s="2">
        <v>36.970453299396823</v>
      </c>
      <c r="D95" s="2"/>
    </row>
    <row r="96" spans="2:4">
      <c r="B96" s="3">
        <v>95</v>
      </c>
      <c r="C96" s="2">
        <v>33.889798906039104</v>
      </c>
      <c r="D96" s="2"/>
    </row>
    <row r="97" spans="2:4">
      <c r="B97" s="3">
        <v>96</v>
      </c>
      <c r="C97" s="2">
        <v>33.012926204361634</v>
      </c>
      <c r="D97" s="2"/>
    </row>
    <row r="98" spans="2:4">
      <c r="B98" s="3">
        <v>97</v>
      </c>
      <c r="C98" s="2">
        <v>32.750929133532686</v>
      </c>
      <c r="D98" s="2"/>
    </row>
    <row r="99" spans="2:4">
      <c r="B99" s="3">
        <v>98</v>
      </c>
      <c r="C99" s="2">
        <v>34.087893477961501</v>
      </c>
      <c r="D99" s="2"/>
    </row>
    <row r="100" spans="2:4">
      <c r="B100" s="3">
        <v>99</v>
      </c>
      <c r="C100" s="2">
        <v>33.624460473184421</v>
      </c>
      <c r="D100" s="2"/>
    </row>
    <row r="101" spans="2:4">
      <c r="B101" s="3">
        <v>100</v>
      </c>
      <c r="C101" s="2">
        <v>36.395957994535394</v>
      </c>
      <c r="D101" s="2"/>
    </row>
    <row r="102" spans="2:4">
      <c r="B102" s="3">
        <v>101</v>
      </c>
      <c r="C102" s="2">
        <v>33.99605284933012</v>
      </c>
      <c r="D102" s="2"/>
    </row>
    <row r="103" spans="2:4">
      <c r="B103" s="3">
        <v>102</v>
      </c>
      <c r="C103" s="2">
        <v>34.453100756216791</v>
      </c>
      <c r="D103" s="2"/>
    </row>
    <row r="104" spans="2:4">
      <c r="B104" s="3">
        <v>103</v>
      </c>
      <c r="C104" s="2">
        <v>36.96392464513243</v>
      </c>
      <c r="D104" s="2"/>
    </row>
    <row r="105" spans="2:4">
      <c r="B105" s="3">
        <v>104</v>
      </c>
      <c r="C105" s="2">
        <v>36.249680759287429</v>
      </c>
      <c r="D105" s="2"/>
    </row>
    <row r="106" spans="2:4">
      <c r="B106" s="3">
        <v>105</v>
      </c>
      <c r="C106" s="2">
        <v>36.646897040367371</v>
      </c>
      <c r="D106" s="2"/>
    </row>
    <row r="107" spans="2:4">
      <c r="B107" s="3">
        <v>106</v>
      </c>
      <c r="C107" s="2">
        <v>36.497406326796934</v>
      </c>
      <c r="D107" s="2"/>
    </row>
    <row r="108" spans="2:4">
      <c r="B108" s="3">
        <v>107</v>
      </c>
      <c r="C108" s="2">
        <v>33.756207873971064</v>
      </c>
      <c r="D108" s="2"/>
    </row>
    <row r="109" spans="2:4">
      <c r="B109" s="3">
        <v>108</v>
      </c>
      <c r="C109" s="2">
        <v>34.4086311759674</v>
      </c>
      <c r="D109" s="2"/>
    </row>
    <row r="110" spans="2:4">
      <c r="B110" s="3">
        <v>109</v>
      </c>
      <c r="C110" s="2">
        <v>34.772081587800315</v>
      </c>
      <c r="D110" s="2"/>
    </row>
    <row r="111" spans="2:4">
      <c r="B111" s="3">
        <v>110</v>
      </c>
      <c r="C111" s="2">
        <v>34.056047419197085</v>
      </c>
      <c r="D111" s="2"/>
    </row>
    <row r="112" spans="2:4">
      <c r="B112" s="3">
        <v>111</v>
      </c>
      <c r="C112" s="2">
        <v>39.851588030896217</v>
      </c>
      <c r="D112" s="2"/>
    </row>
    <row r="113" spans="2:4">
      <c r="B113" s="3">
        <v>112</v>
      </c>
      <c r="C113" s="2">
        <v>36.459890743019834</v>
      </c>
      <c r="D113" s="2"/>
    </row>
    <row r="114" spans="2:4">
      <c r="B114" s="3">
        <v>113</v>
      </c>
      <c r="C114" s="2">
        <v>35.072071567183187</v>
      </c>
      <c r="D114" s="2"/>
    </row>
    <row r="115" spans="2:4">
      <c r="B115" s="3">
        <v>114</v>
      </c>
      <c r="C115" s="2">
        <v>35.831659157572787</v>
      </c>
      <c r="D115" s="2"/>
    </row>
    <row r="116" spans="2:4">
      <c r="B116" s="3">
        <v>115</v>
      </c>
      <c r="C116" s="2">
        <v>32.306062914424601</v>
      </c>
      <c r="D116" s="2"/>
    </row>
    <row r="117" spans="2:4">
      <c r="B117" s="3">
        <v>116</v>
      </c>
      <c r="C117" s="2">
        <v>29.462317320244942</v>
      </c>
      <c r="D117" s="2"/>
    </row>
    <row r="118" spans="2:4">
      <c r="B118" s="3">
        <v>117</v>
      </c>
      <c r="C118" s="2">
        <v>31.621090912497287</v>
      </c>
      <c r="D118" s="2"/>
    </row>
    <row r="119" spans="2:4">
      <c r="B119" s="3">
        <v>118</v>
      </c>
      <c r="C119" s="2">
        <v>31.164391733438404</v>
      </c>
      <c r="D119" s="2"/>
    </row>
    <row r="120" spans="2:4">
      <c r="B120" s="3">
        <v>119</v>
      </c>
      <c r="C120" s="2">
        <v>30.549101096998726</v>
      </c>
      <c r="D120" s="2"/>
    </row>
    <row r="121" spans="2:4">
      <c r="B121" s="3">
        <v>120</v>
      </c>
      <c r="C121" s="2">
        <v>32.375735561396283</v>
      </c>
      <c r="D121" s="2"/>
    </row>
    <row r="122" spans="2:4">
      <c r="B122" s="3">
        <v>121</v>
      </c>
      <c r="C122" s="2">
        <v>34.712380168416828</v>
      </c>
      <c r="D122" s="2"/>
    </row>
    <row r="123" spans="2:4">
      <c r="B123" s="3">
        <v>122</v>
      </c>
      <c r="C123" s="2">
        <v>35.184724620330286</v>
      </c>
      <c r="D123" s="2"/>
    </row>
    <row r="124" spans="2:4">
      <c r="B124" s="3">
        <v>123</v>
      </c>
      <c r="C124" s="2">
        <v>32.454092210151011</v>
      </c>
      <c r="D124" s="2"/>
    </row>
    <row r="125" spans="2:4">
      <c r="B125" s="3">
        <v>124</v>
      </c>
      <c r="C125" s="2">
        <v>31.461150986624911</v>
      </c>
      <c r="D125" s="2"/>
    </row>
    <row r="126" spans="2:4">
      <c r="B126" s="3">
        <v>125</v>
      </c>
      <c r="C126" s="2">
        <v>30.22884653274081</v>
      </c>
      <c r="D126" s="2"/>
    </row>
    <row r="127" spans="2:4">
      <c r="B127" s="3">
        <v>126</v>
      </c>
      <c r="C127" s="2">
        <v>31.834622130171539</v>
      </c>
      <c r="D127" s="2"/>
    </row>
    <row r="128" spans="2:4">
      <c r="B128" s="3">
        <v>127</v>
      </c>
      <c r="C128" s="2">
        <v>32.993959060121071</v>
      </c>
      <c r="D128" s="2"/>
    </row>
    <row r="129" spans="2:4">
      <c r="B129" s="3">
        <v>128</v>
      </c>
      <c r="C129" s="2">
        <v>32.441982980236403</v>
      </c>
      <c r="D129" s="2"/>
    </row>
    <row r="130" spans="2:4">
      <c r="B130" s="3">
        <v>129</v>
      </c>
      <c r="C130" s="2">
        <v>36.724131143069606</v>
      </c>
      <c r="D130" s="2"/>
    </row>
    <row r="131" spans="2:4">
      <c r="B131" s="3">
        <v>130</v>
      </c>
      <c r="C131" s="2">
        <v>36.377738043177558</v>
      </c>
      <c r="D131" s="2"/>
    </row>
    <row r="132" spans="2:4">
      <c r="B132" s="3">
        <v>131</v>
      </c>
      <c r="C132" s="2">
        <v>35.437020226236832</v>
      </c>
      <c r="D132" s="2"/>
    </row>
    <row r="133" spans="2:4">
      <c r="B133" s="3">
        <v>132</v>
      </c>
      <c r="C133" s="2">
        <v>33.475587693823321</v>
      </c>
      <c r="D133" s="2"/>
    </row>
    <row r="134" spans="2:4">
      <c r="B134" s="3">
        <v>133</v>
      </c>
      <c r="C134" s="2">
        <v>32.307921454185077</v>
      </c>
      <c r="D134" s="2"/>
    </row>
    <row r="135" spans="2:4">
      <c r="B135" s="3">
        <v>134</v>
      </c>
      <c r="C135" s="2">
        <v>33.366221711041092</v>
      </c>
      <c r="D135" s="2"/>
    </row>
    <row r="136" spans="2:4">
      <c r="B136" s="3">
        <v>135</v>
      </c>
      <c r="C136" s="2">
        <v>35.085962900438325</v>
      </c>
      <c r="D136" s="2"/>
    </row>
    <row r="137" spans="2:4">
      <c r="B137" s="3">
        <v>136</v>
      </c>
      <c r="C137" s="2">
        <v>33.236048209757868</v>
      </c>
      <c r="D137" s="2"/>
    </row>
    <row r="138" spans="2:4">
      <c r="B138" s="3">
        <v>137</v>
      </c>
      <c r="C138" s="2">
        <v>33.426463816613158</v>
      </c>
      <c r="D138" s="2"/>
    </row>
    <row r="139" spans="2:4">
      <c r="B139" s="3">
        <v>138</v>
      </c>
      <c r="C139" s="2">
        <v>36.245858863845875</v>
      </c>
      <c r="D139" s="2"/>
    </row>
    <row r="140" spans="2:4">
      <c r="B140" s="3">
        <v>139</v>
      </c>
      <c r="C140" s="2">
        <v>36.876202345604604</v>
      </c>
      <c r="D140" s="2"/>
    </row>
    <row r="141" spans="2:4">
      <c r="B141" s="3">
        <v>140</v>
      </c>
      <c r="C141" s="2">
        <v>33.257773668172177</v>
      </c>
      <c r="D141" s="2"/>
    </row>
    <row r="142" spans="2:4">
      <c r="B142" s="3">
        <v>141</v>
      </c>
      <c r="C142" s="2">
        <v>30.29308889512841</v>
      </c>
      <c r="D142" s="2"/>
    </row>
    <row r="143" spans="2:4">
      <c r="B143" s="3">
        <v>142</v>
      </c>
      <c r="C143" s="2">
        <v>34.641921190771228</v>
      </c>
      <c r="D143" s="2"/>
    </row>
    <row r="144" spans="2:4">
      <c r="B144" s="3">
        <v>143</v>
      </c>
      <c r="C144" s="2">
        <v>29.848229709494788</v>
      </c>
      <c r="D144" s="2"/>
    </row>
    <row r="145" spans="2:4">
      <c r="B145" s="3">
        <v>144</v>
      </c>
      <c r="C145" s="2">
        <v>30.893755571715634</v>
      </c>
      <c r="D145" s="2"/>
    </row>
    <row r="146" spans="2:4">
      <c r="B146" s="3">
        <v>145</v>
      </c>
      <c r="C146" s="2">
        <v>31.657503597012223</v>
      </c>
      <c r="D146" s="2"/>
    </row>
    <row r="147" spans="2:4">
      <c r="B147" s="3">
        <v>146</v>
      </c>
      <c r="C147" s="2">
        <v>32.750033211991635</v>
      </c>
      <c r="D147" s="2"/>
    </row>
    <row r="148" spans="2:4">
      <c r="B148" s="3">
        <v>147</v>
      </c>
      <c r="C148" s="2">
        <v>32.195981134290719</v>
      </c>
      <c r="D148" s="2"/>
    </row>
    <row r="149" spans="2:4">
      <c r="B149" s="3">
        <v>148</v>
      </c>
      <c r="C149" s="2">
        <v>34.825203057105519</v>
      </c>
      <c r="D149" s="2"/>
    </row>
    <row r="150" spans="2:4">
      <c r="B150" s="3">
        <v>149</v>
      </c>
      <c r="C150" s="2">
        <v>34.126176026451127</v>
      </c>
      <c r="D150" s="2"/>
    </row>
    <row r="151" spans="2:4">
      <c r="B151" s="3">
        <v>150</v>
      </c>
      <c r="C151" s="2">
        <v>32.807225825418008</v>
      </c>
      <c r="D151" s="2"/>
    </row>
    <row r="152" spans="2:4">
      <c r="B152" s="3">
        <v>151</v>
      </c>
      <c r="C152" s="2">
        <v>33.390165952197115</v>
      </c>
      <c r="D152" s="2"/>
    </row>
    <row r="153" spans="2:4">
      <c r="B153" s="3">
        <v>152</v>
      </c>
      <c r="C153" s="2">
        <v>31.707245316927214</v>
      </c>
      <c r="D153" s="2"/>
    </row>
    <row r="154" spans="2:4">
      <c r="B154" s="3">
        <v>153</v>
      </c>
      <c r="C154" s="2">
        <v>34.558925922948916</v>
      </c>
      <c r="D154" s="2"/>
    </row>
    <row r="155" spans="2:4">
      <c r="B155" s="3">
        <v>154</v>
      </c>
      <c r="C155" s="2">
        <v>33.423247665049111</v>
      </c>
      <c r="D155" s="2"/>
    </row>
    <row r="156" spans="2:4">
      <c r="B156" s="3">
        <v>155</v>
      </c>
      <c r="C156" s="2">
        <v>33.224731317178041</v>
      </c>
      <c r="D156" s="2"/>
    </row>
    <row r="157" spans="2:4">
      <c r="B157" s="3">
        <v>156</v>
      </c>
      <c r="C157" s="2">
        <v>31.78051167058727</v>
      </c>
      <c r="D157" s="2"/>
    </row>
    <row r="158" spans="2:4">
      <c r="B158" s="3">
        <v>157</v>
      </c>
      <c r="C158" s="2">
        <v>32.276667104881057</v>
      </c>
      <c r="D158" s="2"/>
    </row>
    <row r="159" spans="2:4">
      <c r="B159" s="3">
        <v>158</v>
      </c>
      <c r="C159" s="2">
        <v>29.74850827921798</v>
      </c>
      <c r="D159" s="2"/>
    </row>
    <row r="160" spans="2:4">
      <c r="B160" s="3">
        <v>159</v>
      </c>
      <c r="C160" s="2">
        <v>27.003711395096907</v>
      </c>
      <c r="D160" s="2"/>
    </row>
    <row r="161" spans="2:4">
      <c r="B161" s="3">
        <v>160</v>
      </c>
      <c r="C161" s="2">
        <v>28.889403531888981</v>
      </c>
      <c r="D161" s="2"/>
    </row>
    <row r="162" spans="2:4">
      <c r="B162" s="3">
        <v>161</v>
      </c>
      <c r="C162" s="2">
        <v>32.029880944063272</v>
      </c>
      <c r="D162" s="2"/>
    </row>
    <row r="163" spans="2:4">
      <c r="B163" s="3">
        <v>162</v>
      </c>
      <c r="C163" s="2">
        <v>31.654246486277959</v>
      </c>
      <c r="D163" s="2"/>
    </row>
    <row r="164" spans="2:4">
      <c r="B164" s="3">
        <v>163</v>
      </c>
      <c r="C164" s="2">
        <v>29.842229704487252</v>
      </c>
      <c r="D164" s="2"/>
    </row>
    <row r="165" spans="2:4">
      <c r="B165" s="3">
        <v>164</v>
      </c>
      <c r="C165" s="2">
        <v>30.571320447829677</v>
      </c>
      <c r="D165" s="2"/>
    </row>
    <row r="166" spans="2:4">
      <c r="B166" s="3">
        <v>165</v>
      </c>
      <c r="C166" s="2">
        <v>31.186824425665783</v>
      </c>
      <c r="D166" s="2"/>
    </row>
    <row r="167" spans="2:4">
      <c r="B167" s="3">
        <v>166</v>
      </c>
      <c r="C167" s="2">
        <v>30.389167088077119</v>
      </c>
      <c r="D167" s="2"/>
    </row>
    <row r="168" spans="2:4">
      <c r="B168" s="3">
        <v>167</v>
      </c>
      <c r="C168" s="2">
        <v>29.397653807606464</v>
      </c>
      <c r="D168" s="2"/>
    </row>
    <row r="169" spans="2:4">
      <c r="B169" s="3">
        <v>168</v>
      </c>
      <c r="C169" s="2">
        <v>28.299662575338782</v>
      </c>
      <c r="D169" s="2"/>
    </row>
    <row r="170" spans="2:4">
      <c r="B170" s="3">
        <v>169</v>
      </c>
      <c r="C170" s="2">
        <v>28.03905756997348</v>
      </c>
      <c r="D170" s="2"/>
    </row>
    <row r="171" spans="2:4">
      <c r="B171" s="3">
        <v>170</v>
      </c>
      <c r="C171" s="2">
        <v>26.221325199433547</v>
      </c>
      <c r="D171" s="2"/>
    </row>
    <row r="172" spans="2:4">
      <c r="B172" s="3">
        <v>171</v>
      </c>
      <c r="C172" s="2">
        <v>32.570161225925808</v>
      </c>
      <c r="D172" s="2"/>
    </row>
    <row r="173" spans="2:4">
      <c r="B173" s="3">
        <v>172</v>
      </c>
      <c r="C173" s="2">
        <v>33.040122457927254</v>
      </c>
      <c r="D173" s="2"/>
    </row>
    <row r="174" spans="2:4">
      <c r="B174" s="3">
        <v>173</v>
      </c>
      <c r="C174" s="2">
        <v>31.659070534348288</v>
      </c>
      <c r="D174" s="2"/>
    </row>
    <row r="175" spans="2:4">
      <c r="B175" s="3">
        <v>174</v>
      </c>
      <c r="C175" s="2">
        <v>32.532216868938335</v>
      </c>
      <c r="D175" s="2"/>
    </row>
    <row r="176" spans="2:4">
      <c r="B176" s="3">
        <v>175</v>
      </c>
      <c r="C176" s="2">
        <v>30.779716538688739</v>
      </c>
      <c r="D176" s="2"/>
    </row>
    <row r="177" spans="2:4">
      <c r="B177" s="3">
        <v>176</v>
      </c>
      <c r="C177" s="2">
        <v>31.379124349076054</v>
      </c>
      <c r="D177" s="2"/>
    </row>
    <row r="178" spans="2:4">
      <c r="B178" s="3">
        <v>177</v>
      </c>
      <c r="C178" s="2">
        <v>30.24592622411944</v>
      </c>
      <c r="D178" s="2"/>
    </row>
    <row r="179" spans="2:4">
      <c r="B179" s="3">
        <v>178</v>
      </c>
      <c r="C179" s="2">
        <v>28.538261237065452</v>
      </c>
      <c r="D179" s="2"/>
    </row>
    <row r="180" spans="2:4">
      <c r="B180" s="3">
        <v>179</v>
      </c>
      <c r="C180" s="2">
        <v>27.55245787120656</v>
      </c>
      <c r="D180" s="2"/>
    </row>
    <row r="181" spans="2:4">
      <c r="B181" s="3">
        <v>180</v>
      </c>
      <c r="C181" s="2">
        <v>31.190615150346012</v>
      </c>
      <c r="D181" s="2"/>
    </row>
    <row r="182" spans="2:4">
      <c r="B182" s="3"/>
      <c r="C182" s="2"/>
      <c r="D182" s="2"/>
    </row>
  </sheetData>
  <mergeCells count="1">
    <mergeCell ref="G4:H4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68"/>
  <sheetViews>
    <sheetView topLeftCell="A7" zoomScale="55" zoomScaleNormal="55" workbookViewId="0">
      <selection activeCell="A4" sqref="A4"/>
    </sheetView>
  </sheetViews>
  <sheetFormatPr defaultRowHeight="12.75"/>
  <cols>
    <col min="2" max="2" width="9" customWidth="1"/>
    <col min="3" max="3" width="8.140625" style="3" customWidth="1"/>
    <col min="4" max="4" width="13.28515625" style="9" bestFit="1" customWidth="1"/>
    <col min="5" max="5" width="12.42578125" bestFit="1" customWidth="1"/>
    <col min="17" max="37" width="9.140625" style="7" customWidth="1"/>
    <col min="71" max="72" width="9.140625" style="3" customWidth="1"/>
    <col min="75" max="75" width="9.140625" style="6" customWidth="1"/>
    <col min="76" max="76" width="9.140625" style="3" customWidth="1"/>
  </cols>
  <sheetData>
    <row r="1" spans="1:76" s="4" customFormat="1">
      <c r="A1" s="94" t="s">
        <v>241</v>
      </c>
      <c r="B1"/>
      <c r="C1" s="4" t="s">
        <v>6</v>
      </c>
      <c r="D1" s="1" t="s">
        <v>1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/>
      <c r="AJ1" s="5"/>
      <c r="AK1" s="5"/>
      <c r="BW1" s="6"/>
      <c r="BX1" s="6"/>
    </row>
    <row r="2" spans="1:76">
      <c r="A2" s="94" t="s">
        <v>242</v>
      </c>
      <c r="C2" s="3">
        <v>1</v>
      </c>
      <c r="D2" s="2">
        <v>34.66496935304459</v>
      </c>
      <c r="E2">
        <f t="shared" ref="E2:E33" si="0">(D3-D2)^2</f>
        <v>12.393960671212334</v>
      </c>
      <c r="F2">
        <f t="shared" ref="F2:F33" si="1">(D4-D2)^2</f>
        <v>1.8068406367418204</v>
      </c>
      <c r="G2">
        <f t="shared" ref="G2:G33" si="2">(D5-D2)^2</f>
        <v>2.7448188709774901</v>
      </c>
      <c r="H2">
        <f t="shared" ref="H2:H33" si="3">(D6-D2)^2</f>
        <v>4.5198098743758512</v>
      </c>
      <c r="I2">
        <f t="shared" ref="I2:I33" si="4">(D7-D2)^2</f>
        <v>1.8718514326099531</v>
      </c>
      <c r="J2">
        <f t="shared" ref="J2:J33" si="5">(D8-D2)^2</f>
        <v>31.487367869207215</v>
      </c>
      <c r="K2">
        <f t="shared" ref="K2:K33" si="6">(D9-D2)^2</f>
        <v>3.5375805959705793</v>
      </c>
      <c r="L2">
        <f t="shared" ref="L2:L33" si="7">(D10-D2)^2</f>
        <v>0.21551997301808271</v>
      </c>
      <c r="M2">
        <f t="shared" ref="M2:M33" si="8">(D11-D2)^2</f>
        <v>4.2395786192958331</v>
      </c>
      <c r="N2">
        <f t="shared" ref="N2:N33" si="9">(D12-D2)^2</f>
        <v>10.199587345096266</v>
      </c>
      <c r="O2">
        <f t="shared" ref="O2:O33" si="10">(D13-D2)^2</f>
        <v>16.617263421121311</v>
      </c>
      <c r="P2">
        <f t="shared" ref="P2:P33" si="11">(D14-D2)^2</f>
        <v>0.36395871183690842</v>
      </c>
      <c r="Q2" s="7">
        <f t="shared" ref="Q2:Q33" si="12">(D15-D2)^2</f>
        <v>4.0479743140975334E-2</v>
      </c>
      <c r="R2" s="7">
        <f t="shared" ref="R2:R33" si="13">(D16-D2)^2</f>
        <v>7.8508313197967876</v>
      </c>
      <c r="S2" s="7">
        <f t="shared" ref="S2:S33" si="14">(D17-D2)^2</f>
        <v>1.7953788622384468</v>
      </c>
      <c r="T2" s="7">
        <f t="shared" ref="T2:T33" si="15">(D18-D2)^2</f>
        <v>8.2202285766882035</v>
      </c>
      <c r="U2" s="7">
        <f t="shared" ref="U2:U33" si="16">(D19-D2)^2</f>
        <v>10.19493178882373</v>
      </c>
      <c r="V2" s="7">
        <f t="shared" ref="V2:V43" si="17">(D20-D2)^2</f>
        <v>6.1616238535438619</v>
      </c>
      <c r="W2" s="7">
        <f t="shared" ref="W2:W42" si="18">(D21-D2)^2</f>
        <v>13.823162600066626</v>
      </c>
      <c r="X2" s="7">
        <f t="shared" ref="X2:X41" si="19">(D22-D2)^2</f>
        <v>7.1279555197651883</v>
      </c>
      <c r="Y2" s="7">
        <f t="shared" ref="Y2:Y40" si="20">(D23-D2)^2</f>
        <v>11.143663489547542</v>
      </c>
      <c r="Z2" s="7">
        <f t="shared" ref="Z2:Z39" si="21">(D24-D2)^2</f>
        <v>3.8060464777977385</v>
      </c>
      <c r="AA2" s="7">
        <f t="shared" ref="AA2:AA38" si="22">(D25-D2)^2</f>
        <v>32.008153985649869</v>
      </c>
      <c r="AB2" s="7">
        <f t="shared" ref="AB2:AB37" si="23">(D26-D2)^2</f>
        <v>1.1844265399911424</v>
      </c>
      <c r="AC2" s="7">
        <f t="shared" ref="AC2:AC36" si="24">(D27-D2)^2</f>
        <v>0.60183911096529807</v>
      </c>
      <c r="AD2" s="7">
        <f t="shared" ref="AD2:AD35" si="25">(D28-D2)^2</f>
        <v>12.606160236403529</v>
      </c>
      <c r="AE2" s="7">
        <f t="shared" ref="AE2:AE34" si="26">(D29-D2)^2</f>
        <v>3.1180512513530521</v>
      </c>
      <c r="AF2" s="7">
        <f t="shared" ref="AF2:AF33" si="27">(D30-D2)^2</f>
        <v>6.5107582158099628</v>
      </c>
      <c r="AG2" s="7">
        <f t="shared" ref="AG2:AG32" si="28">(D31-D2)^2</f>
        <v>0.70956148410592745</v>
      </c>
      <c r="AH2" s="7">
        <f t="shared" ref="AH2:AH31" si="29">(D32-D2)^2</f>
        <v>1.3729232286381872</v>
      </c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S2" s="6"/>
      <c r="BT2" s="6"/>
    </row>
    <row r="3" spans="1:76">
      <c r="C3" s="3">
        <v>2</v>
      </c>
      <c r="D3" s="2">
        <v>31.144463612215251</v>
      </c>
      <c r="E3">
        <f t="shared" si="0"/>
        <v>4.7363601113643901</v>
      </c>
      <c r="F3">
        <f t="shared" si="1"/>
        <v>3.4735873643478401</v>
      </c>
      <c r="G3">
        <f t="shared" si="2"/>
        <v>1.9446896353423648</v>
      </c>
      <c r="H3">
        <f t="shared" si="3"/>
        <v>4.6326084750972676</v>
      </c>
      <c r="I3">
        <f t="shared" si="4"/>
        <v>83.390983006686355</v>
      </c>
      <c r="J3">
        <f t="shared" si="5"/>
        <v>29.174597527382559</v>
      </c>
      <c r="K3">
        <f t="shared" si="6"/>
        <v>15.878208879765982</v>
      </c>
      <c r="L3">
        <f t="shared" si="7"/>
        <v>31.13114884106032</v>
      </c>
      <c r="M3">
        <f t="shared" si="8"/>
        <v>45.080280497282189</v>
      </c>
      <c r="N3">
        <f t="shared" si="9"/>
        <v>57.713398874363868</v>
      </c>
      <c r="O3">
        <f t="shared" si="10"/>
        <v>17.005690544706493</v>
      </c>
      <c r="P3">
        <f t="shared" si="11"/>
        <v>13.85106223328739</v>
      </c>
      <c r="Q3" s="7">
        <f t="shared" si="12"/>
        <v>39.973237911951138</v>
      </c>
      <c r="R3" s="7">
        <f t="shared" si="13"/>
        <v>23.623713918328512</v>
      </c>
      <c r="S3" s="7">
        <f t="shared" si="14"/>
        <v>0.42694677272831938</v>
      </c>
      <c r="T3" s="7">
        <f t="shared" si="15"/>
        <v>0.10729254932030388</v>
      </c>
      <c r="U3" s="7">
        <f t="shared" si="16"/>
        <v>36.033218656597541</v>
      </c>
      <c r="V3" s="7">
        <f t="shared" si="17"/>
        <v>52.395261754906784</v>
      </c>
      <c r="W3" s="7">
        <f t="shared" si="18"/>
        <v>38.320171469393188</v>
      </c>
      <c r="X3" s="7">
        <f t="shared" si="19"/>
        <v>47.042017539247823</v>
      </c>
      <c r="Y3" s="7">
        <f t="shared" si="20"/>
        <v>2.4636334851013335</v>
      </c>
      <c r="Z3" s="7">
        <f t="shared" si="21"/>
        <v>4.5670646804279915</v>
      </c>
      <c r="AA3" s="7">
        <f t="shared" si="22"/>
        <v>21.241215919869834</v>
      </c>
      <c r="AB3" s="7">
        <f t="shared" si="23"/>
        <v>18.458096102115356</v>
      </c>
      <c r="AC3" s="7">
        <f t="shared" si="24"/>
        <v>49.999341230256817</v>
      </c>
      <c r="AD3" s="7">
        <f t="shared" si="25"/>
        <v>27.945033209460078</v>
      </c>
      <c r="AE3" s="7">
        <f t="shared" si="26"/>
        <v>0.93874201221571008</v>
      </c>
      <c r="AF3" s="7">
        <f t="shared" si="27"/>
        <v>7.1724928592125954</v>
      </c>
      <c r="AG3" s="7">
        <f t="shared" si="28"/>
        <v>5.5168035365242218</v>
      </c>
      <c r="AH3" s="7">
        <f t="shared" si="29"/>
        <v>30.619263781369472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76">
      <c r="C4" s="3">
        <v>3</v>
      </c>
      <c r="D4" s="2">
        <v>33.320781629271671</v>
      </c>
      <c r="E4">
        <f t="shared" si="0"/>
        <v>9.7694857398011536E-2</v>
      </c>
      <c r="F4">
        <f t="shared" si="1"/>
        <v>0.61120611846744466</v>
      </c>
      <c r="G4">
        <f t="shared" si="2"/>
        <v>5.7448864119682595E-4</v>
      </c>
      <c r="H4">
        <f t="shared" si="3"/>
        <v>48.379652590910183</v>
      </c>
      <c r="I4">
        <f t="shared" si="4"/>
        <v>10.400840668063463</v>
      </c>
      <c r="J4">
        <f t="shared" si="5"/>
        <v>3.2704154888074113</v>
      </c>
      <c r="K4">
        <f t="shared" si="6"/>
        <v>11.581848031482421</v>
      </c>
      <c r="L4">
        <f t="shared" si="7"/>
        <v>20.592236946197254</v>
      </c>
      <c r="M4">
        <f t="shared" si="8"/>
        <v>29.383072407251756</v>
      </c>
      <c r="N4">
        <f t="shared" si="9"/>
        <v>3.7926691221957509</v>
      </c>
      <c r="O4">
        <f t="shared" si="10"/>
        <v>2.3882101833436677</v>
      </c>
      <c r="P4">
        <f t="shared" si="11"/>
        <v>17.190321174659481</v>
      </c>
      <c r="Q4" s="7">
        <f t="shared" si="12"/>
        <v>7.2044207630074295</v>
      </c>
      <c r="R4" s="7">
        <f t="shared" si="13"/>
        <v>2.3192438299209708</v>
      </c>
      <c r="S4" s="7">
        <f t="shared" si="14"/>
        <v>3.4179231620107222</v>
      </c>
      <c r="T4" s="7">
        <f t="shared" si="15"/>
        <v>14.641716281399452</v>
      </c>
      <c r="U4" s="7">
        <f t="shared" si="16"/>
        <v>25.625252491147251</v>
      </c>
      <c r="V4" s="7">
        <f t="shared" si="17"/>
        <v>16.112283095540729</v>
      </c>
      <c r="W4" s="7">
        <f t="shared" si="18"/>
        <v>21.924872969855056</v>
      </c>
      <c r="X4" s="7">
        <f t="shared" si="19"/>
        <v>0.36811087854510854</v>
      </c>
      <c r="Y4" s="7">
        <f t="shared" si="20"/>
        <v>18.605309112380397</v>
      </c>
      <c r="Z4" s="7">
        <f t="shared" si="21"/>
        <v>5.9170627975455359</v>
      </c>
      <c r="AA4" s="7">
        <f t="shared" si="22"/>
        <v>4.4942754539480667</v>
      </c>
      <c r="AB4" s="7">
        <f t="shared" si="23"/>
        <v>23.958119539440236</v>
      </c>
      <c r="AC4" s="7">
        <f t="shared" si="24"/>
        <v>9.6720264799885456</v>
      </c>
      <c r="AD4" s="7">
        <f t="shared" si="25"/>
        <v>1.4578896691166392</v>
      </c>
      <c r="AE4" s="7">
        <f t="shared" si="26"/>
        <v>0.25183635783760733</v>
      </c>
      <c r="AF4" s="7">
        <f t="shared" si="27"/>
        <v>2.9745782492064551E-2</v>
      </c>
      <c r="AG4" s="7">
        <f t="shared" si="28"/>
        <v>11.270453383607483</v>
      </c>
      <c r="AH4" s="7">
        <f t="shared" si="29"/>
        <v>21.671564985840647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76">
      <c r="C5" s="3">
        <v>4</v>
      </c>
      <c r="D5" s="2">
        <v>33.008219863538862</v>
      </c>
      <c r="E5">
        <f t="shared" si="0"/>
        <v>0.2201814465463624</v>
      </c>
      <c r="F5">
        <f t="shared" si="1"/>
        <v>8.3286077253192231E-2</v>
      </c>
      <c r="G5">
        <f t="shared" si="2"/>
        <v>52.825424384533818</v>
      </c>
      <c r="H5">
        <f t="shared" si="3"/>
        <v>12.514579816528412</v>
      </c>
      <c r="I5">
        <f t="shared" si="4"/>
        <v>4.4986018761361661</v>
      </c>
      <c r="J5">
        <f t="shared" si="5"/>
        <v>13.806970435793479</v>
      </c>
      <c r="K5">
        <f t="shared" si="6"/>
        <v>23.526659250471191</v>
      </c>
      <c r="L5">
        <f t="shared" si="7"/>
        <v>32.869321569212055</v>
      </c>
      <c r="M5">
        <f t="shared" si="8"/>
        <v>5.107778073566319</v>
      </c>
      <c r="N5">
        <f t="shared" si="9"/>
        <v>3.4519606360326307</v>
      </c>
      <c r="O5">
        <f t="shared" si="10"/>
        <v>19.879853971269263</v>
      </c>
      <c r="P5">
        <f t="shared" si="11"/>
        <v>8.980012946319377</v>
      </c>
      <c r="Q5" s="7">
        <f t="shared" si="12"/>
        <v>1.4649340754911879</v>
      </c>
      <c r="R5" s="7">
        <f t="shared" si="13"/>
        <v>2.3599130122204839</v>
      </c>
      <c r="S5" s="7">
        <f t="shared" si="14"/>
        <v>17.131414804491531</v>
      </c>
      <c r="T5" s="7">
        <f t="shared" si="15"/>
        <v>28.887409633301186</v>
      </c>
      <c r="U5" s="7">
        <f t="shared" si="16"/>
        <v>18.719230590179752</v>
      </c>
      <c r="V5" s="7">
        <f t="shared" si="17"/>
        <v>24.949646465253423</v>
      </c>
      <c r="W5" s="7">
        <f t="shared" si="18"/>
        <v>8.6529900772350871E-2</v>
      </c>
      <c r="X5" s="7">
        <f t="shared" si="19"/>
        <v>16.006604132528803</v>
      </c>
      <c r="Y5" s="7">
        <f t="shared" si="20"/>
        <v>7.5353714865540455</v>
      </c>
      <c r="Z5" s="7">
        <f t="shared" si="21"/>
        <v>5.917213835504322</v>
      </c>
      <c r="AA5" s="7">
        <f t="shared" si="22"/>
        <v>27.11560855457509</v>
      </c>
      <c r="AB5" s="7">
        <f t="shared" si="23"/>
        <v>11.713848131309497</v>
      </c>
      <c r="AC5" s="7">
        <f t="shared" si="24"/>
        <v>0.80079098301713436</v>
      </c>
      <c r="AD5" s="7">
        <f t="shared" si="25"/>
        <v>0.6632388311239148</v>
      </c>
      <c r="AE5" s="7">
        <f t="shared" si="26"/>
        <v>0.23525548077489145</v>
      </c>
      <c r="AF5" s="7">
        <f t="shared" si="27"/>
        <v>13.466781449665332</v>
      </c>
      <c r="AG5" s="7">
        <f t="shared" si="28"/>
        <v>24.679380425539975</v>
      </c>
      <c r="AH5" s="7">
        <f t="shared" si="29"/>
        <v>46.740542840323684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spans="1:76">
      <c r="C6" s="3">
        <v>5</v>
      </c>
      <c r="D6" s="2">
        <v>32.538984904753434</v>
      </c>
      <c r="E6">
        <f t="shared" si="0"/>
        <v>0.57430362897595055</v>
      </c>
      <c r="F6">
        <f t="shared" si="1"/>
        <v>59.866508514863945</v>
      </c>
      <c r="G6">
        <f t="shared" si="2"/>
        <v>16.054687941134482</v>
      </c>
      <c r="H6">
        <f t="shared" si="3"/>
        <v>6.7092693623460482</v>
      </c>
      <c r="I6">
        <f t="shared" si="4"/>
        <v>17.514293246251473</v>
      </c>
      <c r="J6">
        <f t="shared" si="5"/>
        <v>28.298822184753245</v>
      </c>
      <c r="K6">
        <f t="shared" si="6"/>
        <v>38.469917412477933</v>
      </c>
      <c r="L6">
        <f t="shared" si="7"/>
        <v>7.4489385062185081</v>
      </c>
      <c r="M6">
        <f t="shared" si="8"/>
        <v>5.4157678294212053</v>
      </c>
      <c r="N6">
        <f t="shared" si="9"/>
        <v>24.284375272332468</v>
      </c>
      <c r="O6">
        <f t="shared" si="10"/>
        <v>12.012476199886978</v>
      </c>
      <c r="P6">
        <f t="shared" si="11"/>
        <v>0.54924351545105499</v>
      </c>
      <c r="Q6" s="7">
        <f t="shared" si="12"/>
        <v>1.1384161857054955</v>
      </c>
      <c r="R6" s="7">
        <f t="shared" si="13"/>
        <v>21.235933874385644</v>
      </c>
      <c r="S6" s="7">
        <f t="shared" si="14"/>
        <v>34.151586178987742</v>
      </c>
      <c r="T6" s="7">
        <f t="shared" si="15"/>
        <v>22.999770281797943</v>
      </c>
      <c r="U6" s="7">
        <f t="shared" si="16"/>
        <v>29.857449590024189</v>
      </c>
      <c r="V6" s="7">
        <f t="shared" si="17"/>
        <v>3.0651363101011662E-2</v>
      </c>
      <c r="W6" s="7">
        <f t="shared" si="18"/>
        <v>12.472131266254783</v>
      </c>
      <c r="X6" s="7">
        <f t="shared" si="19"/>
        <v>10.331712085151137</v>
      </c>
      <c r="Y6" s="7">
        <f t="shared" si="20"/>
        <v>8.4202537549530145</v>
      </c>
      <c r="Z6" s="7">
        <f t="shared" si="21"/>
        <v>32.222651536107385</v>
      </c>
      <c r="AA6" s="7">
        <f t="shared" si="22"/>
        <v>15.145989743347412</v>
      </c>
      <c r="AB6" s="7">
        <f t="shared" si="23"/>
        <v>0.18116455386335506</v>
      </c>
      <c r="AC6" s="7">
        <f t="shared" si="24"/>
        <v>1.6477052644195449</v>
      </c>
      <c r="AD6" s="7">
        <f t="shared" si="25"/>
        <v>0.91062432637784263</v>
      </c>
      <c r="AE6" s="7">
        <f t="shared" si="26"/>
        <v>17.130876611687754</v>
      </c>
      <c r="AF6" s="7">
        <f t="shared" si="27"/>
        <v>29.561725181951566</v>
      </c>
      <c r="AG6" s="7">
        <f t="shared" si="28"/>
        <v>53.37676678515345</v>
      </c>
      <c r="AH6" s="7">
        <f t="shared" si="29"/>
        <v>3.0193968407325769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76">
      <c r="C7" s="3">
        <v>6</v>
      </c>
      <c r="D7" s="2">
        <v>33.296813136594892</v>
      </c>
      <c r="E7">
        <f t="shared" si="0"/>
        <v>48.713655098041286</v>
      </c>
      <c r="F7">
        <f t="shared" si="1"/>
        <v>10.556013537326198</v>
      </c>
      <c r="G7">
        <f t="shared" si="2"/>
        <v>3.3576806124748675</v>
      </c>
      <c r="H7">
        <f t="shared" si="3"/>
        <v>11.74556221655774</v>
      </c>
      <c r="I7">
        <f t="shared" si="4"/>
        <v>20.810343098946678</v>
      </c>
      <c r="J7">
        <f t="shared" si="5"/>
        <v>29.643494861760917</v>
      </c>
      <c r="K7">
        <f t="shared" si="6"/>
        <v>3.8865998174976597</v>
      </c>
      <c r="L7">
        <f t="shared" si="7"/>
        <v>2.4628656985199102</v>
      </c>
      <c r="M7">
        <f t="shared" si="8"/>
        <v>17.389648215519433</v>
      </c>
      <c r="N7">
        <f t="shared" si="9"/>
        <v>7.3336631636508081</v>
      </c>
      <c r="O7">
        <f t="shared" si="10"/>
        <v>2.2468147779232255</v>
      </c>
      <c r="P7">
        <f t="shared" si="11"/>
        <v>3.3298735448328203</v>
      </c>
      <c r="Q7" s="7">
        <f t="shared" si="12"/>
        <v>14.825719226843736</v>
      </c>
      <c r="R7" s="7">
        <f t="shared" si="13"/>
        <v>25.868490668740584</v>
      </c>
      <c r="S7" s="7">
        <f t="shared" si="14"/>
        <v>16.305277163457379</v>
      </c>
      <c r="T7" s="7">
        <f t="shared" si="15"/>
        <v>22.149907615146514</v>
      </c>
      <c r="U7" s="7">
        <f t="shared" si="16"/>
        <v>0.33960097147828699</v>
      </c>
      <c r="V7" s="7">
        <f t="shared" si="17"/>
        <v>18.399112822128462</v>
      </c>
      <c r="W7" s="7">
        <f t="shared" si="18"/>
        <v>6.0342440675750932</v>
      </c>
      <c r="X7" s="7">
        <f t="shared" si="19"/>
        <v>4.5964749434247452</v>
      </c>
      <c r="Y7" s="7">
        <f t="shared" si="20"/>
        <v>24.19333134429387</v>
      </c>
      <c r="Z7" s="7">
        <f t="shared" si="21"/>
        <v>9.8216844264660619</v>
      </c>
      <c r="AA7" s="7">
        <f t="shared" si="22"/>
        <v>1.4005835546156535</v>
      </c>
      <c r="AB7" s="7">
        <f t="shared" si="23"/>
        <v>0.27646720755175819</v>
      </c>
      <c r="AC7" s="7">
        <f t="shared" si="24"/>
        <v>3.8587946541791276E-2</v>
      </c>
      <c r="AD7" s="7">
        <f t="shared" si="25"/>
        <v>11.431959503073957</v>
      </c>
      <c r="AE7" s="7">
        <f t="shared" si="26"/>
        <v>21.895299219250692</v>
      </c>
      <c r="AF7" s="7">
        <f t="shared" si="27"/>
        <v>42.877774451731099</v>
      </c>
      <c r="AG7" s="7">
        <f t="shared" si="28"/>
        <v>0.96003339663247966</v>
      </c>
      <c r="AH7" s="7">
        <f t="shared" si="29"/>
        <v>12.596322936579286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spans="1:76">
      <c r="C8" s="3">
        <v>7</v>
      </c>
      <c r="D8" s="2">
        <v>40.276329960705375</v>
      </c>
      <c r="E8">
        <f t="shared" si="0"/>
        <v>13.916741379563447</v>
      </c>
      <c r="F8">
        <f t="shared" si="1"/>
        <v>26.492837295989887</v>
      </c>
      <c r="G8">
        <f t="shared" si="2"/>
        <v>12.619097467341993</v>
      </c>
      <c r="H8">
        <f t="shared" si="3"/>
        <v>5.8451830009122085</v>
      </c>
      <c r="I8">
        <f t="shared" si="4"/>
        <v>2.356018794631237</v>
      </c>
      <c r="J8">
        <f t="shared" si="5"/>
        <v>25.080772143241703</v>
      </c>
      <c r="K8">
        <f t="shared" si="6"/>
        <v>29.269883428813909</v>
      </c>
      <c r="L8">
        <f t="shared" si="7"/>
        <v>7.8928806919345202</v>
      </c>
      <c r="M8">
        <f t="shared" si="8"/>
        <v>18.245226364057871</v>
      </c>
      <c r="N8">
        <f t="shared" si="9"/>
        <v>71.884194225222629</v>
      </c>
      <c r="O8">
        <f t="shared" si="10"/>
        <v>77.515891029043019</v>
      </c>
      <c r="P8">
        <f t="shared" si="11"/>
        <v>9.7912590836278603</v>
      </c>
      <c r="Q8" s="7">
        <f t="shared" si="12"/>
        <v>3.5849984341198859</v>
      </c>
      <c r="R8" s="7">
        <f t="shared" si="13"/>
        <v>8.6526427608181464</v>
      </c>
      <c r="S8" s="7">
        <f t="shared" si="14"/>
        <v>5.1672017784229132</v>
      </c>
      <c r="T8" s="7">
        <f t="shared" si="15"/>
        <v>57.18792375678327</v>
      </c>
      <c r="U8" s="7">
        <f t="shared" si="16"/>
        <v>126.98890794696555</v>
      </c>
      <c r="V8" s="7">
        <f t="shared" si="17"/>
        <v>20.457954033828557</v>
      </c>
      <c r="W8" s="7">
        <f t="shared" si="18"/>
        <v>23.382811747921462</v>
      </c>
      <c r="X8" s="7">
        <f t="shared" si="19"/>
        <v>4.2470826038192406</v>
      </c>
      <c r="Y8" s="7">
        <f t="shared" si="20"/>
        <v>14.788332877987123</v>
      </c>
      <c r="Z8" s="7">
        <f t="shared" si="21"/>
        <v>66.634231899088448</v>
      </c>
      <c r="AA8" s="7">
        <f t="shared" si="22"/>
        <v>41.650441605563934</v>
      </c>
      <c r="AB8" s="7">
        <f t="shared" si="23"/>
        <v>46.010156307239797</v>
      </c>
      <c r="AC8" s="7">
        <f t="shared" si="24"/>
        <v>12.948473487377424</v>
      </c>
      <c r="AD8" s="7">
        <f t="shared" si="25"/>
        <v>5.2912674496451464</v>
      </c>
      <c r="AE8" s="7">
        <f t="shared" si="26"/>
        <v>0.1861098793454331</v>
      </c>
      <c r="AF8" s="7">
        <f t="shared" si="27"/>
        <v>35.996446701657796</v>
      </c>
      <c r="AG8" s="7">
        <f t="shared" si="28"/>
        <v>11.767554555906093</v>
      </c>
      <c r="AH8" s="7">
        <f t="shared" si="29"/>
        <v>22.625586355846103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spans="1:76">
      <c r="C9" s="3">
        <v>8</v>
      </c>
      <c r="D9" s="2">
        <v>36.5458150660074</v>
      </c>
      <c r="E9">
        <f t="shared" si="0"/>
        <v>2.0067680982456229</v>
      </c>
      <c r="F9">
        <f t="shared" si="1"/>
        <v>3.1747396980007267E-2</v>
      </c>
      <c r="G9">
        <f t="shared" si="2"/>
        <v>1.7235319753952323</v>
      </c>
      <c r="H9">
        <f t="shared" si="3"/>
        <v>4.820580599934817</v>
      </c>
      <c r="I9">
        <f t="shared" si="4"/>
        <v>1.6321488374576232</v>
      </c>
      <c r="J9">
        <f t="shared" si="5"/>
        <v>2.8212238868568091</v>
      </c>
      <c r="K9">
        <f t="shared" si="6"/>
        <v>0.84840270530626594</v>
      </c>
      <c r="L9">
        <f t="shared" si="7"/>
        <v>0.2926033495712782</v>
      </c>
      <c r="M9">
        <f t="shared" si="8"/>
        <v>22.542932464923002</v>
      </c>
      <c r="N9">
        <f t="shared" si="9"/>
        <v>25.743406252177614</v>
      </c>
      <c r="O9">
        <f t="shared" si="10"/>
        <v>0.36170136057974839</v>
      </c>
      <c r="P9">
        <f t="shared" si="11"/>
        <v>3.3749572990713981</v>
      </c>
      <c r="Q9" s="7">
        <f t="shared" si="12"/>
        <v>0.62248535699463403</v>
      </c>
      <c r="R9" s="7">
        <f t="shared" si="13"/>
        <v>2.1239182987673164</v>
      </c>
      <c r="S9" s="7">
        <f t="shared" si="14"/>
        <v>14.682345263539458</v>
      </c>
      <c r="T9" s="7">
        <f t="shared" si="15"/>
        <v>56.827785653119484</v>
      </c>
      <c r="U9" s="7">
        <f t="shared" si="16"/>
        <v>0.62810711508908845</v>
      </c>
      <c r="V9" s="7">
        <f t="shared" si="17"/>
        <v>1.2211638162730845</v>
      </c>
      <c r="W9" s="7">
        <f t="shared" si="18"/>
        <v>2.7877971604358325</v>
      </c>
      <c r="X9" s="7">
        <f t="shared" si="19"/>
        <v>1.3235411088184738E-2</v>
      </c>
      <c r="Y9" s="7">
        <f t="shared" si="20"/>
        <v>19.646741164110924</v>
      </c>
      <c r="Z9" s="7">
        <f t="shared" si="21"/>
        <v>7.4158206297695584</v>
      </c>
      <c r="AA9" s="7">
        <f t="shared" si="22"/>
        <v>9.318145631011701</v>
      </c>
      <c r="AB9" s="7">
        <f t="shared" si="23"/>
        <v>1.7454678503131701E-2</v>
      </c>
      <c r="AC9" s="7">
        <f t="shared" si="24"/>
        <v>2.0455846802937607</v>
      </c>
      <c r="AD9" s="7">
        <f t="shared" si="25"/>
        <v>10.884129115553137</v>
      </c>
      <c r="AE9" s="7">
        <f t="shared" si="26"/>
        <v>5.1492186714286738</v>
      </c>
      <c r="AF9" s="7">
        <f t="shared" si="27"/>
        <v>9.0076789385111308E-2</v>
      </c>
      <c r="AG9" s="7">
        <f t="shared" si="28"/>
        <v>1.0529245916377683</v>
      </c>
      <c r="AH9" s="7">
        <f t="shared" si="29"/>
        <v>5.4721131412985855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spans="1:76">
      <c r="C10" s="3">
        <v>9</v>
      </c>
      <c r="D10" s="2">
        <v>35.129210640542894</v>
      </c>
      <c r="E10">
        <f t="shared" si="0"/>
        <v>2.5433309603683609</v>
      </c>
      <c r="F10">
        <f t="shared" si="1"/>
        <v>7.4498317562747918</v>
      </c>
      <c r="G10">
        <f t="shared" si="2"/>
        <v>13.047891234959987</v>
      </c>
      <c r="H10">
        <f t="shared" si="3"/>
        <v>1.9334518573535901E-2</v>
      </c>
      <c r="I10">
        <f t="shared" si="4"/>
        <v>6.9192937379251196E-2</v>
      </c>
      <c r="J10">
        <f t="shared" si="5"/>
        <v>5.4648048648515921</v>
      </c>
      <c r="K10">
        <f t="shared" si="6"/>
        <v>0.76680880001492202</v>
      </c>
      <c r="L10">
        <f t="shared" si="7"/>
        <v>11.097795462178201</v>
      </c>
      <c r="M10">
        <f t="shared" si="8"/>
        <v>13.375050503019771</v>
      </c>
      <c r="N10">
        <f t="shared" si="9"/>
        <v>4.0724069594438363</v>
      </c>
      <c r="O10">
        <f t="shared" si="10"/>
        <v>10.586629485085668</v>
      </c>
      <c r="P10">
        <f t="shared" si="11"/>
        <v>4.8645912427273013</v>
      </c>
      <c r="Q10" s="7">
        <f t="shared" si="12"/>
        <v>8.2597112142047013</v>
      </c>
      <c r="R10" s="7">
        <f t="shared" si="13"/>
        <v>5.8329515939596392</v>
      </c>
      <c r="S10" s="7">
        <f t="shared" si="14"/>
        <v>37.476633689465778</v>
      </c>
      <c r="T10" s="7">
        <f t="shared" si="15"/>
        <v>0.38946627878236589</v>
      </c>
      <c r="U10" s="7">
        <f t="shared" si="16"/>
        <v>9.7058177538114881E-2</v>
      </c>
      <c r="V10" s="7">
        <f t="shared" si="17"/>
        <v>9.5250884457897751</v>
      </c>
      <c r="W10" s="7">
        <f t="shared" si="18"/>
        <v>1.6940562698060855</v>
      </c>
      <c r="X10" s="7">
        <f t="shared" si="19"/>
        <v>9.0954117308628746</v>
      </c>
      <c r="Y10" s="7">
        <f t="shared" si="20"/>
        <v>1.7071931420109709</v>
      </c>
      <c r="Z10" s="7">
        <f t="shared" si="21"/>
        <v>2.6763630097156712</v>
      </c>
      <c r="AA10" s="7">
        <f t="shared" si="22"/>
        <v>2.3985354374227867</v>
      </c>
      <c r="AB10" s="7">
        <f t="shared" si="23"/>
        <v>8.1045196451298942</v>
      </c>
      <c r="AC10" s="7">
        <f t="shared" si="24"/>
        <v>22.237965863654367</v>
      </c>
      <c r="AD10" s="7">
        <f t="shared" si="25"/>
        <v>0.72690043934281723</v>
      </c>
      <c r="AE10" s="7">
        <f t="shared" si="26"/>
        <v>2.9471700662075682</v>
      </c>
      <c r="AF10" s="7">
        <f t="shared" si="27"/>
        <v>0.15247719710892299</v>
      </c>
      <c r="AG10" s="7">
        <f t="shared" si="28"/>
        <v>0.85128376174016085</v>
      </c>
      <c r="AH10" s="7">
        <f t="shared" si="29"/>
        <v>0.6975442591064337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spans="1:76">
      <c r="C11" s="3">
        <v>10</v>
      </c>
      <c r="D11" s="2">
        <v>36.723993058419502</v>
      </c>
      <c r="E11">
        <f t="shared" si="0"/>
        <v>1.2874432735944441</v>
      </c>
      <c r="F11">
        <f t="shared" si="1"/>
        <v>4.0699191882214345</v>
      </c>
      <c r="G11">
        <f t="shared" si="2"/>
        <v>2.1191608918544982</v>
      </c>
      <c r="H11">
        <f t="shared" si="3"/>
        <v>3.4515245887496611</v>
      </c>
      <c r="I11">
        <f t="shared" si="4"/>
        <v>0.55191495801150092</v>
      </c>
      <c r="J11">
        <f t="shared" si="5"/>
        <v>0.51711375852733032</v>
      </c>
      <c r="K11">
        <f t="shared" si="6"/>
        <v>24.266636629740066</v>
      </c>
      <c r="L11">
        <f t="shared" si="7"/>
        <v>27.583231233671608</v>
      </c>
      <c r="M11">
        <f t="shared" si="8"/>
        <v>0.17913052051461734</v>
      </c>
      <c r="N11">
        <f t="shared" si="9"/>
        <v>2.7520410903295267</v>
      </c>
      <c r="O11">
        <f t="shared" si="10"/>
        <v>0.37307593123864441</v>
      </c>
      <c r="P11">
        <f t="shared" si="11"/>
        <v>1.6363242767017494</v>
      </c>
      <c r="Q11" s="7">
        <f t="shared" si="12"/>
        <v>16.079561435232556</v>
      </c>
      <c r="R11" s="7">
        <f t="shared" si="13"/>
        <v>59.545894359100458</v>
      </c>
      <c r="S11" s="7">
        <f t="shared" si="14"/>
        <v>0.94227806582267637</v>
      </c>
      <c r="T11" s="7">
        <f t="shared" si="15"/>
        <v>1.6467069595624813</v>
      </c>
      <c r="U11" s="7">
        <f t="shared" si="16"/>
        <v>2.2245477401063911</v>
      </c>
      <c r="V11" s="7">
        <f t="shared" si="17"/>
        <v>8.5979873817349756E-2</v>
      </c>
      <c r="W11" s="7">
        <f t="shared" si="18"/>
        <v>21.258023797925464</v>
      </c>
      <c r="X11" s="7">
        <f t="shared" si="19"/>
        <v>8.4179968009845876</v>
      </c>
      <c r="Y11" s="7">
        <f t="shared" si="20"/>
        <v>10.437692400054864</v>
      </c>
      <c r="Z11" s="7">
        <f t="shared" si="21"/>
        <v>2.1216928340006482E-3</v>
      </c>
      <c r="AA11" s="7">
        <f t="shared" si="22"/>
        <v>1.5676577149540325</v>
      </c>
      <c r="AB11" s="7">
        <f t="shared" si="23"/>
        <v>9.7402187939549503</v>
      </c>
      <c r="AC11" s="7">
        <f t="shared" si="24"/>
        <v>5.9896051456210344</v>
      </c>
      <c r="AD11" s="7">
        <f t="shared" si="25"/>
        <v>1.4871793380321208E-2</v>
      </c>
      <c r="AE11" s="7">
        <f t="shared" si="26"/>
        <v>1.4503363976090597</v>
      </c>
      <c r="AF11" s="7">
        <f t="shared" si="27"/>
        <v>6.3374679955780602</v>
      </c>
      <c r="AG11" s="7">
        <f t="shared" si="28"/>
        <v>0.57697889235348365</v>
      </c>
      <c r="AH11" s="7">
        <f t="shared" si="29"/>
        <v>0.95071993269366317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76">
      <c r="C12" s="3">
        <v>11</v>
      </c>
      <c r="D12" s="2">
        <v>37.858648633294294</v>
      </c>
      <c r="E12">
        <f t="shared" si="0"/>
        <v>0.77924490852013739</v>
      </c>
      <c r="F12">
        <f t="shared" si="1"/>
        <v>6.710117105264664</v>
      </c>
      <c r="G12">
        <f t="shared" si="2"/>
        <v>8.9549574806574999</v>
      </c>
      <c r="H12">
        <f t="shared" si="3"/>
        <v>0.15346475894752476</v>
      </c>
      <c r="I12">
        <f t="shared" si="4"/>
        <v>3.4364327995736392</v>
      </c>
      <c r="J12">
        <f t="shared" si="5"/>
        <v>36.73297396343176</v>
      </c>
      <c r="K12">
        <f t="shared" si="6"/>
        <v>40.789037736466732</v>
      </c>
      <c r="L12">
        <f t="shared" si="7"/>
        <v>0.50611477107472991</v>
      </c>
      <c r="M12">
        <f t="shared" si="8"/>
        <v>0.27486125375728693</v>
      </c>
      <c r="N12">
        <f t="shared" si="9"/>
        <v>0.27442527120062926</v>
      </c>
      <c r="O12">
        <f t="shared" si="10"/>
        <v>2.0889886005835436E-2</v>
      </c>
      <c r="P12">
        <f t="shared" si="11"/>
        <v>26.466790027643871</v>
      </c>
      <c r="Q12" s="7">
        <f t="shared" si="12"/>
        <v>78.344700933453552</v>
      </c>
      <c r="R12" s="7">
        <f t="shared" si="13"/>
        <v>4.4325645546269437</v>
      </c>
      <c r="S12" s="7">
        <f t="shared" si="14"/>
        <v>5.8462228961719642</v>
      </c>
      <c r="T12" s="7">
        <f t="shared" si="15"/>
        <v>0.1273320797521309</v>
      </c>
      <c r="U12" s="7">
        <f t="shared" si="16"/>
        <v>2.0388379359779814</v>
      </c>
      <c r="V12" s="7">
        <f t="shared" si="17"/>
        <v>33.008449389874414</v>
      </c>
      <c r="W12" s="7">
        <f t="shared" si="18"/>
        <v>16.289570498125382</v>
      </c>
      <c r="X12" s="7">
        <f t="shared" si="19"/>
        <v>19.056693999762107</v>
      </c>
      <c r="Y12" s="7">
        <f t="shared" si="20"/>
        <v>1.3940936068628762</v>
      </c>
      <c r="Z12" s="7">
        <f t="shared" si="21"/>
        <v>1.3784124546148869E-2</v>
      </c>
      <c r="AA12" s="7">
        <f t="shared" si="22"/>
        <v>3.9452954660197928</v>
      </c>
      <c r="AB12" s="7">
        <f t="shared" si="23"/>
        <v>12.830885599477957</v>
      </c>
      <c r="AC12" s="7">
        <f t="shared" si="24"/>
        <v>1.025572657114759</v>
      </c>
      <c r="AD12" s="7">
        <f t="shared" si="25"/>
        <v>5.4707091174578206</v>
      </c>
      <c r="AE12" s="7">
        <f t="shared" si="26"/>
        <v>13.337749632902757</v>
      </c>
      <c r="AF12" s="7">
        <f t="shared" si="27"/>
        <v>3.5881710965830886</v>
      </c>
      <c r="AG12" s="7">
        <f t="shared" si="28"/>
        <v>4.4508520523924293</v>
      </c>
      <c r="AH12" s="7">
        <f t="shared" si="29"/>
        <v>2.6896572943634216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spans="1:76">
      <c r="C13" s="3">
        <v>12</v>
      </c>
      <c r="D13" s="2">
        <v>38.741397130047552</v>
      </c>
      <c r="E13">
        <f t="shared" si="0"/>
        <v>12.062686664343243</v>
      </c>
      <c r="F13">
        <f t="shared" si="1"/>
        <v>15.017423006496839</v>
      </c>
      <c r="G13">
        <f t="shared" si="2"/>
        <v>1.6243356705853267</v>
      </c>
      <c r="H13">
        <f t="shared" si="3"/>
        <v>7.4884885871635465</v>
      </c>
      <c r="I13">
        <f t="shared" si="4"/>
        <v>48.212496052624736</v>
      </c>
      <c r="J13">
        <f t="shared" si="5"/>
        <v>52.843858014710122</v>
      </c>
      <c r="K13">
        <f t="shared" si="6"/>
        <v>2.5413650274924282</v>
      </c>
      <c r="L13">
        <f t="shared" si="7"/>
        <v>0.12850531409322496</v>
      </c>
      <c r="M13">
        <f t="shared" si="8"/>
        <v>1.9785366465198355</v>
      </c>
      <c r="N13">
        <f t="shared" si="9"/>
        <v>0.54496161952818178</v>
      </c>
      <c r="O13">
        <f t="shared" si="10"/>
        <v>36.328790327324349</v>
      </c>
      <c r="P13">
        <f t="shared" si="11"/>
        <v>94.750808522873726</v>
      </c>
      <c r="Q13" s="7">
        <f t="shared" si="12"/>
        <v>8.9288262028887111</v>
      </c>
      <c r="R13" s="7">
        <f t="shared" si="13"/>
        <v>10.894256591182177</v>
      </c>
      <c r="S13" s="7">
        <f t="shared" si="14"/>
        <v>0.27658373485401755</v>
      </c>
      <c r="T13" s="7">
        <f t="shared" si="15"/>
        <v>5.3389986153310502</v>
      </c>
      <c r="U13" s="7">
        <f t="shared" si="16"/>
        <v>43.93100068737921</v>
      </c>
      <c r="V13" s="7">
        <f t="shared" si="17"/>
        <v>24.194421310046025</v>
      </c>
      <c r="W13" s="7">
        <f t="shared" si="18"/>
        <v>27.543034800391251</v>
      </c>
      <c r="X13" s="7">
        <f t="shared" si="19"/>
        <v>4.2578915563473068</v>
      </c>
      <c r="Y13" s="7">
        <f t="shared" si="20"/>
        <v>0.58574942605205105</v>
      </c>
      <c r="Z13" s="7">
        <f t="shared" si="21"/>
        <v>1.2177746826218023</v>
      </c>
      <c r="AA13" s="7">
        <f t="shared" si="22"/>
        <v>19.934180563207192</v>
      </c>
      <c r="AB13" s="7">
        <f t="shared" si="23"/>
        <v>3.592746279397439</v>
      </c>
      <c r="AC13" s="7">
        <f t="shared" si="24"/>
        <v>10.379371527647509</v>
      </c>
      <c r="AD13" s="7">
        <f t="shared" si="25"/>
        <v>20.564745619917101</v>
      </c>
      <c r="AE13" s="7">
        <f t="shared" si="26"/>
        <v>7.7117031087541612</v>
      </c>
      <c r="AF13" s="7">
        <f t="shared" si="27"/>
        <v>8.9547734839965276</v>
      </c>
      <c r="AG13" s="7">
        <f t="shared" si="28"/>
        <v>6.3643481114073186</v>
      </c>
      <c r="AH13" s="7">
        <f t="shared" si="29"/>
        <v>31.801890173022734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76">
      <c r="C14" s="3">
        <v>13</v>
      </c>
      <c r="D14" s="2">
        <v>35.268259260002189</v>
      </c>
      <c r="E14">
        <f t="shared" si="0"/>
        <v>0.16167968443330952</v>
      </c>
      <c r="F14">
        <f t="shared" si="1"/>
        <v>4.834033634611222</v>
      </c>
      <c r="G14">
        <f t="shared" si="2"/>
        <v>0.54262018633002718</v>
      </c>
      <c r="H14">
        <f t="shared" si="3"/>
        <v>12.043565153850832</v>
      </c>
      <c r="I14">
        <f t="shared" si="4"/>
        <v>14.411439911700262</v>
      </c>
      <c r="J14">
        <f t="shared" si="5"/>
        <v>3.5305355336569666</v>
      </c>
      <c r="K14">
        <f t="shared" si="6"/>
        <v>9.701116205605782</v>
      </c>
      <c r="L14">
        <f t="shared" si="7"/>
        <v>4.2705595420315623</v>
      </c>
      <c r="M14">
        <f t="shared" si="8"/>
        <v>7.4798022407607325</v>
      </c>
      <c r="N14">
        <f t="shared" si="9"/>
        <v>6.5239327783685637</v>
      </c>
      <c r="O14">
        <f t="shared" si="10"/>
        <v>39.198428392763262</v>
      </c>
      <c r="P14">
        <f t="shared" si="11"/>
        <v>0.2352480042250096</v>
      </c>
      <c r="Q14" s="7">
        <f t="shared" si="12"/>
        <v>2.9753833323079341E-2</v>
      </c>
      <c r="R14" s="7">
        <f t="shared" si="13"/>
        <v>8.6861386304280011</v>
      </c>
      <c r="S14" s="7">
        <f t="shared" si="14"/>
        <v>1.3514307772558471</v>
      </c>
      <c r="T14" s="7">
        <f t="shared" si="15"/>
        <v>9.9534485972197562</v>
      </c>
      <c r="U14" s="7">
        <f t="shared" si="16"/>
        <v>2.0898884042694803</v>
      </c>
      <c r="V14" s="7">
        <f t="shared" si="17"/>
        <v>3.150653307770563</v>
      </c>
      <c r="W14" s="7">
        <f t="shared" si="18"/>
        <v>1.9871750386168165</v>
      </c>
      <c r="X14" s="7">
        <f t="shared" si="19"/>
        <v>7.3321547621415739</v>
      </c>
      <c r="Y14" s="7">
        <f t="shared" si="20"/>
        <v>20.945873123050355</v>
      </c>
      <c r="Z14" s="7">
        <f t="shared" si="21"/>
        <v>0.98333637120261008</v>
      </c>
      <c r="AA14" s="7">
        <f t="shared" si="22"/>
        <v>2.4890860498059348</v>
      </c>
      <c r="AB14" s="7">
        <f t="shared" si="23"/>
        <v>6.3219391836927957E-2</v>
      </c>
      <c r="AC14" s="7">
        <f t="shared" si="24"/>
        <v>1.1272048092096203</v>
      </c>
      <c r="AD14" s="7">
        <f t="shared" si="25"/>
        <v>0.48461442455141324</v>
      </c>
      <c r="AE14" s="7">
        <f t="shared" si="26"/>
        <v>0.23105818093623492</v>
      </c>
      <c r="AF14" s="7">
        <f t="shared" si="27"/>
        <v>0.90320675893743518</v>
      </c>
      <c r="AG14" s="7">
        <f t="shared" si="28"/>
        <v>4.6923296977887139</v>
      </c>
      <c r="AH14" s="7">
        <f t="shared" si="29"/>
        <v>10.149330644080981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spans="1:76">
      <c r="C15" s="3">
        <v>14</v>
      </c>
      <c r="D15" s="2">
        <v>34.866165136153917</v>
      </c>
      <c r="E15">
        <f t="shared" si="0"/>
        <v>6.7638366547696691</v>
      </c>
      <c r="F15">
        <f t="shared" si="1"/>
        <v>1.2966871106427331</v>
      </c>
      <c r="G15">
        <f t="shared" si="2"/>
        <v>9.4144028051145057</v>
      </c>
      <c r="H15">
        <f t="shared" si="3"/>
        <v>11.520227814787038</v>
      </c>
      <c r="I15">
        <f t="shared" si="4"/>
        <v>5.203262366212722</v>
      </c>
      <c r="J15">
        <f t="shared" si="5"/>
        <v>12.367570056923769</v>
      </c>
      <c r="K15">
        <f t="shared" si="6"/>
        <v>6.0941209540367494</v>
      </c>
      <c r="L15">
        <f t="shared" si="7"/>
        <v>9.8408746285644586</v>
      </c>
      <c r="M15">
        <f t="shared" si="8"/>
        <v>4.6315556058762875</v>
      </c>
      <c r="N15">
        <f t="shared" si="9"/>
        <v>34.325194162213066</v>
      </c>
      <c r="O15">
        <f t="shared" si="10"/>
        <v>0.78697806020879169</v>
      </c>
      <c r="P15">
        <f t="shared" si="11"/>
        <v>0.33015035714305824</v>
      </c>
      <c r="Q15" s="7">
        <f t="shared" si="12"/>
        <v>11.217942491111641</v>
      </c>
      <c r="R15" s="7">
        <f t="shared" si="13"/>
        <v>2.4479877832671004</v>
      </c>
      <c r="S15" s="7">
        <f t="shared" si="14"/>
        <v>7.5779878218269587</v>
      </c>
      <c r="T15" s="7">
        <f t="shared" si="15"/>
        <v>1.088997664680017</v>
      </c>
      <c r="U15" s="7">
        <f t="shared" si="16"/>
        <v>1.8848924399438389</v>
      </c>
      <c r="V15" s="7">
        <f t="shared" si="17"/>
        <v>3.2824963474752642</v>
      </c>
      <c r="W15" s="7">
        <f t="shared" si="18"/>
        <v>9.6714115112586914</v>
      </c>
      <c r="X15" s="7">
        <f t="shared" si="19"/>
        <v>24.788053945489153</v>
      </c>
      <c r="Y15" s="7">
        <f t="shared" si="20"/>
        <v>0.34755630320239717</v>
      </c>
      <c r="Z15" s="7">
        <f t="shared" si="21"/>
        <v>3.9195204734382378</v>
      </c>
      <c r="AA15" s="7">
        <f t="shared" si="22"/>
        <v>0.42709988064312082</v>
      </c>
      <c r="AB15" s="7">
        <f t="shared" si="23"/>
        <v>0.43507861911472001</v>
      </c>
      <c r="AC15" s="7">
        <f t="shared" si="24"/>
        <v>1.2061237517629606</v>
      </c>
      <c r="AD15" s="7">
        <f t="shared" si="25"/>
        <v>0.77929918666025499</v>
      </c>
      <c r="AE15" s="7">
        <f t="shared" si="26"/>
        <v>1.8291643607883208</v>
      </c>
      <c r="AF15" s="7">
        <f t="shared" si="27"/>
        <v>3.1119940151307617</v>
      </c>
      <c r="AG15" s="7">
        <f t="shared" si="28"/>
        <v>12.872994384471182</v>
      </c>
      <c r="AH15" s="7">
        <f t="shared" si="29"/>
        <v>9.2997943045002636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76">
      <c r="C16" s="3">
        <v>15</v>
      </c>
      <c r="D16" s="2">
        <v>37.46690284972091</v>
      </c>
      <c r="E16">
        <f t="shared" si="0"/>
        <v>2.1374908231664476</v>
      </c>
      <c r="F16">
        <f t="shared" si="1"/>
        <v>32.137873888780078</v>
      </c>
      <c r="G16">
        <f t="shared" si="2"/>
        <v>35.938632055873136</v>
      </c>
      <c r="H16">
        <f t="shared" si="3"/>
        <v>0.10218996663677071</v>
      </c>
      <c r="I16">
        <f t="shared" si="4"/>
        <v>0.83908879608167253</v>
      </c>
      <c r="J16">
        <f t="shared" si="5"/>
        <v>1.7453150255941224E-2</v>
      </c>
      <c r="K16">
        <f t="shared" si="6"/>
        <v>0.28759529702366232</v>
      </c>
      <c r="L16">
        <f t="shared" si="7"/>
        <v>22.589513141828181</v>
      </c>
      <c r="M16">
        <f t="shared" si="8"/>
        <v>71.563282667124199</v>
      </c>
      <c r="N16">
        <f t="shared" si="9"/>
        <v>2.9364930746331512</v>
      </c>
      <c r="O16">
        <f t="shared" si="10"/>
        <v>4.1052862324906618</v>
      </c>
      <c r="P16">
        <f t="shared" si="11"/>
        <v>0.5603749989729343</v>
      </c>
      <c r="Q16" s="7">
        <f t="shared" si="12"/>
        <v>1.0735716774276809</v>
      </c>
      <c r="R16" s="7">
        <f t="shared" si="13"/>
        <v>28.660521595911828</v>
      </c>
      <c r="S16" s="7">
        <f t="shared" si="14"/>
        <v>13.280836648602197</v>
      </c>
      <c r="T16" s="7">
        <f t="shared" si="15"/>
        <v>15.789906749859856</v>
      </c>
      <c r="U16" s="7">
        <f t="shared" si="16"/>
        <v>0.6224762303705329</v>
      </c>
      <c r="V16" s="7">
        <f t="shared" si="17"/>
        <v>0.25923534664510467</v>
      </c>
      <c r="W16" s="7">
        <f t="shared" si="18"/>
        <v>5.6549913359138761</v>
      </c>
      <c r="X16" s="7">
        <f t="shared" si="19"/>
        <v>10.177865891618548</v>
      </c>
      <c r="Y16" s="7">
        <f t="shared" si="20"/>
        <v>0.38559110884978198</v>
      </c>
      <c r="Z16" s="7">
        <f t="shared" si="21"/>
        <v>3.7916225881924444</v>
      </c>
      <c r="AA16" s="7">
        <f t="shared" si="22"/>
        <v>10.629833933179427</v>
      </c>
      <c r="AB16" s="7">
        <f t="shared" si="23"/>
        <v>2.2575094291105469</v>
      </c>
      <c r="AC16" s="7">
        <f t="shared" si="24"/>
        <v>2.951381316734675</v>
      </c>
      <c r="AD16" s="7">
        <f t="shared" si="25"/>
        <v>1.5581821973940493</v>
      </c>
      <c r="AE16" s="7">
        <f t="shared" si="26"/>
        <v>19.051672688803173</v>
      </c>
      <c r="AF16" s="7">
        <f t="shared" si="27"/>
        <v>0.97448056837783115</v>
      </c>
      <c r="AG16" s="7">
        <f t="shared" si="28"/>
        <v>0.20143822325804361</v>
      </c>
      <c r="AH16" s="7">
        <f t="shared" si="29"/>
        <v>0.89440082837889145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spans="3:69">
      <c r="C17" s="3">
        <v>16</v>
      </c>
      <c r="D17" s="2">
        <v>36.004886836413789</v>
      </c>
      <c r="E17">
        <f t="shared" si="0"/>
        <v>17.698946460303862</v>
      </c>
      <c r="F17">
        <f t="shared" si="1"/>
        <v>20.546890583632649</v>
      </c>
      <c r="G17">
        <f t="shared" si="2"/>
        <v>1.304950634291409</v>
      </c>
      <c r="H17">
        <f t="shared" si="3"/>
        <v>5.6550453005263837</v>
      </c>
      <c r="I17">
        <f t="shared" si="4"/>
        <v>1.7686490161298065</v>
      </c>
      <c r="J17">
        <f t="shared" si="5"/>
        <v>3.9931834490238876</v>
      </c>
      <c r="K17">
        <f t="shared" si="6"/>
        <v>10.829539873951889</v>
      </c>
      <c r="L17">
        <f t="shared" si="7"/>
        <v>48.964899947870961</v>
      </c>
      <c r="M17">
        <f t="shared" si="8"/>
        <v>6.330450301881238E-2</v>
      </c>
      <c r="N17">
        <f t="shared" si="9"/>
        <v>0.31824782594768081</v>
      </c>
      <c r="O17">
        <f t="shared" si="10"/>
        <v>4.8867435417359379</v>
      </c>
      <c r="P17">
        <f t="shared" si="11"/>
        <v>0.18137630660434331</v>
      </c>
      <c r="Q17" s="7">
        <f t="shared" si="12"/>
        <v>15.144054210570713</v>
      </c>
      <c r="R17" s="7">
        <f t="shared" si="13"/>
        <v>4.7623119949856196</v>
      </c>
      <c r="S17" s="7">
        <f t="shared" si="14"/>
        <v>6.308313138101254</v>
      </c>
      <c r="T17" s="7">
        <f t="shared" si="15"/>
        <v>0.45298874409732948</v>
      </c>
      <c r="U17" s="7">
        <f t="shared" si="16"/>
        <v>3.8855017398613625</v>
      </c>
      <c r="V17" s="7">
        <f t="shared" si="17"/>
        <v>14.745896309151259</v>
      </c>
      <c r="W17" s="7">
        <f t="shared" si="18"/>
        <v>2.9868852552685028</v>
      </c>
      <c r="X17" s="7">
        <f t="shared" si="19"/>
        <v>0.70737550567855345</v>
      </c>
      <c r="Y17" s="7">
        <f t="shared" si="20"/>
        <v>0.23541215921298597</v>
      </c>
      <c r="Z17" s="7">
        <f t="shared" si="21"/>
        <v>3.2339785475995813</v>
      </c>
      <c r="AA17" s="7">
        <f t="shared" si="22"/>
        <v>1.6390388389188736E-3</v>
      </c>
      <c r="AB17" s="7">
        <f t="shared" si="23"/>
        <v>6.5506542939151702E-2</v>
      </c>
      <c r="AC17" s="7">
        <f t="shared" si="24"/>
        <v>4.5686638256524227E-2</v>
      </c>
      <c r="AD17" s="7">
        <f t="shared" si="25"/>
        <v>8.4262836585372245</v>
      </c>
      <c r="AE17" s="7">
        <f t="shared" si="26"/>
        <v>5.9984524826042138</v>
      </c>
      <c r="AF17" s="7">
        <f t="shared" si="27"/>
        <v>3.6512892921634763</v>
      </c>
      <c r="AG17" s="7">
        <f t="shared" si="28"/>
        <v>5.7972296510617447</v>
      </c>
      <c r="AH17" s="7">
        <f t="shared" si="29"/>
        <v>1.522886647814342E-2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spans="3:69">
      <c r="C18" s="3">
        <v>17</v>
      </c>
      <c r="D18" s="2">
        <v>31.797875253317795</v>
      </c>
      <c r="E18">
        <f t="shared" si="0"/>
        <v>0.10618228066232492</v>
      </c>
      <c r="F18">
        <f t="shared" si="1"/>
        <v>28.615608994077739</v>
      </c>
      <c r="G18">
        <f t="shared" si="2"/>
        <v>43.362824210986794</v>
      </c>
      <c r="H18">
        <f t="shared" si="3"/>
        <v>30.657452355509569</v>
      </c>
      <c r="I18">
        <f t="shared" si="4"/>
        <v>38.505831473283891</v>
      </c>
      <c r="J18">
        <f t="shared" si="5"/>
        <v>0.83939487795835876</v>
      </c>
      <c r="K18">
        <f t="shared" si="6"/>
        <v>7.7867832133617343</v>
      </c>
      <c r="L18">
        <f t="shared" si="7"/>
        <v>15.645250245678863</v>
      </c>
      <c r="M18">
        <f t="shared" si="8"/>
        <v>13.270552849380161</v>
      </c>
      <c r="N18">
        <f t="shared" si="9"/>
        <v>41.185712831103217</v>
      </c>
      <c r="O18">
        <f t="shared" si="10"/>
        <v>21.463711966957753</v>
      </c>
      <c r="P18">
        <f t="shared" si="11"/>
        <v>9.9524699937688754E-2</v>
      </c>
      <c r="Q18" s="7">
        <f t="shared" si="12"/>
        <v>4.0995695322613654</v>
      </c>
      <c r="R18" s="7">
        <f t="shared" si="13"/>
        <v>2.8742998921940117</v>
      </c>
      <c r="S18" s="7">
        <f t="shared" si="14"/>
        <v>23.814946251149706</v>
      </c>
      <c r="T18" s="7">
        <f t="shared" si="15"/>
        <v>38.169898120529012</v>
      </c>
      <c r="U18" s="7">
        <f t="shared" si="16"/>
        <v>64.755016355176423</v>
      </c>
      <c r="V18" s="7">
        <f t="shared" si="17"/>
        <v>6.1442056419768454</v>
      </c>
      <c r="W18" s="7">
        <f t="shared" si="18"/>
        <v>25.482988187399133</v>
      </c>
      <c r="X18" s="7">
        <f t="shared" si="19"/>
        <v>13.851934240785424</v>
      </c>
      <c r="Y18" s="7">
        <f t="shared" si="20"/>
        <v>5.8017633647596858</v>
      </c>
      <c r="Z18" s="7">
        <f t="shared" si="21"/>
        <v>17.359943395718183</v>
      </c>
      <c r="AA18" s="7">
        <f t="shared" si="22"/>
        <v>15.610947213810684</v>
      </c>
      <c r="AB18" s="7">
        <f t="shared" si="23"/>
        <v>19.543082835921421</v>
      </c>
      <c r="AC18" s="7">
        <f t="shared" si="24"/>
        <v>1.7009517604712177</v>
      </c>
      <c r="AD18" s="7">
        <f t="shared" si="25"/>
        <v>44.30480434332555</v>
      </c>
      <c r="AE18" s="7">
        <f t="shared" si="26"/>
        <v>37.428043276266365</v>
      </c>
      <c r="AF18" s="7">
        <f t="shared" si="27"/>
        <v>43.754987252420051</v>
      </c>
      <c r="AG18" s="7">
        <f t="shared" si="28"/>
        <v>16.675840327954024</v>
      </c>
      <c r="AH18" s="7">
        <f t="shared" si="29"/>
        <v>30.444959192836958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spans="3:69">
      <c r="C19" s="3">
        <v>18</v>
      </c>
      <c r="D19" s="2">
        <v>31.472019026336746</v>
      </c>
      <c r="E19">
        <f t="shared" si="0"/>
        <v>32.208033162809514</v>
      </c>
      <c r="F19">
        <f t="shared" si="1"/>
        <v>47.760562652615469</v>
      </c>
      <c r="G19">
        <f t="shared" si="2"/>
        <v>34.372112548203262</v>
      </c>
      <c r="H19">
        <f t="shared" si="3"/>
        <v>42.656089423185065</v>
      </c>
      <c r="I19">
        <f t="shared" si="4"/>
        <v>1.5426663061284656</v>
      </c>
      <c r="J19">
        <f t="shared" si="5"/>
        <v>6.0743743903200338</v>
      </c>
      <c r="K19">
        <f t="shared" si="6"/>
        <v>18.32922099913641</v>
      </c>
      <c r="L19">
        <f t="shared" si="7"/>
        <v>15.750843440290442</v>
      </c>
      <c r="M19">
        <f t="shared" si="8"/>
        <v>45.474331205292906</v>
      </c>
      <c r="N19">
        <f t="shared" si="9"/>
        <v>24.589209327654494</v>
      </c>
      <c r="O19">
        <f t="shared" si="10"/>
        <v>0.41130619870764501</v>
      </c>
      <c r="P19">
        <f t="shared" si="11"/>
        <v>5.5252996789282438</v>
      </c>
      <c r="Q19" s="7">
        <f t="shared" si="12"/>
        <v>4.0853798475043286</v>
      </c>
      <c r="R19" s="7">
        <f t="shared" si="13"/>
        <v>27.101521782212213</v>
      </c>
      <c r="S19" s="7">
        <f t="shared" si="14"/>
        <v>42.30247672300883</v>
      </c>
      <c r="T19" s="7">
        <f t="shared" si="15"/>
        <v>70.10556144591159</v>
      </c>
      <c r="U19" s="7">
        <f t="shared" si="16"/>
        <v>7.8658207041852499</v>
      </c>
      <c r="V19" s="7">
        <f t="shared" si="17"/>
        <v>28.879059100723133</v>
      </c>
      <c r="W19" s="7">
        <f t="shared" si="18"/>
        <v>16.383672102564081</v>
      </c>
      <c r="X19" s="7">
        <f t="shared" si="19"/>
        <v>7.4777156488725893</v>
      </c>
      <c r="Y19" s="7">
        <f t="shared" si="20"/>
        <v>20.181502911260569</v>
      </c>
      <c r="Z19" s="7">
        <f t="shared" si="21"/>
        <v>18.29209044832189</v>
      </c>
      <c r="AA19" s="7">
        <f t="shared" si="22"/>
        <v>22.530326800540461</v>
      </c>
      <c r="AB19" s="7">
        <f t="shared" si="23"/>
        <v>2.6571009516034279</v>
      </c>
      <c r="AC19" s="7">
        <f t="shared" si="24"/>
        <v>48.748905557980244</v>
      </c>
      <c r="AD19" s="7">
        <f t="shared" si="25"/>
        <v>41.521302178114773</v>
      </c>
      <c r="AE19" s="7">
        <f t="shared" si="26"/>
        <v>48.172087920995978</v>
      </c>
      <c r="AF19" s="7">
        <f t="shared" si="27"/>
        <v>19.443359684586195</v>
      </c>
      <c r="AG19" s="7">
        <f t="shared" si="28"/>
        <v>34.147092085933693</v>
      </c>
      <c r="AH19" s="7">
        <f t="shared" si="29"/>
        <v>31.372462742057078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spans="3:69">
      <c r="C20" s="3">
        <v>19</v>
      </c>
      <c r="D20" s="2">
        <v>37.147231195305366</v>
      </c>
      <c r="E20">
        <f t="shared" si="0"/>
        <v>1.5269286788863676</v>
      </c>
      <c r="F20">
        <f t="shared" si="1"/>
        <v>3.51792348516601E-2</v>
      </c>
      <c r="G20">
        <f t="shared" si="2"/>
        <v>0.73265173217399426</v>
      </c>
      <c r="H20">
        <f t="shared" si="3"/>
        <v>19.653004969916594</v>
      </c>
      <c r="I20">
        <f t="shared" si="4"/>
        <v>66.256942530980282</v>
      </c>
      <c r="J20">
        <f t="shared" si="5"/>
        <v>1.9430916405627605</v>
      </c>
      <c r="K20">
        <f t="shared" si="6"/>
        <v>2.9120703737080551</v>
      </c>
      <c r="L20">
        <f t="shared" si="7"/>
        <v>1.1411658534029667</v>
      </c>
      <c r="M20">
        <f t="shared" si="8"/>
        <v>0.5133169176199982</v>
      </c>
      <c r="N20">
        <f t="shared" si="9"/>
        <v>25.339953758859487</v>
      </c>
      <c r="O20">
        <f t="shared" si="10"/>
        <v>11.053075324736042</v>
      </c>
      <c r="P20">
        <f t="shared" si="11"/>
        <v>13.35156917760562</v>
      </c>
      <c r="Q20" s="7">
        <f t="shared" si="12"/>
        <v>0.22024246555229934</v>
      </c>
      <c r="R20" s="7">
        <f t="shared" si="13"/>
        <v>0.68694797869695789</v>
      </c>
      <c r="S20" s="7">
        <f t="shared" si="14"/>
        <v>7.2775541199191585</v>
      </c>
      <c r="T20" s="7">
        <f t="shared" si="15"/>
        <v>8.2403737497903489</v>
      </c>
      <c r="U20" s="7">
        <f t="shared" si="16"/>
        <v>9.0774563959123741E-2</v>
      </c>
      <c r="V20" s="7">
        <f t="shared" si="17"/>
        <v>2.6488775592786649</v>
      </c>
      <c r="W20" s="7">
        <f t="shared" si="18"/>
        <v>8.6475456677532971</v>
      </c>
      <c r="X20" s="7">
        <f t="shared" si="19"/>
        <v>1.399085397841807</v>
      </c>
      <c r="Y20" s="7">
        <f t="shared" si="20"/>
        <v>1.9552060284776014</v>
      </c>
      <c r="Z20" s="7">
        <f t="shared" si="21"/>
        <v>0.86229801518070714</v>
      </c>
      <c r="AA20" s="7">
        <f t="shared" si="22"/>
        <v>16.363242798531108</v>
      </c>
      <c r="AB20" s="7">
        <f t="shared" si="23"/>
        <v>1.7078032841909125</v>
      </c>
      <c r="AC20" s="7">
        <f t="shared" si="24"/>
        <v>0.59057742104283362</v>
      </c>
      <c r="AD20" s="7">
        <f t="shared" si="25"/>
        <v>1.6012354536770581</v>
      </c>
      <c r="AE20" s="7">
        <f t="shared" si="26"/>
        <v>1.6021221826763004</v>
      </c>
      <c r="AF20" s="7">
        <f t="shared" si="27"/>
        <v>2.8338071396445629E-2</v>
      </c>
      <c r="AG20" s="7">
        <f t="shared" si="28"/>
        <v>5.4907410388735298E-3</v>
      </c>
      <c r="AH20" s="7">
        <f t="shared" si="29"/>
        <v>5.9225486004642933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3:69">
      <c r="C21" s="3">
        <v>20</v>
      </c>
      <c r="D21" s="2">
        <v>38.382920751337288</v>
      </c>
      <c r="E21">
        <f t="shared" si="0"/>
        <v>1.0985728768906342</v>
      </c>
      <c r="F21">
        <f t="shared" si="1"/>
        <v>0.1442015405104588</v>
      </c>
      <c r="G21">
        <f t="shared" si="2"/>
        <v>32.135979817902829</v>
      </c>
      <c r="H21">
        <f t="shared" si="3"/>
        <v>87.900493761963176</v>
      </c>
      <c r="I21">
        <f t="shared" si="4"/>
        <v>6.9149948341180778</v>
      </c>
      <c r="J21">
        <f t="shared" si="5"/>
        <v>8.6563554608436331</v>
      </c>
      <c r="K21">
        <f t="shared" si="6"/>
        <v>2.8034783778459259E-2</v>
      </c>
      <c r="L21">
        <f t="shared" si="7"/>
        <v>3.8108933004514802</v>
      </c>
      <c r="M21">
        <f t="shared" si="8"/>
        <v>39.307509771776395</v>
      </c>
      <c r="N21">
        <f t="shared" si="9"/>
        <v>20.796391945590759</v>
      </c>
      <c r="O21">
        <f t="shared" si="10"/>
        <v>23.908867480249654</v>
      </c>
      <c r="P21">
        <f t="shared" si="11"/>
        <v>2.9069892973582507</v>
      </c>
      <c r="Q21" s="7">
        <f t="shared" si="12"/>
        <v>0.16554019149636301</v>
      </c>
      <c r="R21" s="7">
        <f t="shared" si="13"/>
        <v>2.1374576457549685</v>
      </c>
      <c r="S21" s="7">
        <f t="shared" si="14"/>
        <v>16.861655958998497</v>
      </c>
      <c r="T21" s="7">
        <f t="shared" si="15"/>
        <v>2.3623005434653388</v>
      </c>
      <c r="U21" s="7">
        <f t="shared" si="16"/>
        <v>8.1980678468230863</v>
      </c>
      <c r="V21" s="7">
        <f t="shared" si="17"/>
        <v>17.441987121192476</v>
      </c>
      <c r="W21" s="7">
        <f t="shared" si="18"/>
        <v>5.8492339577332277</v>
      </c>
      <c r="X21" s="7">
        <f t="shared" si="19"/>
        <v>6.9378315447696846</v>
      </c>
      <c r="Y21" s="7">
        <f t="shared" si="20"/>
        <v>4.684149410958617</v>
      </c>
      <c r="Z21" s="7">
        <f t="shared" si="21"/>
        <v>27.887271998800255</v>
      </c>
      <c r="AA21" s="7">
        <f t="shared" si="22"/>
        <v>5.0608884770013485E-3</v>
      </c>
      <c r="AB21" s="7">
        <f t="shared" si="23"/>
        <v>0.21827509629320119</v>
      </c>
      <c r="AC21" s="7">
        <f t="shared" si="24"/>
        <v>8.8267041830960896E-4</v>
      </c>
      <c r="AD21" s="7">
        <f t="shared" si="25"/>
        <v>6.2571981137286956</v>
      </c>
      <c r="AE21" s="7">
        <f t="shared" si="26"/>
        <v>1.1392368767421635</v>
      </c>
      <c r="AF21" s="7">
        <f t="shared" si="27"/>
        <v>1.7155474621317184</v>
      </c>
      <c r="AG21" s="7">
        <f t="shared" si="28"/>
        <v>13.463896390170008</v>
      </c>
      <c r="AH21" s="7">
        <f t="shared" si="29"/>
        <v>11.695421363203019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3:69">
      <c r="C22" s="3">
        <v>21</v>
      </c>
      <c r="D22" s="2">
        <v>37.334792478228202</v>
      </c>
      <c r="E22">
        <f t="shared" si="0"/>
        <v>0.44674451542344479</v>
      </c>
      <c r="F22">
        <f t="shared" si="1"/>
        <v>21.351166678972401</v>
      </c>
      <c r="G22">
        <f t="shared" si="2"/>
        <v>69.345558217995503</v>
      </c>
      <c r="H22">
        <f t="shared" si="3"/>
        <v>2.5011723084270101</v>
      </c>
      <c r="I22">
        <f t="shared" si="4"/>
        <v>3.5873883672089231</v>
      </c>
      <c r="J22">
        <f t="shared" si="5"/>
        <v>0.77561903938054588</v>
      </c>
      <c r="K22">
        <f t="shared" si="6"/>
        <v>0.81725698591495732</v>
      </c>
      <c r="L22">
        <f t="shared" si="7"/>
        <v>27.263455195469231</v>
      </c>
      <c r="M22">
        <f t="shared" si="8"/>
        <v>12.335393257058001</v>
      </c>
      <c r="N22">
        <f t="shared" si="9"/>
        <v>14.75743873158436</v>
      </c>
      <c r="O22">
        <f t="shared" si="10"/>
        <v>0.43146671078452092</v>
      </c>
      <c r="P22">
        <f t="shared" si="11"/>
        <v>0.41121690961223523</v>
      </c>
      <c r="Q22" s="7">
        <f t="shared" si="12"/>
        <v>6.3007673760337806</v>
      </c>
      <c r="R22" s="7">
        <f t="shared" si="13"/>
        <v>9.3523817424476867</v>
      </c>
      <c r="S22" s="7">
        <f t="shared" si="14"/>
        <v>0.23897379180450251</v>
      </c>
      <c r="T22" s="7">
        <f t="shared" si="15"/>
        <v>3.2945827501752958</v>
      </c>
      <c r="U22" s="7">
        <f t="shared" si="16"/>
        <v>9.785836936690977</v>
      </c>
      <c r="V22" s="7">
        <f t="shared" si="17"/>
        <v>1.8779706335012327</v>
      </c>
      <c r="W22" s="7">
        <f t="shared" si="18"/>
        <v>2.5149142026994173</v>
      </c>
      <c r="X22" s="7">
        <f t="shared" si="19"/>
        <v>1.245816075822215</v>
      </c>
      <c r="Y22" s="7">
        <f t="shared" si="20"/>
        <v>17.915849278879911</v>
      </c>
      <c r="Z22" s="7">
        <f t="shared" si="21"/>
        <v>1.2527612921868252</v>
      </c>
      <c r="AA22" s="7">
        <f t="shared" si="22"/>
        <v>0.33747858324273206</v>
      </c>
      <c r="AB22" s="7">
        <f t="shared" si="23"/>
        <v>1.1617348466238413</v>
      </c>
      <c r="AC22" s="7">
        <f t="shared" si="24"/>
        <v>2.1121126748731243</v>
      </c>
      <c r="AD22" s="7">
        <f t="shared" si="25"/>
        <v>3.6949016872980041E-4</v>
      </c>
      <c r="AE22" s="7">
        <f t="shared" si="26"/>
        <v>6.8466383465339412E-2</v>
      </c>
      <c r="AF22" s="7">
        <f t="shared" si="27"/>
        <v>6.8706368737992056</v>
      </c>
      <c r="AG22" s="7">
        <f t="shared" si="28"/>
        <v>5.6250967813704156</v>
      </c>
      <c r="AH22" s="7">
        <f t="shared" si="29"/>
        <v>2.5496775812914332</v>
      </c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</row>
    <row r="23" spans="3:69">
      <c r="C23" s="3">
        <v>22</v>
      </c>
      <c r="D23" s="2">
        <v>38.003181972029118</v>
      </c>
      <c r="E23">
        <f t="shared" si="0"/>
        <v>27.974808995629967</v>
      </c>
      <c r="F23">
        <f t="shared" si="1"/>
        <v>80.924193462826366</v>
      </c>
      <c r="G23">
        <f t="shared" si="2"/>
        <v>5.0620454963004207</v>
      </c>
      <c r="H23">
        <f t="shared" si="3"/>
        <v>6.5660460547174244</v>
      </c>
      <c r="I23">
        <f t="shared" si="4"/>
        <v>4.5072508543534791E-2</v>
      </c>
      <c r="J23">
        <f t="shared" si="5"/>
        <v>2.4724800094617407</v>
      </c>
      <c r="K23">
        <f t="shared" si="6"/>
        <v>34.690113486884094</v>
      </c>
      <c r="L23">
        <f t="shared" si="7"/>
        <v>17.47714332441938</v>
      </c>
      <c r="M23">
        <f t="shared" si="8"/>
        <v>20.339474792785058</v>
      </c>
      <c r="N23">
        <f t="shared" si="9"/>
        <v>1.7562895521693309</v>
      </c>
      <c r="O23">
        <f t="shared" si="10"/>
        <v>7.3590274030523452E-4</v>
      </c>
      <c r="P23">
        <f t="shared" si="11"/>
        <v>3.3920189212949805</v>
      </c>
      <c r="Q23" s="7">
        <f t="shared" si="12"/>
        <v>13.887218844682181</v>
      </c>
      <c r="R23" s="7">
        <f t="shared" si="13"/>
        <v>1.3392019897131511</v>
      </c>
      <c r="S23" s="7">
        <f t="shared" si="14"/>
        <v>6.1677128691246947</v>
      </c>
      <c r="T23" s="7">
        <f t="shared" si="15"/>
        <v>14.414336576602157</v>
      </c>
      <c r="U23" s="7">
        <f t="shared" si="16"/>
        <v>4.1566246233725481</v>
      </c>
      <c r="V23" s="7">
        <f t="shared" si="17"/>
        <v>5.0815871384394447</v>
      </c>
      <c r="W23" s="7">
        <f t="shared" si="18"/>
        <v>3.1846215807496852</v>
      </c>
      <c r="X23" s="7">
        <f t="shared" si="19"/>
        <v>24.020794004438262</v>
      </c>
      <c r="Y23" s="7">
        <f t="shared" si="20"/>
        <v>0.20329160313384978</v>
      </c>
      <c r="Z23" s="7">
        <f t="shared" si="21"/>
        <v>7.649325901309372E-3</v>
      </c>
      <c r="AA23" s="7">
        <f t="shared" si="22"/>
        <v>0.16764811432186569</v>
      </c>
      <c r="AB23" s="7">
        <f t="shared" si="23"/>
        <v>4.5016127111544151</v>
      </c>
      <c r="AC23" s="7">
        <f t="shared" si="24"/>
        <v>0.47280974114365643</v>
      </c>
      <c r="AD23" s="7">
        <f t="shared" si="25"/>
        <v>0.86499358173068142</v>
      </c>
      <c r="AE23" s="7">
        <f t="shared" si="26"/>
        <v>10.821333067448752</v>
      </c>
      <c r="AF23" s="7">
        <f t="shared" si="27"/>
        <v>9.2423183181919377</v>
      </c>
      <c r="AG23" s="7">
        <f t="shared" si="28"/>
        <v>5.1309519986277676</v>
      </c>
      <c r="AH23" s="7">
        <f t="shared" si="29"/>
        <v>8.3005824942626365</v>
      </c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</row>
    <row r="24" spans="3:69">
      <c r="C24" s="3">
        <v>23</v>
      </c>
      <c r="D24" s="2">
        <v>32.714060211695937</v>
      </c>
      <c r="E24">
        <f t="shared" si="0"/>
        <v>13.739371201331867</v>
      </c>
      <c r="F24">
        <f t="shared" si="1"/>
        <v>9.2368750057045101</v>
      </c>
      <c r="G24">
        <f t="shared" si="2"/>
        <v>7.4348494990139633</v>
      </c>
      <c r="H24">
        <f t="shared" si="3"/>
        <v>30.26567296150812</v>
      </c>
      <c r="I24">
        <f t="shared" si="4"/>
        <v>13.813930233008955</v>
      </c>
      <c r="J24">
        <f t="shared" si="5"/>
        <v>0.36085202697128393</v>
      </c>
      <c r="K24">
        <f t="shared" si="6"/>
        <v>1.2288928921951272</v>
      </c>
      <c r="L24">
        <f t="shared" si="7"/>
        <v>0.60713873027546772</v>
      </c>
      <c r="M24">
        <f t="shared" si="8"/>
        <v>15.712273381194569</v>
      </c>
      <c r="N24">
        <f t="shared" si="9"/>
        <v>27.688583307913294</v>
      </c>
      <c r="O24">
        <f t="shared" si="10"/>
        <v>50.849238592484568</v>
      </c>
      <c r="P24">
        <f t="shared" si="11"/>
        <v>2.4416120809370541</v>
      </c>
      <c r="Q24" s="7">
        <f t="shared" si="12"/>
        <v>17.072455550057452</v>
      </c>
      <c r="R24" s="7">
        <f t="shared" si="13"/>
        <v>7.8715805452166636</v>
      </c>
      <c r="S24" s="7">
        <f t="shared" si="14"/>
        <v>2.2275563342964282</v>
      </c>
      <c r="T24" s="7">
        <f t="shared" si="15"/>
        <v>10.564720387229865</v>
      </c>
      <c r="U24" s="7">
        <f t="shared" si="16"/>
        <v>9.2105218919709841</v>
      </c>
      <c r="V24" s="7">
        <f t="shared" si="17"/>
        <v>12.282017570903122</v>
      </c>
      <c r="W24" s="7">
        <f t="shared" si="18"/>
        <v>0.1505598735538537</v>
      </c>
      <c r="X24" s="7">
        <f t="shared" si="19"/>
        <v>32.947605297612476</v>
      </c>
      <c r="Y24" s="7">
        <f t="shared" si="20"/>
        <v>27.057280649871494</v>
      </c>
      <c r="Z24" s="7">
        <f t="shared" si="21"/>
        <v>32.473703571021318</v>
      </c>
      <c r="AA24" s="7">
        <f t="shared" si="22"/>
        <v>10.032557889086261</v>
      </c>
      <c r="AB24" s="7">
        <f t="shared" si="23"/>
        <v>21.17389556366151</v>
      </c>
      <c r="AC24" s="7">
        <f t="shared" si="24"/>
        <v>19.001503896925772</v>
      </c>
      <c r="AD24" s="7">
        <f t="shared" si="25"/>
        <v>3.9981693842013839</v>
      </c>
      <c r="AE24" s="7">
        <f t="shared" si="26"/>
        <v>5.0580172746288774</v>
      </c>
      <c r="AF24" s="7">
        <f t="shared" si="27"/>
        <v>9.1443418269915675</v>
      </c>
      <c r="AG24" s="7">
        <f t="shared" si="28"/>
        <v>5.7986981108879165</v>
      </c>
      <c r="AH24" s="7">
        <f t="shared" si="29"/>
        <v>0.2560317569233958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</row>
    <row r="25" spans="3:69">
      <c r="C25" s="3">
        <v>24</v>
      </c>
      <c r="D25" s="2">
        <v>29.007394432139886</v>
      </c>
      <c r="E25">
        <f t="shared" si="0"/>
        <v>45.507012234287082</v>
      </c>
      <c r="F25">
        <f t="shared" si="1"/>
        <v>41.388092876946644</v>
      </c>
      <c r="G25">
        <f t="shared" si="2"/>
        <v>84.788928993801008</v>
      </c>
      <c r="H25">
        <f t="shared" si="3"/>
        <v>55.106501990400425</v>
      </c>
      <c r="I25">
        <f t="shared" si="4"/>
        <v>9.6469637715405021</v>
      </c>
      <c r="J25">
        <f t="shared" si="5"/>
        <v>23.186345527182215</v>
      </c>
      <c r="K25">
        <f t="shared" si="6"/>
        <v>20.122911713325763</v>
      </c>
      <c r="L25">
        <f t="shared" si="7"/>
        <v>58.837134634661894</v>
      </c>
      <c r="M25">
        <f t="shared" si="8"/>
        <v>80.436862420460628</v>
      </c>
      <c r="N25">
        <f t="shared" si="9"/>
        <v>117.45207787252787</v>
      </c>
      <c r="O25">
        <f t="shared" si="10"/>
        <v>27.764802118844454</v>
      </c>
      <c r="P25">
        <f t="shared" si="11"/>
        <v>61.442843980366732</v>
      </c>
      <c r="Q25" s="7">
        <f t="shared" si="12"/>
        <v>42.410044712532795</v>
      </c>
      <c r="R25" s="7">
        <f t="shared" si="13"/>
        <v>27.031325096955658</v>
      </c>
      <c r="S25" s="7">
        <f t="shared" si="14"/>
        <v>48.399951402100626</v>
      </c>
      <c r="T25" s="7">
        <f t="shared" si="15"/>
        <v>45.448495648286823</v>
      </c>
      <c r="U25" s="7">
        <f t="shared" si="16"/>
        <v>52.001935225912078</v>
      </c>
      <c r="V25" s="7">
        <f t="shared" si="17"/>
        <v>16.766455360047924</v>
      </c>
      <c r="W25" s="7">
        <f t="shared" si="18"/>
        <v>89.239503069237017</v>
      </c>
      <c r="X25" s="7">
        <f t="shared" si="19"/>
        <v>79.358291989931814</v>
      </c>
      <c r="Y25" s="7">
        <f t="shared" si="20"/>
        <v>88.458465888747313</v>
      </c>
      <c r="Z25" s="7">
        <f t="shared" si="21"/>
        <v>47.2530736057101</v>
      </c>
      <c r="AA25" s="7">
        <f t="shared" si="22"/>
        <v>69.025787101513785</v>
      </c>
      <c r="AB25" s="7">
        <f t="shared" si="23"/>
        <v>65.056117039076668</v>
      </c>
      <c r="AC25" s="7">
        <f t="shared" si="24"/>
        <v>32.560810575025215</v>
      </c>
      <c r="AD25" s="7">
        <f t="shared" si="25"/>
        <v>35.469997975241306</v>
      </c>
      <c r="AE25" s="7">
        <f t="shared" si="26"/>
        <v>45.301340623847665</v>
      </c>
      <c r="AF25" s="7">
        <f t="shared" si="27"/>
        <v>37.389732072864902</v>
      </c>
      <c r="AG25" s="7">
        <f t="shared" si="28"/>
        <v>17.746517644691657</v>
      </c>
      <c r="AH25" s="7">
        <f t="shared" si="29"/>
        <v>13.339805543808346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</row>
    <row r="26" spans="3:69">
      <c r="C26" s="3">
        <v>25</v>
      </c>
      <c r="D26" s="2">
        <v>35.753282975118275</v>
      </c>
      <c r="E26">
        <f t="shared" si="0"/>
        <v>9.76754510180739E-2</v>
      </c>
      <c r="F26">
        <f t="shared" si="1"/>
        <v>6.0624380326456597</v>
      </c>
      <c r="G26">
        <f t="shared" si="2"/>
        <v>0.45898841050539868</v>
      </c>
      <c r="H26">
        <f t="shared" si="3"/>
        <v>13.249107631128309</v>
      </c>
      <c r="I26">
        <f t="shared" si="4"/>
        <v>3.7274802695462439</v>
      </c>
      <c r="J26">
        <f t="shared" si="5"/>
        <v>5.1077432358177912</v>
      </c>
      <c r="K26">
        <f t="shared" si="6"/>
        <v>0.85497437926375597</v>
      </c>
      <c r="L26">
        <f t="shared" si="7"/>
        <v>4.9407130058789042</v>
      </c>
      <c r="M26">
        <f t="shared" si="8"/>
        <v>16.741537881542556</v>
      </c>
      <c r="N26">
        <f t="shared" si="9"/>
        <v>2.180515597100515</v>
      </c>
      <c r="O26">
        <f t="shared" si="10"/>
        <v>1.1939059759284039</v>
      </c>
      <c r="P26">
        <f t="shared" si="11"/>
        <v>5.4563843337044553E-2</v>
      </c>
      <c r="Q26" s="7">
        <f t="shared" si="12"/>
        <v>2.3923512195299028</v>
      </c>
      <c r="R26" s="7">
        <f t="shared" si="13"/>
        <v>4.4571154749069634E-2</v>
      </c>
      <c r="S26" s="7">
        <f t="shared" si="14"/>
        <v>1.8823440554410314E-5</v>
      </c>
      <c r="T26" s="7">
        <f t="shared" si="15"/>
        <v>0.21654893837865269</v>
      </c>
      <c r="U26" s="7">
        <f t="shared" si="16"/>
        <v>7.0288736798050842</v>
      </c>
      <c r="V26" s="7">
        <f t="shared" si="17"/>
        <v>7.2942001742418299</v>
      </c>
      <c r="W26" s="7">
        <f t="shared" si="18"/>
        <v>4.6761405782736158</v>
      </c>
      <c r="X26" s="7">
        <f t="shared" si="19"/>
        <v>7.0721293702255981</v>
      </c>
      <c r="Y26" s="7">
        <f t="shared" si="20"/>
        <v>1.6434872769942488E-2</v>
      </c>
      <c r="Z26" s="7">
        <f t="shared" si="21"/>
        <v>2.440741845363422</v>
      </c>
      <c r="AA26" s="7">
        <f t="shared" si="22"/>
        <v>1.7420005526511666</v>
      </c>
      <c r="AB26" s="7">
        <f t="shared" si="23"/>
        <v>1.0809354791707666</v>
      </c>
      <c r="AC26" s="7">
        <f t="shared" si="24"/>
        <v>0.62444629749272162</v>
      </c>
      <c r="AD26" s="7">
        <f t="shared" si="25"/>
        <v>2.3291285579878066E-4</v>
      </c>
      <c r="AE26" s="7">
        <f t="shared" si="26"/>
        <v>0.39838081122367375</v>
      </c>
      <c r="AF26" s="7">
        <f t="shared" si="27"/>
        <v>6.4172388116342827</v>
      </c>
      <c r="AG26" s="7">
        <f t="shared" si="28"/>
        <v>9.569857884648389</v>
      </c>
      <c r="AH26" s="7">
        <f t="shared" si="29"/>
        <v>15.659567012812252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</row>
    <row r="27" spans="3:69">
      <c r="C27" s="3">
        <v>26</v>
      </c>
      <c r="D27" s="2">
        <v>35.440752254999317</v>
      </c>
      <c r="E27">
        <f t="shared" si="0"/>
        <v>7.699140928653315</v>
      </c>
      <c r="F27">
        <f t="shared" si="1"/>
        <v>0.98013475784662563</v>
      </c>
      <c r="G27">
        <f t="shared" si="2"/>
        <v>11.07160171490775</v>
      </c>
      <c r="H27">
        <f t="shared" si="3"/>
        <v>2.6183693824101257</v>
      </c>
      <c r="I27">
        <f t="shared" si="4"/>
        <v>3.7927600242524102</v>
      </c>
      <c r="J27">
        <f t="shared" si="5"/>
        <v>1.5306117947863642</v>
      </c>
      <c r="K27">
        <f t="shared" si="6"/>
        <v>6.4277571929783477</v>
      </c>
      <c r="L27">
        <f t="shared" si="7"/>
        <v>19.396741250934809</v>
      </c>
      <c r="M27">
        <f t="shared" si="8"/>
        <v>1.3551897601482252</v>
      </c>
      <c r="N27">
        <f t="shared" si="9"/>
        <v>1.9745610889335108</v>
      </c>
      <c r="O27">
        <f t="shared" si="10"/>
        <v>6.2317875998101051E-3</v>
      </c>
      <c r="P27">
        <f t="shared" si="11"/>
        <v>1.5232299300461847</v>
      </c>
      <c r="Q27" s="7">
        <f t="shared" si="12"/>
        <v>0.27420883737167107</v>
      </c>
      <c r="R27" s="7">
        <f t="shared" si="13"/>
        <v>9.4982383571543122E-2</v>
      </c>
      <c r="S27" s="7">
        <f t="shared" si="14"/>
        <v>0.60509559954733594</v>
      </c>
      <c r="T27" s="7">
        <f t="shared" si="15"/>
        <v>5.4693847976032686</v>
      </c>
      <c r="U27" s="7">
        <f t="shared" si="16"/>
        <v>9.0800276229605661</v>
      </c>
      <c r="V27" s="7">
        <f t="shared" si="17"/>
        <v>6.1254729976187763</v>
      </c>
      <c r="W27" s="7">
        <f t="shared" si="18"/>
        <v>8.8320604284171917</v>
      </c>
      <c r="X27" s="7">
        <f t="shared" si="19"/>
        <v>0.19424230517444646</v>
      </c>
      <c r="Y27" s="7">
        <f t="shared" si="20"/>
        <v>3.5149428937204665</v>
      </c>
      <c r="Z27" s="7">
        <f t="shared" si="21"/>
        <v>2.664662523932297</v>
      </c>
      <c r="AA27" s="7">
        <f t="shared" si="22"/>
        <v>0.52874675838232377</v>
      </c>
      <c r="AB27" s="7">
        <f t="shared" si="23"/>
        <v>0.22818623148790346</v>
      </c>
      <c r="AC27" s="7">
        <f t="shared" si="24"/>
        <v>8.8368999484553332E-2</v>
      </c>
      <c r="AD27" s="7">
        <f t="shared" si="25"/>
        <v>0.10153363722149111</v>
      </c>
      <c r="AE27" s="7">
        <f t="shared" si="26"/>
        <v>4.9314917729585073</v>
      </c>
      <c r="AF27" s="7">
        <f t="shared" si="27"/>
        <v>7.7338940879660001</v>
      </c>
      <c r="AG27" s="7">
        <f t="shared" si="28"/>
        <v>13.283738656900415</v>
      </c>
      <c r="AH27" s="7">
        <f t="shared" si="29"/>
        <v>4.0778542969569655E-2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</row>
    <row r="28" spans="3:69">
      <c r="C28" s="3">
        <v>27</v>
      </c>
      <c r="D28" s="2">
        <v>38.215484841872026</v>
      </c>
      <c r="E28">
        <f t="shared" si="0"/>
        <v>3.1852077474468889</v>
      </c>
      <c r="F28">
        <f t="shared" si="1"/>
        <v>37.236042198022076</v>
      </c>
      <c r="G28">
        <f t="shared" si="2"/>
        <v>19.29730872270866</v>
      </c>
      <c r="H28">
        <f t="shared" si="3"/>
        <v>22.299489756201652</v>
      </c>
      <c r="I28">
        <f t="shared" si="4"/>
        <v>2.3640711359731572</v>
      </c>
      <c r="J28">
        <f t="shared" si="5"/>
        <v>5.7326915101544543E-2</v>
      </c>
      <c r="K28">
        <f t="shared" si="6"/>
        <v>2.655076591590801</v>
      </c>
      <c r="L28">
        <f t="shared" si="7"/>
        <v>15.514608375851553</v>
      </c>
      <c r="M28">
        <f t="shared" si="8"/>
        <v>1.875644799039567</v>
      </c>
      <c r="N28">
        <f t="shared" si="9"/>
        <v>7.267288655970753</v>
      </c>
      <c r="O28">
        <f t="shared" si="10"/>
        <v>16.071476464008359</v>
      </c>
      <c r="P28">
        <f t="shared" si="11"/>
        <v>5.0673748984071167</v>
      </c>
      <c r="Q28" s="7">
        <f t="shared" si="12"/>
        <v>6.0838218687866368</v>
      </c>
      <c r="R28" s="7">
        <f t="shared" si="13"/>
        <v>3.9874246044666966</v>
      </c>
      <c r="S28" s="7">
        <f t="shared" si="14"/>
        <v>26.146902257977576</v>
      </c>
      <c r="T28" s="7">
        <f t="shared" si="15"/>
        <v>5.6918427274948072E-2</v>
      </c>
      <c r="U28" s="7">
        <f t="shared" si="16"/>
        <v>8.9858032798420889E-2</v>
      </c>
      <c r="V28" s="7">
        <f t="shared" si="17"/>
        <v>3.8866418831333023E-2</v>
      </c>
      <c r="W28" s="7">
        <f t="shared" si="18"/>
        <v>5.4475713998188171</v>
      </c>
      <c r="X28" s="7">
        <f t="shared" si="19"/>
        <v>0.80984609057961354</v>
      </c>
      <c r="Y28" s="7">
        <f t="shared" si="20"/>
        <v>1.3049707906901971</v>
      </c>
      <c r="Z28" s="7">
        <f t="shared" si="21"/>
        <v>12.263179898687287</v>
      </c>
      <c r="AA28" s="7">
        <f t="shared" si="22"/>
        <v>10.578242439212714</v>
      </c>
      <c r="AB28" s="7">
        <f t="shared" si="23"/>
        <v>6.1378246481457497</v>
      </c>
      <c r="AC28" s="7">
        <f t="shared" si="24"/>
        <v>9.568975198648566</v>
      </c>
      <c r="AD28" s="7">
        <f t="shared" si="25"/>
        <v>24.95430912522859</v>
      </c>
      <c r="AE28" s="7">
        <f t="shared" si="26"/>
        <v>30.866030903423528</v>
      </c>
      <c r="AF28" s="7">
        <f t="shared" si="27"/>
        <v>41.208939605130077</v>
      </c>
      <c r="AG28" s="7">
        <f t="shared" si="28"/>
        <v>6.6192772464897036</v>
      </c>
      <c r="AH28" s="7">
        <f t="shared" si="29"/>
        <v>0.96054230642805005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</row>
    <row r="29" spans="3:69">
      <c r="C29" s="3">
        <v>28</v>
      </c>
      <c r="D29" s="2">
        <v>36.430769809311677</v>
      </c>
      <c r="E29">
        <f t="shared" si="0"/>
        <v>18.640108552658607</v>
      </c>
      <c r="F29">
        <f t="shared" si="1"/>
        <v>6.8024734538311291</v>
      </c>
      <c r="G29">
        <f t="shared" si="2"/>
        <v>8.629015074797902</v>
      </c>
      <c r="H29">
        <f t="shared" si="3"/>
        <v>6.1088763601940592E-2</v>
      </c>
      <c r="I29">
        <f t="shared" si="4"/>
        <v>2.387904604292419</v>
      </c>
      <c r="J29">
        <f t="shared" si="5"/>
        <v>11.656458521298706</v>
      </c>
      <c r="K29">
        <f t="shared" si="6"/>
        <v>4.640335222871605</v>
      </c>
      <c r="L29">
        <f t="shared" si="7"/>
        <v>0.17236879572721175</v>
      </c>
      <c r="M29">
        <f t="shared" si="8"/>
        <v>0.83005926308132671</v>
      </c>
      <c r="N29">
        <f t="shared" si="9"/>
        <v>4.9471082085025735</v>
      </c>
      <c r="O29">
        <f t="shared" si="10"/>
        <v>0.21749912777549346</v>
      </c>
      <c r="P29">
        <f t="shared" si="11"/>
        <v>0.4648859212349018</v>
      </c>
      <c r="Q29" s="7">
        <f t="shared" si="12"/>
        <v>4.5002804158548411E-2</v>
      </c>
      <c r="R29" s="7">
        <f t="shared" si="13"/>
        <v>11.080171407692252</v>
      </c>
      <c r="S29" s="7">
        <f t="shared" si="14"/>
        <v>4.0937059197337931</v>
      </c>
      <c r="T29" s="7">
        <f t="shared" si="15"/>
        <v>2.2050816640270048</v>
      </c>
      <c r="U29" s="7">
        <f t="shared" si="16"/>
        <v>3.9277718808604924</v>
      </c>
      <c r="V29" s="7">
        <f t="shared" si="17"/>
        <v>0.30171759966614708</v>
      </c>
      <c r="W29" s="7">
        <f t="shared" si="18"/>
        <v>0.78287199886872527</v>
      </c>
      <c r="X29" s="7">
        <f t="shared" si="19"/>
        <v>0.41262874803111688</v>
      </c>
      <c r="Y29" s="7">
        <f t="shared" si="20"/>
        <v>2.9486635497176956</v>
      </c>
      <c r="Z29" s="7">
        <f t="shared" si="21"/>
        <v>2.1541608420439196</v>
      </c>
      <c r="AA29" s="7">
        <f t="shared" si="22"/>
        <v>0.47990023063110471</v>
      </c>
      <c r="AB29" s="7">
        <f t="shared" si="23"/>
        <v>1.7125935790047648</v>
      </c>
      <c r="AC29" s="7">
        <f t="shared" si="24"/>
        <v>10.308683043842604</v>
      </c>
      <c r="AD29" s="7">
        <f t="shared" si="25"/>
        <v>14.220482662606155</v>
      </c>
      <c r="AE29" s="7">
        <f t="shared" si="26"/>
        <v>21.480480365878286</v>
      </c>
      <c r="AF29" s="7">
        <f t="shared" si="27"/>
        <v>0.62107099520650932</v>
      </c>
      <c r="AG29" s="7">
        <f t="shared" si="28"/>
        <v>7.6440506677073916</v>
      </c>
      <c r="AH29" s="7">
        <f t="shared" si="29"/>
        <v>0.25800528637768511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</row>
    <row r="30" spans="3:69">
      <c r="C30" s="3">
        <v>29</v>
      </c>
      <c r="D30" s="2">
        <v>32.113350608833386</v>
      </c>
      <c r="E30">
        <f t="shared" si="0"/>
        <v>2.9215834845777229</v>
      </c>
      <c r="F30">
        <f t="shared" si="1"/>
        <v>1.9041258788454964</v>
      </c>
      <c r="G30">
        <f t="shared" si="2"/>
        <v>20.835396168184023</v>
      </c>
      <c r="H30">
        <f t="shared" si="3"/>
        <v>34.371296266801309</v>
      </c>
      <c r="I30">
        <f t="shared" si="4"/>
        <v>59.777249031915495</v>
      </c>
      <c r="J30">
        <f t="shared" si="5"/>
        <v>4.6797607477430878</v>
      </c>
      <c r="K30">
        <f t="shared" si="6"/>
        <v>22.397430939966195</v>
      </c>
      <c r="L30">
        <f t="shared" si="7"/>
        <v>11.603174802148084</v>
      </c>
      <c r="M30">
        <f t="shared" si="8"/>
        <v>4.3815265597405162</v>
      </c>
      <c r="N30">
        <f t="shared" si="9"/>
        <v>14.830595213682221</v>
      </c>
      <c r="O30">
        <f t="shared" si="10"/>
        <v>13.217542041331095</v>
      </c>
      <c r="P30">
        <f t="shared" si="11"/>
        <v>16.853328449713391</v>
      </c>
      <c r="Q30" s="7">
        <f t="shared" si="12"/>
        <v>0.97758712746216958</v>
      </c>
      <c r="R30" s="7">
        <f t="shared" si="13"/>
        <v>40.204604119858139</v>
      </c>
      <c r="S30" s="7">
        <f t="shared" si="14"/>
        <v>33.667508507063594</v>
      </c>
      <c r="T30" s="7">
        <f t="shared" si="15"/>
        <v>39.680927412864378</v>
      </c>
      <c r="U30" s="7">
        <f t="shared" si="16"/>
        <v>14.198810735936325</v>
      </c>
      <c r="V30" s="7">
        <f t="shared" si="17"/>
        <v>27.063090247532973</v>
      </c>
      <c r="W30" s="7">
        <f t="shared" si="18"/>
        <v>24.599428081776274</v>
      </c>
      <c r="X30" s="7">
        <f t="shared" si="19"/>
        <v>6.7613099254553291</v>
      </c>
      <c r="Y30" s="7">
        <f t="shared" si="20"/>
        <v>8.1208654422381148</v>
      </c>
      <c r="Z30" s="7">
        <f t="shared" si="21"/>
        <v>13.13823901392891</v>
      </c>
      <c r="AA30" s="7">
        <f t="shared" si="22"/>
        <v>9.0526259869225871</v>
      </c>
      <c r="AB30" s="7">
        <f t="shared" si="23"/>
        <v>1.2247968647041862</v>
      </c>
      <c r="AC30" s="7">
        <f t="shared" si="24"/>
        <v>0.29856790576027209</v>
      </c>
      <c r="AD30" s="7">
        <f t="shared" si="25"/>
        <v>0.1006695891217913</v>
      </c>
      <c r="AE30" s="7">
        <f t="shared" si="26"/>
        <v>12.456231122033499</v>
      </c>
      <c r="AF30" s="7">
        <f t="shared" si="27"/>
        <v>50.157653663206851</v>
      </c>
      <c r="AG30" s="7">
        <f t="shared" si="28"/>
        <v>14.51211495839812</v>
      </c>
      <c r="AH30" s="7">
        <f t="shared" si="29"/>
        <v>11.588220069752406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</row>
    <row r="31" spans="3:69">
      <c r="C31" s="3">
        <v>30</v>
      </c>
      <c r="D31" s="2">
        <v>33.822614627227772</v>
      </c>
      <c r="E31">
        <f t="shared" si="0"/>
        <v>0.10848021054457441</v>
      </c>
      <c r="F31">
        <f t="shared" si="1"/>
        <v>8.152832852683197</v>
      </c>
      <c r="G31">
        <f t="shared" si="2"/>
        <v>17.251062317162678</v>
      </c>
      <c r="H31">
        <f t="shared" si="3"/>
        <v>36.26822726234635</v>
      </c>
      <c r="I31">
        <f t="shared" si="4"/>
        <v>0.20612639580475564</v>
      </c>
      <c r="J31">
        <f t="shared" si="5"/>
        <v>9.1405145767613263</v>
      </c>
      <c r="K31">
        <f t="shared" si="6"/>
        <v>2.8800781501786066</v>
      </c>
      <c r="L31">
        <f t="shared" si="7"/>
        <v>0.14741423351785563</v>
      </c>
      <c r="M31">
        <f t="shared" si="8"/>
        <v>4.5872522582449591</v>
      </c>
      <c r="N31">
        <f t="shared" si="9"/>
        <v>3.7107463017839519</v>
      </c>
      <c r="O31">
        <f t="shared" si="10"/>
        <v>5.7408952521225309</v>
      </c>
      <c r="P31">
        <f t="shared" si="11"/>
        <v>0.51916918817672975</v>
      </c>
      <c r="Q31" s="7">
        <f t="shared" si="12"/>
        <v>21.450292476385162</v>
      </c>
      <c r="R31" s="7">
        <f t="shared" si="13"/>
        <v>16.753524258791622</v>
      </c>
      <c r="S31" s="7">
        <f t="shared" si="14"/>
        <v>21.068245905838417</v>
      </c>
      <c r="T31" s="7">
        <f t="shared" si="15"/>
        <v>4.2389329762675034</v>
      </c>
      <c r="U31" s="7">
        <f t="shared" si="16"/>
        <v>12.200739689404761</v>
      </c>
      <c r="V31" s="7">
        <f t="shared" si="17"/>
        <v>10.565860984448213</v>
      </c>
      <c r="W31" s="7">
        <f t="shared" si="18"/>
        <v>0.79385939900086921</v>
      </c>
      <c r="X31" s="7">
        <f t="shared" si="19"/>
        <v>1.3006243838422085</v>
      </c>
      <c r="Y31" s="7">
        <f t="shared" si="20"/>
        <v>3.6687834590185542</v>
      </c>
      <c r="Z31" s="7">
        <f t="shared" si="21"/>
        <v>1.6886851629485793</v>
      </c>
      <c r="AA31" s="7">
        <f t="shared" si="22"/>
        <v>0.36307687645167563</v>
      </c>
      <c r="AB31" s="7">
        <f t="shared" si="23"/>
        <v>1.3522209178694193</v>
      </c>
      <c r="AC31" s="7">
        <f t="shared" si="24"/>
        <v>4.1068997608330724</v>
      </c>
      <c r="AD31" s="7">
        <f t="shared" si="25"/>
        <v>3.3126715695451283</v>
      </c>
      <c r="AE31" s="7">
        <f t="shared" si="26"/>
        <v>28.868514517710562</v>
      </c>
      <c r="AF31" s="7">
        <f t="shared" si="27"/>
        <v>4.4108945377103916</v>
      </c>
      <c r="AG31" s="7">
        <f t="shared" si="28"/>
        <v>2.8726299504964672</v>
      </c>
      <c r="AH31" s="7">
        <f t="shared" si="29"/>
        <v>1.9461620766064791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</row>
    <row r="32" spans="3:69">
      <c r="C32" s="3">
        <v>31</v>
      </c>
      <c r="D32" s="2">
        <v>33.493251286000223</v>
      </c>
      <c r="E32">
        <f t="shared" si="0"/>
        <v>10.142186290634442</v>
      </c>
      <c r="F32">
        <f t="shared" si="1"/>
        <v>20.095524159431694</v>
      </c>
      <c r="G32">
        <f t="shared" si="2"/>
        <v>40.343764280902533</v>
      </c>
      <c r="H32">
        <f t="shared" si="3"/>
        <v>0.61367606193243818</v>
      </c>
      <c r="I32">
        <f t="shared" si="4"/>
        <v>11.24054187012651</v>
      </c>
      <c r="J32">
        <f t="shared" si="5"/>
        <v>4.1064697778152572</v>
      </c>
      <c r="K32">
        <f t="shared" si="6"/>
        <v>0.50880966376487524</v>
      </c>
      <c r="L32">
        <f t="shared" si="7"/>
        <v>6.1065848222205901</v>
      </c>
      <c r="M32">
        <f t="shared" si="8"/>
        <v>5.0881513171850221</v>
      </c>
      <c r="N32">
        <f t="shared" si="9"/>
        <v>7.4276954880923665</v>
      </c>
      <c r="O32">
        <f t="shared" si="10"/>
        <v>0.15301445335100203</v>
      </c>
      <c r="P32">
        <f t="shared" si="11"/>
        <v>24.609629775736725</v>
      </c>
      <c r="Q32" s="7">
        <f t="shared" si="12"/>
        <v>19.558243211701086</v>
      </c>
      <c r="R32" s="7">
        <f t="shared" si="13"/>
        <v>24.200292058558038</v>
      </c>
      <c r="S32" s="7">
        <f t="shared" si="14"/>
        <v>5.7036437597602596</v>
      </c>
      <c r="T32" s="7">
        <f t="shared" si="15"/>
        <v>14.610123035942829</v>
      </c>
      <c r="U32" s="7">
        <f t="shared" si="16"/>
        <v>12.815543496670651</v>
      </c>
      <c r="V32" s="7">
        <f t="shared" si="17"/>
        <v>1.4892570986234352</v>
      </c>
      <c r="W32" s="7">
        <f t="shared" si="18"/>
        <v>2.1603489141619412</v>
      </c>
      <c r="X32" s="7">
        <f t="shared" si="19"/>
        <v>5.0389932793873324</v>
      </c>
      <c r="Y32" s="7">
        <f t="shared" si="20"/>
        <v>2.6531768734630101</v>
      </c>
      <c r="Z32" s="7">
        <f t="shared" si="21"/>
        <v>7.463565395769918E-2</v>
      </c>
      <c r="AA32" s="7">
        <f t="shared" si="22"/>
        <v>0.6947005804422518</v>
      </c>
      <c r="AB32" s="7">
        <f t="shared" si="23"/>
        <v>2.8804382486936428</v>
      </c>
      <c r="AC32" s="7">
        <f t="shared" si="24"/>
        <v>4.6200834867840941</v>
      </c>
      <c r="AD32" s="7">
        <f t="shared" si="25"/>
        <v>32.516295525299853</v>
      </c>
      <c r="AE32" s="7">
        <f t="shared" si="26"/>
        <v>5.9028410733106016</v>
      </c>
      <c r="AF32" s="7">
        <f t="shared" si="27"/>
        <v>4.0975751212552121</v>
      </c>
      <c r="AG32" s="7">
        <f t="shared" si="28"/>
        <v>2.9735983727702457</v>
      </c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</row>
    <row r="33" spans="3:69">
      <c r="C33" s="3">
        <v>32</v>
      </c>
      <c r="D33" s="2">
        <v>36.677931221352353</v>
      </c>
      <c r="E33">
        <f t="shared" si="0"/>
        <v>1.6851239029316472</v>
      </c>
      <c r="F33">
        <f t="shared" si="1"/>
        <v>10.029852242491097</v>
      </c>
      <c r="G33">
        <f t="shared" si="2"/>
        <v>5.7662664000987016</v>
      </c>
      <c r="H33">
        <f t="shared" si="3"/>
        <v>2.8227964830397599E-2</v>
      </c>
      <c r="I33">
        <f t="shared" si="4"/>
        <v>1.3415136297125225</v>
      </c>
      <c r="J33">
        <f t="shared" si="5"/>
        <v>6.1076745277870907</v>
      </c>
      <c r="K33">
        <f t="shared" si="6"/>
        <v>0.50912424686441915</v>
      </c>
      <c r="L33">
        <f t="shared" si="7"/>
        <v>0.86301655846200065</v>
      </c>
      <c r="M33">
        <f t="shared" si="8"/>
        <v>0.21095654122000013</v>
      </c>
      <c r="N33">
        <f t="shared" si="9"/>
        <v>12.786707188725618</v>
      </c>
      <c r="O33">
        <f t="shared" si="10"/>
        <v>3.1546358295800263</v>
      </c>
      <c r="P33">
        <f t="shared" si="11"/>
        <v>1.5321248909032745</v>
      </c>
      <c r="Q33" s="7">
        <f t="shared" si="12"/>
        <v>3.0091816604840358</v>
      </c>
      <c r="R33" s="7">
        <f t="shared" si="13"/>
        <v>0.63433209037732652</v>
      </c>
      <c r="S33" s="7">
        <f t="shared" si="14"/>
        <v>0.4065836598716831</v>
      </c>
      <c r="T33" s="7">
        <f t="shared" si="15"/>
        <v>0.15618338720648434</v>
      </c>
      <c r="U33" s="7">
        <f t="shared" si="16"/>
        <v>3.8585873044230032</v>
      </c>
      <c r="V33" s="7">
        <f t="shared" si="17"/>
        <v>2.9407701703169886</v>
      </c>
      <c r="W33" s="7">
        <f t="shared" si="18"/>
        <v>0.88343029864324829</v>
      </c>
      <c r="X33" s="7">
        <f t="shared" si="19"/>
        <v>2.4205833374862107</v>
      </c>
      <c r="Y33" s="7">
        <f t="shared" si="20"/>
        <v>11.956900915630309</v>
      </c>
      <c r="Z33" s="7">
        <f t="shared" si="21"/>
        <v>16.145665526495357</v>
      </c>
      <c r="AA33" s="7">
        <f t="shared" si="22"/>
        <v>23.832609056785959</v>
      </c>
      <c r="AB33" s="7">
        <f t="shared" si="23"/>
        <v>1.0717259750346131</v>
      </c>
      <c r="AC33" s="7">
        <f t="shared" si="24"/>
        <v>6.3384417994963069</v>
      </c>
      <c r="AD33" s="7">
        <f t="shared" si="25"/>
        <v>0.57018147656707863</v>
      </c>
      <c r="AE33" s="7">
        <f t="shared" si="26"/>
        <v>1.346605053628986</v>
      </c>
      <c r="AF33" s="7">
        <f t="shared" si="27"/>
        <v>2.1323810652183273</v>
      </c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</row>
    <row r="34" spans="3:69">
      <c r="C34" s="3">
        <v>33</v>
      </c>
      <c r="D34" s="2">
        <v>37.976054444675796</v>
      </c>
      <c r="E34">
        <f t="shared" ref="E34:E60" si="30">(D35-D34)^2</f>
        <v>3.492678715459673</v>
      </c>
      <c r="F34">
        <f t="shared" ref="F34:F59" si="31">(D36-D34)^2</f>
        <v>13.685770253427322</v>
      </c>
      <c r="G34">
        <f t="shared" ref="G34:G58" si="32">(D37-D34)^2</f>
        <v>1.2771518298582551</v>
      </c>
      <c r="H34">
        <f t="shared" ref="H34:H57" si="33">(D38-D34)^2</f>
        <v>6.0337069921260529</v>
      </c>
      <c r="I34">
        <f t="shared" ref="I34:I56" si="34">(D39-D34)^2</f>
        <v>14.209086559567313</v>
      </c>
      <c r="J34">
        <f t="shared" ref="J34:J55" si="35">(D40-D34)^2</f>
        <v>4.04674639589867</v>
      </c>
      <c r="K34">
        <f t="shared" ref="K34:K54" si="36">(D41-D34)^2</f>
        <v>4.9600192570963877</v>
      </c>
      <c r="L34">
        <f t="shared" ref="L34:L53" si="37">(D42-D34)^2</f>
        <v>3.0885365818600454</v>
      </c>
      <c r="M34">
        <f t="shared" ref="M34:M52" si="38">(D43-D34)^2</f>
        <v>23.755620387738787</v>
      </c>
      <c r="N34">
        <f t="shared" ref="N34:N51" si="39">(D44-D34)^2</f>
        <v>0.2284899544700944</v>
      </c>
      <c r="O34">
        <f t="shared" ref="O34:O50" si="40">(D45-D34)^2</f>
        <v>3.6400585109401013E-3</v>
      </c>
      <c r="P34">
        <f t="shared" ref="P34:P49" si="41">(D46-D34)^2</f>
        <v>0.1905986704906146</v>
      </c>
      <c r="Q34" s="7">
        <f t="shared" ref="Q34:Q48" si="42">(D47-D34)^2</f>
        <v>4.3872356410388091</v>
      </c>
      <c r="R34" s="7">
        <f t="shared" ref="R34:R47" si="43">(D48-D34)^2</f>
        <v>0.43623923777720164</v>
      </c>
      <c r="S34" s="7">
        <f t="shared" ref="S34:S46" si="44">(D49-D34)^2</f>
        <v>0.81526955394618117</v>
      </c>
      <c r="T34" s="7">
        <f t="shared" ref="T34:T45" si="45">(D50-D34)^2</f>
        <v>10.643592656263751</v>
      </c>
      <c r="U34" s="7">
        <f t="shared" ref="U34:U44" si="46">(D51-D34)^2</f>
        <v>9.0781124448155683</v>
      </c>
      <c r="V34" s="7">
        <f t="shared" si="17"/>
        <v>5.0087914956246209</v>
      </c>
      <c r="W34" s="7">
        <f t="shared" si="18"/>
        <v>8.1450056156489214</v>
      </c>
      <c r="X34" s="7">
        <f t="shared" si="19"/>
        <v>22.619521025837997</v>
      </c>
      <c r="Y34" s="7">
        <f t="shared" si="20"/>
        <v>28.26294105935202</v>
      </c>
      <c r="Z34" s="7">
        <f t="shared" si="21"/>
        <v>38.192258464179737</v>
      </c>
      <c r="AA34" s="7">
        <f t="shared" si="22"/>
        <v>5.4445932123816227</v>
      </c>
      <c r="AB34" s="7">
        <f t="shared" si="23"/>
        <v>1.4871875665877976</v>
      </c>
      <c r="AC34" s="7">
        <f t="shared" si="24"/>
        <v>4.2157404691378035</v>
      </c>
      <c r="AD34" s="7">
        <f t="shared" si="25"/>
        <v>6.0444993518471755</v>
      </c>
      <c r="AE34" s="7">
        <f t="shared" si="26"/>
        <v>7.6087191816484685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</row>
    <row r="35" spans="3:69">
      <c r="C35" s="3">
        <v>34</v>
      </c>
      <c r="D35" s="2">
        <v>39.844925418140704</v>
      </c>
      <c r="E35">
        <f t="shared" si="30"/>
        <v>31.005957561372735</v>
      </c>
      <c r="F35">
        <f t="shared" si="31"/>
        <v>8.9938954181892257</v>
      </c>
      <c r="G35">
        <f t="shared" si="32"/>
        <v>18.707627450774687</v>
      </c>
      <c r="H35">
        <f t="shared" si="33"/>
        <v>31.791161882791972</v>
      </c>
      <c r="I35">
        <f t="shared" si="34"/>
        <v>15.058463614735865</v>
      </c>
      <c r="J35">
        <f t="shared" si="35"/>
        <v>16.777060695919491</v>
      </c>
      <c r="K35">
        <f t="shared" si="36"/>
        <v>13.150010006056217</v>
      </c>
      <c r="L35">
        <f t="shared" si="37"/>
        <v>45.465955341122715</v>
      </c>
      <c r="M35">
        <f t="shared" si="38"/>
        <v>1.934504738829071</v>
      </c>
      <c r="N35">
        <f t="shared" si="39"/>
        <v>3.7218275754324481</v>
      </c>
      <c r="O35">
        <f t="shared" si="40"/>
        <v>2.0514686721391606</v>
      </c>
      <c r="P35">
        <f t="shared" si="41"/>
        <v>15.708887352533742</v>
      </c>
      <c r="Q35" s="7">
        <f t="shared" si="42"/>
        <v>6.3976370548219723</v>
      </c>
      <c r="R35" s="7">
        <f t="shared" si="43"/>
        <v>7.6828406341666202</v>
      </c>
      <c r="S35" s="7">
        <f t="shared" si="44"/>
        <v>26.330474835099828</v>
      </c>
      <c r="T35" s="7">
        <f t="shared" si="45"/>
        <v>23.832572566883506</v>
      </c>
      <c r="U35" s="7">
        <f t="shared" si="46"/>
        <v>16.866659855543894</v>
      </c>
      <c r="V35" s="7">
        <f t="shared" si="17"/>
        <v>22.304996598231273</v>
      </c>
      <c r="W35" s="7">
        <f t="shared" si="18"/>
        <v>43.888894556795506</v>
      </c>
      <c r="X35" s="7">
        <f t="shared" si="19"/>
        <v>51.626540505798474</v>
      </c>
      <c r="Y35" s="7">
        <f t="shared" si="20"/>
        <v>64.784139610301395</v>
      </c>
      <c r="Z35" s="7">
        <f t="shared" si="21"/>
        <v>17.658788958088156</v>
      </c>
      <c r="AA35" s="7">
        <f t="shared" si="22"/>
        <v>0.42167876518620584</v>
      </c>
      <c r="AB35" s="7">
        <f t="shared" si="23"/>
        <v>15.382851282533997</v>
      </c>
      <c r="AC35" s="7">
        <f t="shared" si="24"/>
        <v>18.726627285144971</v>
      </c>
      <c r="AD35" s="7">
        <f t="shared" si="25"/>
        <v>21.411550473603477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</row>
    <row r="36" spans="3:69">
      <c r="C36" s="3">
        <v>35</v>
      </c>
      <c r="D36" s="2">
        <v>34.276626076207592</v>
      </c>
      <c r="E36">
        <f t="shared" si="30"/>
        <v>6.6013895629435364</v>
      </c>
      <c r="F36">
        <f t="shared" si="31"/>
        <v>1.5452176820129468</v>
      </c>
      <c r="G36">
        <f t="shared" si="32"/>
        <v>4.9092214124450079E-3</v>
      </c>
      <c r="H36">
        <f t="shared" si="33"/>
        <v>2.8485868660793319</v>
      </c>
      <c r="I36">
        <f t="shared" si="34"/>
        <v>2.1677211764990658</v>
      </c>
      <c r="J36">
        <f t="shared" si="35"/>
        <v>3.771383767201129</v>
      </c>
      <c r="K36">
        <f t="shared" si="36"/>
        <v>1.379556918837062</v>
      </c>
      <c r="L36">
        <f t="shared" si="37"/>
        <v>17.450959811818439</v>
      </c>
      <c r="M36">
        <f t="shared" si="38"/>
        <v>13.24301584741273</v>
      </c>
      <c r="N36">
        <f t="shared" si="39"/>
        <v>17.106532768024454</v>
      </c>
      <c r="O36">
        <f t="shared" si="40"/>
        <v>2.5755610688305084</v>
      </c>
      <c r="P36">
        <f t="shared" si="41"/>
        <v>9.2351823063128649</v>
      </c>
      <c r="Q36" s="7">
        <f t="shared" si="42"/>
        <v>7.8204434837144818</v>
      </c>
      <c r="R36" s="7">
        <f t="shared" si="43"/>
        <v>0.19094839964572596</v>
      </c>
      <c r="S36" s="7">
        <f t="shared" si="44"/>
        <v>0.47119678967410805</v>
      </c>
      <c r="T36" s="7">
        <f t="shared" si="45"/>
        <v>2.1356765623687304</v>
      </c>
      <c r="U36" s="7">
        <f t="shared" si="46"/>
        <v>0.71484107388931573</v>
      </c>
      <c r="V36" s="7">
        <f t="shared" si="17"/>
        <v>1.1163402859670097</v>
      </c>
      <c r="W36" s="7">
        <f t="shared" si="18"/>
        <v>2.6142420511025266</v>
      </c>
      <c r="X36" s="7">
        <f t="shared" si="19"/>
        <v>6.1531788086011741</v>
      </c>
      <c r="Y36" s="7">
        <f t="shared" si="20"/>
        <v>1.8661285475712162</v>
      </c>
      <c r="Z36" s="7">
        <f t="shared" si="21"/>
        <v>24.195885806001542</v>
      </c>
      <c r="AA36" s="7">
        <f t="shared" si="22"/>
        <v>2.7099794621956304</v>
      </c>
      <c r="AB36" s="7">
        <f t="shared" si="23"/>
        <v>1.5397633532351329</v>
      </c>
      <c r="AC36" s="7">
        <f t="shared" si="24"/>
        <v>0.8855519181067617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</row>
    <row r="37" spans="3:69">
      <c r="C37" s="3">
        <v>36</v>
      </c>
      <c r="D37" s="2">
        <v>36.84594302102844</v>
      </c>
      <c r="E37">
        <f t="shared" si="30"/>
        <v>1.7589366590492632</v>
      </c>
      <c r="F37">
        <f t="shared" si="31"/>
        <v>6.9663414651275444</v>
      </c>
      <c r="G37">
        <f t="shared" si="32"/>
        <v>0.77711493886308614</v>
      </c>
      <c r="H37">
        <f t="shared" si="33"/>
        <v>1.2034060267505673</v>
      </c>
      <c r="I37">
        <f t="shared" si="34"/>
        <v>0.39352016396911055</v>
      </c>
      <c r="J37">
        <f t="shared" si="35"/>
        <v>14.016505327653125</v>
      </c>
      <c r="K37">
        <f t="shared" si="36"/>
        <v>2.5860423830984733</v>
      </c>
      <c r="L37">
        <f t="shared" si="37"/>
        <v>1.1444260951798728</v>
      </c>
      <c r="M37">
        <f t="shared" si="38"/>
        <v>2.4545097228254353</v>
      </c>
      <c r="N37">
        <f t="shared" si="39"/>
        <v>0.93018594287903111</v>
      </c>
      <c r="O37">
        <f t="shared" si="40"/>
        <v>0.22054982921373698</v>
      </c>
      <c r="P37">
        <f t="shared" si="41"/>
        <v>5.1614677964719864E-2</v>
      </c>
      <c r="Q37" s="7">
        <f t="shared" si="42"/>
        <v>4.5468760747077805</v>
      </c>
      <c r="R37" s="7">
        <f t="shared" si="43"/>
        <v>3.5452340484398164</v>
      </c>
      <c r="S37" s="7">
        <f t="shared" si="44"/>
        <v>1.2274901136737755</v>
      </c>
      <c r="T37" s="7">
        <f t="shared" si="45"/>
        <v>2.9716043448089784</v>
      </c>
      <c r="U37" s="7">
        <f t="shared" si="46"/>
        <v>13.147056552094291</v>
      </c>
      <c r="V37" s="7">
        <f t="shared" si="17"/>
        <v>17.52409240799733</v>
      </c>
      <c r="W37" s="7">
        <f t="shared" si="18"/>
        <v>25.501258979859504</v>
      </c>
      <c r="X37" s="7">
        <f t="shared" si="19"/>
        <v>1.447819679086916</v>
      </c>
      <c r="Y37" s="7">
        <f t="shared" si="20"/>
        <v>5.5206879390001697</v>
      </c>
      <c r="Z37" s="7">
        <f t="shared" si="21"/>
        <v>0.85214207759140115</v>
      </c>
      <c r="AA37" s="7">
        <f t="shared" si="22"/>
        <v>1.7647659362505066</v>
      </c>
      <c r="AB37" s="7">
        <f t="shared" si="23"/>
        <v>2.6512933591809631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</row>
    <row r="38" spans="3:69">
      <c r="C38" s="3">
        <v>37</v>
      </c>
      <c r="D38" s="2">
        <v>35.519693927136473</v>
      </c>
      <c r="E38">
        <f t="shared" si="30"/>
        <v>1.7243200804608498</v>
      </c>
      <c r="F38">
        <f t="shared" si="31"/>
        <v>0.19776508487669558</v>
      </c>
      <c r="G38">
        <f t="shared" si="32"/>
        <v>5.255576839684574E-2</v>
      </c>
      <c r="H38">
        <f t="shared" si="33"/>
        <v>0.48851326330206468</v>
      </c>
      <c r="I38">
        <f t="shared" si="34"/>
        <v>5.8448538767124489</v>
      </c>
      <c r="J38">
        <f t="shared" si="35"/>
        <v>8.6105082001711697</v>
      </c>
      <c r="K38">
        <f t="shared" si="36"/>
        <v>5.7409483563807111</v>
      </c>
      <c r="L38">
        <f t="shared" si="37"/>
        <v>8.3690821365916612</v>
      </c>
      <c r="M38">
        <f t="shared" si="38"/>
        <v>0.1308902788878463</v>
      </c>
      <c r="N38">
        <f t="shared" si="39"/>
        <v>3.2251721303912153</v>
      </c>
      <c r="O38">
        <f t="shared" si="40"/>
        <v>2.4131687918463767</v>
      </c>
      <c r="P38">
        <f t="shared" si="41"/>
        <v>0.64978338024144111</v>
      </c>
      <c r="Q38" s="7">
        <f t="shared" si="42"/>
        <v>0.30983706516584197</v>
      </c>
      <c r="R38" s="7">
        <f t="shared" si="43"/>
        <v>4.7666925739041979E-2</v>
      </c>
      <c r="S38" s="7">
        <f t="shared" si="44"/>
        <v>0.15807391561164419</v>
      </c>
      <c r="T38" s="7">
        <f t="shared" si="45"/>
        <v>5.2883345089286635</v>
      </c>
      <c r="U38" s="7">
        <f t="shared" si="46"/>
        <v>8.1791975566186021</v>
      </c>
      <c r="V38" s="7">
        <f t="shared" si="17"/>
        <v>13.865405715720856</v>
      </c>
      <c r="W38" s="7">
        <f t="shared" si="18"/>
        <v>1.5127845194736353E-2</v>
      </c>
      <c r="X38" s="7">
        <f t="shared" si="19"/>
        <v>13.511972598306967</v>
      </c>
      <c r="Y38" s="7">
        <f t="shared" si="20"/>
        <v>0.16251675948434402</v>
      </c>
      <c r="Z38" s="7">
        <f t="shared" si="21"/>
        <v>4.821703168576873E-6</v>
      </c>
      <c r="AA38" s="7">
        <f t="shared" si="22"/>
        <v>9.1222223211902279E-2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</row>
    <row r="39" spans="3:69">
      <c r="C39" s="3">
        <v>38</v>
      </c>
      <c r="D39" s="2">
        <v>34.206560239935946</v>
      </c>
      <c r="E39">
        <f t="shared" si="30"/>
        <v>3.0900069213930279</v>
      </c>
      <c r="F39">
        <f t="shared" si="31"/>
        <v>2.3789488238058518</v>
      </c>
      <c r="G39">
        <f t="shared" si="32"/>
        <v>4.0484294098768165</v>
      </c>
      <c r="H39">
        <f t="shared" si="33"/>
        <v>1.2198751275466069</v>
      </c>
      <c r="I39">
        <f t="shared" si="34"/>
        <v>18.041259930242092</v>
      </c>
      <c r="J39">
        <f t="shared" si="35"/>
        <v>13.757877603728051</v>
      </c>
      <c r="K39">
        <f t="shared" si="36"/>
        <v>17.691027209943694</v>
      </c>
      <c r="L39">
        <f t="shared" si="37"/>
        <v>2.8053613709746044</v>
      </c>
      <c r="M39">
        <f t="shared" si="38"/>
        <v>9.6659438717413284</v>
      </c>
      <c r="N39">
        <f t="shared" si="39"/>
        <v>8.2172317099489103</v>
      </c>
      <c r="O39">
        <f t="shared" si="40"/>
        <v>0.25709185893904624</v>
      </c>
      <c r="P39">
        <f t="shared" si="41"/>
        <v>0.5722976816062707</v>
      </c>
      <c r="Q39" s="7">
        <f t="shared" si="42"/>
        <v>2.3453735676945477</v>
      </c>
      <c r="R39" s="7">
        <f t="shared" si="43"/>
        <v>0.83822920661398737</v>
      </c>
      <c r="S39" s="7">
        <f t="shared" si="44"/>
        <v>0.97319057809190079</v>
      </c>
      <c r="T39" s="7">
        <f t="shared" si="45"/>
        <v>2.3925777254748399</v>
      </c>
      <c r="U39" s="7">
        <f t="shared" si="46"/>
        <v>5.8104829830894538</v>
      </c>
      <c r="V39" s="7">
        <f t="shared" si="17"/>
        <v>2.0624664839050282</v>
      </c>
      <c r="W39" s="7">
        <f t="shared" si="18"/>
        <v>24.890093107178892</v>
      </c>
      <c r="X39" s="7">
        <f t="shared" si="19"/>
        <v>2.9455736567042612</v>
      </c>
      <c r="Y39" s="7">
        <f t="shared" si="20"/>
        <v>1.7185580452746552</v>
      </c>
      <c r="Z39" s="7">
        <f t="shared" si="21"/>
        <v>1.0223303237617956</v>
      </c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</row>
    <row r="40" spans="3:69">
      <c r="C40" s="3">
        <v>39</v>
      </c>
      <c r="D40" s="2">
        <v>35.964401791781</v>
      </c>
      <c r="E40">
        <f t="shared" si="30"/>
        <v>4.6421897927888284E-2</v>
      </c>
      <c r="F40">
        <f t="shared" si="31"/>
        <v>6.4632574509142657E-2</v>
      </c>
      <c r="G40">
        <f t="shared" si="32"/>
        <v>8.1928822226992075</v>
      </c>
      <c r="H40">
        <f t="shared" si="33"/>
        <v>6.1984013456314226</v>
      </c>
      <c r="I40">
        <f t="shared" si="34"/>
        <v>3.8076487881111376</v>
      </c>
      <c r="J40">
        <f t="shared" si="35"/>
        <v>5.9938239109769134</v>
      </c>
      <c r="K40">
        <f t="shared" si="36"/>
        <v>6.875767681823926E-3</v>
      </c>
      <c r="L40">
        <f t="shared" si="37"/>
        <v>1.8256564758751495</v>
      </c>
      <c r="M40">
        <f t="shared" si="38"/>
        <v>1.2292819220813953</v>
      </c>
      <c r="N40">
        <f t="shared" si="39"/>
        <v>1.5644988548799801</v>
      </c>
      <c r="O40">
        <f t="shared" si="40"/>
        <v>1.0026777139334209</v>
      </c>
      <c r="P40">
        <f t="shared" si="41"/>
        <v>5.124803996323718E-2</v>
      </c>
      <c r="Q40" s="7">
        <f t="shared" si="42"/>
        <v>0.70945744648757458</v>
      </c>
      <c r="R40" s="7">
        <f t="shared" si="43"/>
        <v>7.5314337210468087</v>
      </c>
      <c r="S40" s="7">
        <f t="shared" si="44"/>
        <v>10.920629049661226</v>
      </c>
      <c r="T40" s="7">
        <f t="shared" si="45"/>
        <v>17.375024141685802</v>
      </c>
      <c r="U40" s="7">
        <f t="shared" si="46"/>
        <v>0.10349897065979813</v>
      </c>
      <c r="V40" s="7">
        <f t="shared" si="17"/>
        <v>10.44036685211799</v>
      </c>
      <c r="W40" s="7">
        <f t="shared" si="18"/>
        <v>1.7284132894247442E-3</v>
      </c>
      <c r="X40" s="7">
        <f t="shared" si="19"/>
        <v>0.19972291916188595</v>
      </c>
      <c r="Y40" s="7">
        <f t="shared" si="20"/>
        <v>0.55761769144939888</v>
      </c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</row>
    <row r="41" spans="3:69">
      <c r="C41" s="3">
        <v>40</v>
      </c>
      <c r="D41" s="2">
        <v>35.748944376202218</v>
      </c>
      <c r="E41">
        <f t="shared" si="30"/>
        <v>0.22060568012877763</v>
      </c>
      <c r="F41">
        <f t="shared" si="31"/>
        <v>7.0058874963231208</v>
      </c>
      <c r="G41">
        <f t="shared" si="32"/>
        <v>7.3176541800688568</v>
      </c>
      <c r="H41">
        <f t="shared" si="33"/>
        <v>4.6949233090044125</v>
      </c>
      <c r="I41">
        <f t="shared" si="34"/>
        <v>7.0952238784268298</v>
      </c>
      <c r="J41">
        <f t="shared" si="35"/>
        <v>1.7566100544548702E-2</v>
      </c>
      <c r="K41">
        <f t="shared" si="36"/>
        <v>2.4543169454365716</v>
      </c>
      <c r="L41">
        <f t="shared" si="37"/>
        <v>1.7534719642443752</v>
      </c>
      <c r="M41">
        <f t="shared" si="38"/>
        <v>1.0719327894931518</v>
      </c>
      <c r="N41">
        <f t="shared" si="39"/>
        <v>0.61760823307936574</v>
      </c>
      <c r="O41">
        <f t="shared" si="40"/>
        <v>1.1930939130008193E-4</v>
      </c>
      <c r="P41">
        <f t="shared" si="41"/>
        <v>0.39292281167344728</v>
      </c>
      <c r="Q41" s="7">
        <f t="shared" si="42"/>
        <v>6.3952763236222188</v>
      </c>
      <c r="R41" s="7">
        <f t="shared" si="43"/>
        <v>9.5430336344194959</v>
      </c>
      <c r="S41" s="7">
        <f t="shared" si="44"/>
        <v>15.625248280790981</v>
      </c>
      <c r="T41" s="7">
        <f t="shared" si="45"/>
        <v>1.1290155517160037E-2</v>
      </c>
      <c r="U41" s="7">
        <f t="shared" si="46"/>
        <v>11.879141642582436</v>
      </c>
      <c r="V41" s="7">
        <f t="shared" si="17"/>
        <v>3.0235376073821041E-2</v>
      </c>
      <c r="W41" s="7">
        <f t="shared" si="18"/>
        <v>5.3567383653839652E-2</v>
      </c>
      <c r="X41" s="7">
        <f t="shared" si="19"/>
        <v>0.28225909552939271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</row>
    <row r="42" spans="3:69">
      <c r="C42" s="3">
        <v>41</v>
      </c>
      <c r="D42" s="2">
        <v>36.218631165593592</v>
      </c>
      <c r="E42">
        <f t="shared" si="30"/>
        <v>9.7128870117338799</v>
      </c>
      <c r="F42">
        <f t="shared" si="31"/>
        <v>4.9971450833004694</v>
      </c>
      <c r="G42">
        <f t="shared" si="32"/>
        <v>2.8801157635346439</v>
      </c>
      <c r="H42">
        <f t="shared" si="33"/>
        <v>4.8136331718854528</v>
      </c>
      <c r="I42">
        <f t="shared" si="34"/>
        <v>0.11366986811226312</v>
      </c>
      <c r="J42">
        <f t="shared" si="35"/>
        <v>1.2032755768480028</v>
      </c>
      <c r="K42">
        <f t="shared" si="36"/>
        <v>0.73017109602014407</v>
      </c>
      <c r="L42">
        <f t="shared" si="37"/>
        <v>2.2651112680868559</v>
      </c>
      <c r="M42">
        <f t="shared" si="38"/>
        <v>1.5764493344976018</v>
      </c>
      <c r="N42">
        <f t="shared" si="39"/>
        <v>0.23098565799995854</v>
      </c>
      <c r="O42">
        <f t="shared" si="40"/>
        <v>1.2023612494077522</v>
      </c>
      <c r="P42">
        <f t="shared" si="41"/>
        <v>8.9914529102778022</v>
      </c>
      <c r="Q42" s="7">
        <f t="shared" si="42"/>
        <v>12.665533472103242</v>
      </c>
      <c r="R42" s="7">
        <f t="shared" si="43"/>
        <v>19.559083565544231</v>
      </c>
      <c r="S42" s="7">
        <f t="shared" si="44"/>
        <v>0.33170911004614478</v>
      </c>
      <c r="T42" s="7">
        <f t="shared" si="45"/>
        <v>8.8620900700620187</v>
      </c>
      <c r="U42" s="7">
        <f t="shared" si="46"/>
        <v>8.7499748472867789E-2</v>
      </c>
      <c r="V42" s="7">
        <f t="shared" si="17"/>
        <v>0.49158759046999817</v>
      </c>
      <c r="W42" s="7">
        <f t="shared" si="18"/>
        <v>1.0019357515395386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</row>
    <row r="43" spans="3:69">
      <c r="C43" s="3">
        <v>42</v>
      </c>
      <c r="D43" s="2">
        <v>33.102080666767385</v>
      </c>
      <c r="E43">
        <f t="shared" si="30"/>
        <v>28.643689988830786</v>
      </c>
      <c r="F43">
        <f t="shared" si="31"/>
        <v>23.171138526321382</v>
      </c>
      <c r="G43">
        <f t="shared" si="32"/>
        <v>28.201939755165586</v>
      </c>
      <c r="H43">
        <f t="shared" si="33"/>
        <v>7.7250692300008215</v>
      </c>
      <c r="I43">
        <f t="shared" si="34"/>
        <v>17.753495320547927</v>
      </c>
      <c r="J43">
        <f t="shared" si="35"/>
        <v>15.769245995869708</v>
      </c>
      <c r="K43">
        <f t="shared" si="36"/>
        <v>2.5970026363012528</v>
      </c>
      <c r="L43">
        <f t="shared" si="37"/>
        <v>3.463258333408386</v>
      </c>
      <c r="M43">
        <f t="shared" si="38"/>
        <v>6.9481840360573672</v>
      </c>
      <c r="N43">
        <f t="shared" si="39"/>
        <v>4.0805137490234982</v>
      </c>
      <c r="O43">
        <f t="shared" si="40"/>
        <v>1.3918183714382795E-2</v>
      </c>
      <c r="P43">
        <f t="shared" si="41"/>
        <v>0.19564378137065247</v>
      </c>
      <c r="Q43" s="7">
        <f t="shared" si="42"/>
        <v>1.7056745819731089</v>
      </c>
      <c r="R43" s="7">
        <f t="shared" si="43"/>
        <v>6.4546918853742659</v>
      </c>
      <c r="S43" s="7">
        <f t="shared" si="44"/>
        <v>37.130459240804448</v>
      </c>
      <c r="T43" s="7">
        <f t="shared" si="45"/>
        <v>7.956613270352749</v>
      </c>
      <c r="U43" s="7">
        <f t="shared" si="46"/>
        <v>5.8342413257731573</v>
      </c>
      <c r="V43" s="7">
        <f t="shared" si="17"/>
        <v>4.4756918149056233</v>
      </c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</row>
    <row r="44" spans="3:69">
      <c r="C44" s="3">
        <v>43</v>
      </c>
      <c r="D44" s="2">
        <v>38.45406067316042</v>
      </c>
      <c r="E44">
        <f t="shared" si="30"/>
        <v>0.28980901447839691</v>
      </c>
      <c r="F44">
        <f t="shared" si="31"/>
        <v>1.7164575012050343E-3</v>
      </c>
      <c r="G44">
        <f t="shared" si="32"/>
        <v>6.6181633816790839</v>
      </c>
      <c r="H44">
        <f t="shared" si="33"/>
        <v>1.2961602132710701</v>
      </c>
      <c r="I44">
        <f t="shared" si="34"/>
        <v>1.9069649376439122</v>
      </c>
      <c r="J44">
        <f t="shared" si="35"/>
        <v>13.991027304971263</v>
      </c>
      <c r="K44">
        <f t="shared" si="36"/>
        <v>12.187058959756802</v>
      </c>
      <c r="L44">
        <f t="shared" si="37"/>
        <v>7.3768688316105671</v>
      </c>
      <c r="M44">
        <f t="shared" si="38"/>
        <v>11.101903136651762</v>
      </c>
      <c r="N44">
        <f t="shared" si="39"/>
        <v>27.394804720661426</v>
      </c>
      <c r="O44">
        <f t="shared" si="40"/>
        <v>33.573870631109195</v>
      </c>
      <c r="P44">
        <f t="shared" si="41"/>
        <v>44.328894455298048</v>
      </c>
      <c r="Q44" s="7">
        <f t="shared" si="42"/>
        <v>7.903809376143446</v>
      </c>
      <c r="R44" s="7">
        <f t="shared" si="43"/>
        <v>0.54981746191162151</v>
      </c>
      <c r="S44" s="7">
        <f t="shared" si="44"/>
        <v>6.4071408625745168</v>
      </c>
      <c r="T44" s="7">
        <f t="shared" si="45"/>
        <v>8.6233998080791014</v>
      </c>
      <c r="U44" s="7">
        <f t="shared" si="46"/>
        <v>10.474264993995368</v>
      </c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</row>
    <row r="45" spans="3:69">
      <c r="C45" s="3">
        <v>44</v>
      </c>
      <c r="D45" s="2">
        <v>37.915721547257057</v>
      </c>
      <c r="E45">
        <f t="shared" si="30"/>
        <v>0.24691852826818933</v>
      </c>
      <c r="F45">
        <f t="shared" si="31"/>
        <v>4.1381323955065916</v>
      </c>
      <c r="G45">
        <f t="shared" si="32"/>
        <v>0.36018145816747688</v>
      </c>
      <c r="H45">
        <f t="shared" si="33"/>
        <v>0.70995771704355559</v>
      </c>
      <c r="I45">
        <f t="shared" si="34"/>
        <v>10.253566358399587</v>
      </c>
      <c r="J45">
        <f t="shared" si="35"/>
        <v>8.7181875959549515</v>
      </c>
      <c r="K45">
        <f t="shared" si="36"/>
        <v>4.7423775290726278</v>
      </c>
      <c r="L45">
        <f t="shared" si="37"/>
        <v>7.8042720572093298</v>
      </c>
      <c r="M45">
        <f t="shared" si="38"/>
        <v>22.049274754058732</v>
      </c>
      <c r="N45">
        <f t="shared" si="39"/>
        <v>27.625086740187545</v>
      </c>
      <c r="O45">
        <f t="shared" si="40"/>
        <v>37.450185292354618</v>
      </c>
      <c r="P45">
        <f t="shared" si="41"/>
        <v>5.1666759029453786</v>
      </c>
      <c r="Q45" s="7">
        <f t="shared" si="42"/>
        <v>1.6379799238795887</v>
      </c>
      <c r="R45" s="7">
        <f t="shared" si="43"/>
        <v>3.9716262786470393</v>
      </c>
      <c r="S45" s="7">
        <f t="shared" si="44"/>
        <v>5.7514757536014223</v>
      </c>
      <c r="T45" s="7">
        <f t="shared" si="45"/>
        <v>7.2795158354507512</v>
      </c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</row>
    <row r="46" spans="3:69">
      <c r="C46" s="3">
        <v>45</v>
      </c>
      <c r="D46" s="2">
        <v>38.412630521082434</v>
      </c>
      <c r="E46">
        <f t="shared" si="30"/>
        <v>6.4067151499779396</v>
      </c>
      <c r="F46">
        <f t="shared" si="31"/>
        <v>1.2035410164133289</v>
      </c>
      <c r="G46">
        <f t="shared" si="32"/>
        <v>1.794257197149171</v>
      </c>
      <c r="H46">
        <f t="shared" si="33"/>
        <v>13.682808261006873</v>
      </c>
      <c r="I46">
        <f t="shared" si="34"/>
        <v>11.899510357016695</v>
      </c>
      <c r="J46">
        <f t="shared" si="35"/>
        <v>7.1535334564916084</v>
      </c>
      <c r="K46">
        <f t="shared" si="36"/>
        <v>10.827533050355138</v>
      </c>
      <c r="L46">
        <f t="shared" si="37"/>
        <v>26.962829960558096</v>
      </c>
      <c r="M46">
        <f t="shared" si="38"/>
        <v>33.095469927537167</v>
      </c>
      <c r="N46">
        <f t="shared" si="39"/>
        <v>43.778927440478675</v>
      </c>
      <c r="O46">
        <f t="shared" si="40"/>
        <v>7.6725747409940599</v>
      </c>
      <c r="P46">
        <f t="shared" si="41"/>
        <v>0.61297456741695211</v>
      </c>
      <c r="Q46" s="7">
        <f t="shared" si="42"/>
        <v>6.1991185778763533</v>
      </c>
      <c r="R46" s="7">
        <f t="shared" si="43"/>
        <v>8.3817917967205755</v>
      </c>
      <c r="S46" s="7">
        <f t="shared" si="44"/>
        <v>10.207812618717275</v>
      </c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</row>
    <row r="47" spans="3:69">
      <c r="C47" s="3">
        <v>46</v>
      </c>
      <c r="D47" s="2">
        <v>35.881481542855759</v>
      </c>
      <c r="E47">
        <f t="shared" si="30"/>
        <v>2.0566107101255833</v>
      </c>
      <c r="F47">
        <f t="shared" si="31"/>
        <v>1.4200300031950968</v>
      </c>
      <c r="G47">
        <f t="shared" si="32"/>
        <v>1.363941446192793</v>
      </c>
      <c r="H47">
        <f t="shared" si="33"/>
        <v>0.84349109549787604</v>
      </c>
      <c r="I47">
        <f t="shared" si="34"/>
        <v>2.05807860865319E-2</v>
      </c>
      <c r="J47">
        <f t="shared" si="35"/>
        <v>0.57664692876974166</v>
      </c>
      <c r="K47">
        <f t="shared" si="36"/>
        <v>7.08318581948269</v>
      </c>
      <c r="L47">
        <f t="shared" si="37"/>
        <v>10.37946208804232</v>
      </c>
      <c r="M47">
        <f t="shared" si="38"/>
        <v>16.690621009170858</v>
      </c>
      <c r="N47">
        <f t="shared" si="39"/>
        <v>5.7021767381620861E-2</v>
      </c>
      <c r="O47">
        <f t="shared" si="40"/>
        <v>10.983099081879645</v>
      </c>
      <c r="P47">
        <f t="shared" si="41"/>
        <v>1.7094965734646384E-3</v>
      </c>
      <c r="Q47" s="7">
        <f t="shared" si="42"/>
        <v>0.13248395435703544</v>
      </c>
      <c r="R47" s="7">
        <f t="shared" si="43"/>
        <v>0.44065405180575073</v>
      </c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</row>
    <row r="48" spans="3:69">
      <c r="C48" s="3">
        <v>47</v>
      </c>
      <c r="D48" s="2">
        <v>37.315570351167707</v>
      </c>
      <c r="E48">
        <f t="shared" si="30"/>
        <v>5.8776518668878355E-2</v>
      </c>
      <c r="F48">
        <f t="shared" si="31"/>
        <v>6.7702366705520829</v>
      </c>
      <c r="G48">
        <f t="shared" si="32"/>
        <v>5.5342869326762205</v>
      </c>
      <c r="H48">
        <f t="shared" si="33"/>
        <v>2.4886604019066532</v>
      </c>
      <c r="I48">
        <f t="shared" si="34"/>
        <v>4.8112734787540488</v>
      </c>
      <c r="J48">
        <f t="shared" si="35"/>
        <v>16.773237645686329</v>
      </c>
      <c r="K48">
        <f t="shared" si="36"/>
        <v>21.676530123562635</v>
      </c>
      <c r="L48">
        <f t="shared" si="37"/>
        <v>30.464929432773754</v>
      </c>
      <c r="M48">
        <f t="shared" si="38"/>
        <v>2.7985312364703989</v>
      </c>
      <c r="N48">
        <f t="shared" si="39"/>
        <v>3.5343514711076649</v>
      </c>
      <c r="O48">
        <f t="shared" si="40"/>
        <v>1.9397323664807462</v>
      </c>
      <c r="P48">
        <f t="shared" si="41"/>
        <v>3.233063858377665</v>
      </c>
      <c r="Q48" s="7">
        <f t="shared" si="42"/>
        <v>4.4012120746518733</v>
      </c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</row>
    <row r="49" spans="2:69">
      <c r="C49" s="3">
        <v>48</v>
      </c>
      <c r="D49" s="2">
        <v>37.073131660631567</v>
      </c>
      <c r="E49">
        <f t="shared" si="30"/>
        <v>5.5673778345175045</v>
      </c>
      <c r="F49">
        <f t="shared" si="31"/>
        <v>4.4523862503502283</v>
      </c>
      <c r="G49">
        <f t="shared" si="32"/>
        <v>1.7825191614061819</v>
      </c>
      <c r="H49">
        <f t="shared" si="33"/>
        <v>3.8064901158082307</v>
      </c>
      <c r="I49">
        <f t="shared" si="34"/>
        <v>14.846191900788586</v>
      </c>
      <c r="J49">
        <f t="shared" si="35"/>
        <v>19.477811590202311</v>
      </c>
      <c r="K49">
        <f t="shared" si="36"/>
        <v>27.847423086309362</v>
      </c>
      <c r="L49">
        <f t="shared" si="37"/>
        <v>2.0461655395794125</v>
      </c>
      <c r="M49">
        <f t="shared" si="38"/>
        <v>4.504691208042698</v>
      </c>
      <c r="N49">
        <f t="shared" si="39"/>
        <v>1.3231994282305521</v>
      </c>
      <c r="O49">
        <f t="shared" si="40"/>
        <v>2.4199958078035828</v>
      </c>
      <c r="P49">
        <f t="shared" si="41"/>
        <v>3.4427611385763002</v>
      </c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</row>
    <row r="50" spans="2:69">
      <c r="C50" s="3">
        <v>49</v>
      </c>
      <c r="D50" s="2">
        <v>34.713602505372513</v>
      </c>
      <c r="E50">
        <f t="shared" si="30"/>
        <v>6.2230952427677358E-2</v>
      </c>
      <c r="F50">
        <f t="shared" si="31"/>
        <v>1.049434260912707</v>
      </c>
      <c r="G50">
        <f t="shared" si="32"/>
        <v>0.16687741094519068</v>
      </c>
      <c r="H50">
        <f t="shared" si="33"/>
        <v>2.2306811072092154</v>
      </c>
      <c r="I50">
        <f t="shared" si="34"/>
        <v>4.2182514344918243</v>
      </c>
      <c r="J50">
        <f t="shared" si="35"/>
        <v>8.5120198681693324</v>
      </c>
      <c r="K50">
        <f t="shared" si="36"/>
        <v>0.86320214692685016</v>
      </c>
      <c r="L50">
        <f t="shared" si="37"/>
        <v>20.087920076397076</v>
      </c>
      <c r="M50">
        <f t="shared" si="38"/>
        <v>1.4622253333400113</v>
      </c>
      <c r="N50">
        <f t="shared" si="39"/>
        <v>0.64624811009077388</v>
      </c>
      <c r="O50">
        <f t="shared" si="40"/>
        <v>0.25407774616124268</v>
      </c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</row>
    <row r="51" spans="2:69">
      <c r="C51" s="3">
        <v>50</v>
      </c>
      <c r="D51" s="2">
        <v>34.963063829885307</v>
      </c>
      <c r="E51">
        <f t="shared" si="30"/>
        <v>0.60055937863749853</v>
      </c>
      <c r="F51">
        <f t="shared" si="31"/>
        <v>2.5295309602662963E-2</v>
      </c>
      <c r="G51">
        <f t="shared" si="32"/>
        <v>3.0380762291030723</v>
      </c>
      <c r="H51">
        <f t="shared" si="33"/>
        <v>5.305188792379802</v>
      </c>
      <c r="I51">
        <f t="shared" si="34"/>
        <v>10.029875914471789</v>
      </c>
      <c r="J51">
        <f t="shared" si="35"/>
        <v>0.46189068817352774</v>
      </c>
      <c r="K51">
        <f t="shared" si="36"/>
        <v>17.914002197780405</v>
      </c>
      <c r="L51">
        <f t="shared" si="37"/>
        <v>0.921146497490963</v>
      </c>
      <c r="M51">
        <f t="shared" si="38"/>
        <v>0.30739734817318043</v>
      </c>
      <c r="N51">
        <f t="shared" si="39"/>
        <v>6.4821123275213707E-2</v>
      </c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</row>
    <row r="52" spans="2:69">
      <c r="C52" s="3">
        <v>51</v>
      </c>
      <c r="D52" s="2">
        <v>35.738021492365974</v>
      </c>
      <c r="E52">
        <f t="shared" si="30"/>
        <v>0.37934841718468981</v>
      </c>
      <c r="F52">
        <f t="shared" si="31"/>
        <v>6.340150125490565</v>
      </c>
      <c r="G52">
        <f t="shared" si="32"/>
        <v>9.4756674332450821</v>
      </c>
      <c r="H52">
        <f t="shared" si="33"/>
        <v>15.539013925261935</v>
      </c>
      <c r="I52">
        <f t="shared" si="34"/>
        <v>9.0882397298653102E-3</v>
      </c>
      <c r="J52">
        <f t="shared" si="35"/>
        <v>11.954554860320798</v>
      </c>
      <c r="K52">
        <f t="shared" si="36"/>
        <v>3.4153298009246491E-2</v>
      </c>
      <c r="L52">
        <f t="shared" si="37"/>
        <v>4.8630571235975098E-2</v>
      </c>
      <c r="M52">
        <f t="shared" si="38"/>
        <v>0.27077217196136905</v>
      </c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</row>
    <row r="53" spans="2:69">
      <c r="C53" s="3">
        <v>52</v>
      </c>
      <c r="D53" s="2">
        <v>35.12210882227005</v>
      </c>
      <c r="E53">
        <f t="shared" si="30"/>
        <v>3.617804866750336</v>
      </c>
      <c r="F53">
        <f t="shared" si="31"/>
        <v>6.0631406190593964</v>
      </c>
      <c r="G53">
        <f t="shared" si="32"/>
        <v>11.062561548691194</v>
      </c>
      <c r="H53">
        <f t="shared" si="33"/>
        <v>0.27100396374064517</v>
      </c>
      <c r="I53">
        <f t="shared" si="34"/>
        <v>16.592983677972349</v>
      </c>
      <c r="J53">
        <f t="shared" si="35"/>
        <v>0.64115056356743172</v>
      </c>
      <c r="K53">
        <f t="shared" si="36"/>
        <v>0.15633267259691253</v>
      </c>
      <c r="L53">
        <f t="shared" si="37"/>
        <v>9.1307456970195107E-3</v>
      </c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</row>
    <row r="54" spans="2:69">
      <c r="C54" s="3">
        <v>53</v>
      </c>
      <c r="D54" s="2">
        <v>33.220056018915123</v>
      </c>
      <c r="E54">
        <f t="shared" si="30"/>
        <v>0.31392682682869461</v>
      </c>
      <c r="F54">
        <f t="shared" si="31"/>
        <v>2.027747870716468</v>
      </c>
      <c r="G54">
        <f t="shared" si="32"/>
        <v>5.8691516886138242</v>
      </c>
      <c r="H54">
        <f t="shared" si="33"/>
        <v>35.706617287203962</v>
      </c>
      <c r="I54">
        <f t="shared" si="34"/>
        <v>7.3049742281546921</v>
      </c>
      <c r="J54">
        <f t="shared" si="35"/>
        <v>5.2782400674392624</v>
      </c>
      <c r="K54">
        <f t="shared" si="36"/>
        <v>3.9904366783040426</v>
      </c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</row>
    <row r="55" spans="2:69">
      <c r="C55" s="3">
        <v>54</v>
      </c>
      <c r="D55" s="2">
        <v>32.659764285236413</v>
      </c>
      <c r="E55">
        <f t="shared" si="30"/>
        <v>0.74597490790719567</v>
      </c>
      <c r="F55">
        <f t="shared" si="31"/>
        <v>8.8978412422993713</v>
      </c>
      <c r="G55">
        <f t="shared" si="32"/>
        <v>42.716592220717246</v>
      </c>
      <c r="H55">
        <f t="shared" si="33"/>
        <v>10.647582206580561</v>
      </c>
      <c r="I55">
        <f t="shared" si="34"/>
        <v>8.1666424957148092</v>
      </c>
      <c r="J55">
        <f t="shared" si="35"/>
        <v>6.5428497115506588</v>
      </c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</row>
    <row r="56" spans="2:69">
      <c r="C56" s="3">
        <v>55</v>
      </c>
      <c r="D56" s="2">
        <v>31.796065895804549</v>
      </c>
      <c r="E56">
        <f t="shared" si="30"/>
        <v>14.796511096076008</v>
      </c>
      <c r="F56">
        <f t="shared" si="31"/>
        <v>54.752475179261303</v>
      </c>
      <c r="G56">
        <f t="shared" si="32"/>
        <v>17.030162176398065</v>
      </c>
      <c r="H56">
        <f t="shared" si="33"/>
        <v>13.849057571861399</v>
      </c>
      <c r="I56">
        <f t="shared" si="34"/>
        <v>11.707331928957126</v>
      </c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</row>
    <row r="57" spans="2:69">
      <c r="C57" s="3">
        <v>56</v>
      </c>
      <c r="D57" s="2">
        <v>35.642689232716549</v>
      </c>
      <c r="E57">
        <f t="shared" si="30"/>
        <v>12.622872530323377</v>
      </c>
      <c r="F57">
        <f t="shared" si="31"/>
        <v>7.8477505719206447E-2</v>
      </c>
      <c r="G57">
        <f t="shared" si="32"/>
        <v>1.5672822353710758E-2</v>
      </c>
      <c r="H57">
        <f t="shared" si="33"/>
        <v>0.18064665435967803</v>
      </c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</row>
    <row r="58" spans="2:69">
      <c r="C58" s="3">
        <v>57</v>
      </c>
      <c r="D58" s="2">
        <v>39.195557444503102</v>
      </c>
      <c r="E58">
        <f t="shared" si="30"/>
        <v>10.710760624645783</v>
      </c>
      <c r="F58">
        <f t="shared" si="31"/>
        <v>13.528120619332572</v>
      </c>
      <c r="G58">
        <f t="shared" si="32"/>
        <v>15.823638183008521</v>
      </c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</row>
    <row r="59" spans="2:69">
      <c r="C59" s="3">
        <v>58</v>
      </c>
      <c r="D59" s="2">
        <v>35.922827601597369</v>
      </c>
      <c r="E59">
        <f t="shared" si="30"/>
        <v>0.16429201342191471</v>
      </c>
      <c r="F59">
        <f t="shared" si="31"/>
        <v>0.49725604665157463</v>
      </c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</row>
    <row r="60" spans="2:69">
      <c r="C60" s="3">
        <v>59</v>
      </c>
      <c r="D60" s="2">
        <v>35.517498089444707</v>
      </c>
      <c r="E60">
        <f t="shared" si="30"/>
        <v>8.990062645514886E-2</v>
      </c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</row>
    <row r="61" spans="2:69">
      <c r="C61" s="3">
        <v>60</v>
      </c>
      <c r="D61" s="2">
        <v>35.217663757762779</v>
      </c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</row>
    <row r="62" spans="2:69"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</row>
    <row r="63" spans="2:69">
      <c r="B63" s="10"/>
      <c r="C63" s="4" t="s">
        <v>37</v>
      </c>
      <c r="D63" s="10">
        <f>COUNT(D2:D62)</f>
        <v>60</v>
      </c>
    </row>
    <row r="64" spans="2:69">
      <c r="B64" s="10"/>
      <c r="C64" s="4" t="s">
        <v>38</v>
      </c>
      <c r="D64" s="11">
        <f>AVERAGE(D1:D62)</f>
        <v>35.485468840255514</v>
      </c>
      <c r="E64">
        <f t="shared" ref="E64:AH64" si="47">SUM(E2:E62)</f>
        <v>438.20876931122859</v>
      </c>
      <c r="F64">
        <f t="shared" si="47"/>
        <v>695.95683121865477</v>
      </c>
      <c r="G64">
        <f t="shared" si="47"/>
        <v>759.21793977215032</v>
      </c>
      <c r="H64">
        <f t="shared" si="47"/>
        <v>697.99164006902777</v>
      </c>
      <c r="I64">
        <f t="shared" si="47"/>
        <v>628.3711737000383</v>
      </c>
      <c r="J64">
        <f t="shared" si="47"/>
        <v>549.79137411508452</v>
      </c>
      <c r="K64">
        <f t="shared" si="47"/>
        <v>507.68239762091054</v>
      </c>
      <c r="L64">
        <f t="shared" si="47"/>
        <v>620.89783136619224</v>
      </c>
      <c r="M64">
        <f t="shared" si="47"/>
        <v>663.70106044264992</v>
      </c>
      <c r="N64">
        <f t="shared" si="47"/>
        <v>729.1893401204735</v>
      </c>
      <c r="O64">
        <f t="shared" si="47"/>
        <v>523.98722097463803</v>
      </c>
      <c r="P64">
        <f t="shared" si="47"/>
        <v>419.47744492119699</v>
      </c>
      <c r="Q64" s="7">
        <f t="shared" si="47"/>
        <v>417.52267003970474</v>
      </c>
      <c r="R64" s="7">
        <f t="shared" si="47"/>
        <v>463.86522438554834</v>
      </c>
      <c r="S64" s="7">
        <f t="shared" si="47"/>
        <v>521.47106334390605</v>
      </c>
      <c r="T64" s="7">
        <f t="shared" si="47"/>
        <v>602.41654154427283</v>
      </c>
      <c r="U64" s="7">
        <f t="shared" si="47"/>
        <v>606.60071024423689</v>
      </c>
      <c r="V64" s="7">
        <f t="shared" si="47"/>
        <v>452.2412879735017</v>
      </c>
      <c r="W64" s="7">
        <f t="shared" si="47"/>
        <v>511.65747313449367</v>
      </c>
      <c r="X64" s="7">
        <f t="shared" si="47"/>
        <v>463.60265723573832</v>
      </c>
      <c r="Y64" s="7">
        <f t="shared" si="47"/>
        <v>446.15063556999513</v>
      </c>
      <c r="Z64" s="7">
        <f t="shared" si="47"/>
        <v>430.02045034438129</v>
      </c>
      <c r="AA64" s="7">
        <f t="shared" si="47"/>
        <v>385.54493400288231</v>
      </c>
      <c r="AB64" s="7">
        <f t="shared" si="47"/>
        <v>291.65885719515006</v>
      </c>
      <c r="AC64" s="7">
        <f t="shared" si="47"/>
        <v>287.68820135547384</v>
      </c>
      <c r="AD64" s="7">
        <f t="shared" si="47"/>
        <v>346.46640562207989</v>
      </c>
      <c r="AE64" s="7">
        <f t="shared" si="47"/>
        <v>364.9126388103868</v>
      </c>
      <c r="AF64" s="7">
        <f t="shared" si="47"/>
        <v>407.74857128949139</v>
      </c>
      <c r="AG64" s="7">
        <f t="shared" si="47"/>
        <v>301.20978475166561</v>
      </c>
      <c r="AH64" s="7">
        <f t="shared" si="47"/>
        <v>334.95104498304664</v>
      </c>
    </row>
    <row r="65" spans="2:34">
      <c r="B65" s="10"/>
      <c r="C65" s="4" t="s">
        <v>39</v>
      </c>
      <c r="D65" s="10">
        <f>VAR(D1:D62)</f>
        <v>5.5331945317658535</v>
      </c>
      <c r="E65">
        <v>1</v>
      </c>
      <c r="F65">
        <f t="shared" ref="F65:AH65" si="48">E65+1</f>
        <v>2</v>
      </c>
      <c r="G65">
        <f t="shared" si="48"/>
        <v>3</v>
      </c>
      <c r="H65">
        <f t="shared" si="48"/>
        <v>4</v>
      </c>
      <c r="I65">
        <f t="shared" si="48"/>
        <v>5</v>
      </c>
      <c r="J65">
        <f t="shared" si="48"/>
        <v>6</v>
      </c>
      <c r="K65">
        <f t="shared" si="48"/>
        <v>7</v>
      </c>
      <c r="L65">
        <f t="shared" si="48"/>
        <v>8</v>
      </c>
      <c r="M65">
        <f t="shared" si="48"/>
        <v>9</v>
      </c>
      <c r="N65">
        <f t="shared" si="48"/>
        <v>10</v>
      </c>
      <c r="O65">
        <f t="shared" si="48"/>
        <v>11</v>
      </c>
      <c r="P65">
        <f t="shared" si="48"/>
        <v>12</v>
      </c>
      <c r="Q65" s="7">
        <f t="shared" si="48"/>
        <v>13</v>
      </c>
      <c r="R65" s="7">
        <f t="shared" si="48"/>
        <v>14</v>
      </c>
      <c r="S65" s="7">
        <f t="shared" si="48"/>
        <v>15</v>
      </c>
      <c r="T65" s="7">
        <f t="shared" si="48"/>
        <v>16</v>
      </c>
      <c r="U65" s="7">
        <f t="shared" si="48"/>
        <v>17</v>
      </c>
      <c r="V65" s="7">
        <f t="shared" si="48"/>
        <v>18</v>
      </c>
      <c r="W65" s="7">
        <f t="shared" si="48"/>
        <v>19</v>
      </c>
      <c r="X65" s="7">
        <f t="shared" si="48"/>
        <v>20</v>
      </c>
      <c r="Y65" s="7">
        <f t="shared" si="48"/>
        <v>21</v>
      </c>
      <c r="Z65" s="7">
        <f t="shared" si="48"/>
        <v>22</v>
      </c>
      <c r="AA65" s="7">
        <f t="shared" si="48"/>
        <v>23</v>
      </c>
      <c r="AB65" s="7">
        <f t="shared" si="48"/>
        <v>24</v>
      </c>
      <c r="AC65" s="7">
        <f t="shared" si="48"/>
        <v>25</v>
      </c>
      <c r="AD65" s="7">
        <f t="shared" si="48"/>
        <v>26</v>
      </c>
      <c r="AE65" s="7">
        <f t="shared" si="48"/>
        <v>27</v>
      </c>
      <c r="AF65" s="7">
        <f t="shared" si="48"/>
        <v>28</v>
      </c>
      <c r="AG65" s="7">
        <f t="shared" si="48"/>
        <v>29</v>
      </c>
      <c r="AH65" s="7">
        <f t="shared" si="48"/>
        <v>30</v>
      </c>
    </row>
    <row r="66" spans="2:34">
      <c r="C66" s="4" t="s">
        <v>219</v>
      </c>
      <c r="D66"/>
      <c r="E66">
        <f t="shared" ref="E66:AH66" si="49">0.5*(1/($D$63-E65))*E64</f>
        <v>3.7136336382307507</v>
      </c>
      <c r="F66">
        <f t="shared" si="49"/>
        <v>5.9996278553332303</v>
      </c>
      <c r="G66">
        <f t="shared" si="49"/>
        <v>6.6598064892293882</v>
      </c>
      <c r="H66">
        <f t="shared" si="49"/>
        <v>6.232068214902033</v>
      </c>
      <c r="I66">
        <f t="shared" si="49"/>
        <v>5.7124652154548929</v>
      </c>
      <c r="J66">
        <f t="shared" si="49"/>
        <v>5.0906608714359676</v>
      </c>
      <c r="K66">
        <f t="shared" si="49"/>
        <v>4.7894565813293442</v>
      </c>
      <c r="L66">
        <f t="shared" si="49"/>
        <v>5.9701714554441567</v>
      </c>
      <c r="M66">
        <f t="shared" si="49"/>
        <v>6.5068731415946068</v>
      </c>
      <c r="N66">
        <f t="shared" si="49"/>
        <v>7.2918934012047352</v>
      </c>
      <c r="O66">
        <f t="shared" si="49"/>
        <v>5.3468083772922244</v>
      </c>
      <c r="P66">
        <f t="shared" si="49"/>
        <v>4.369556717929135</v>
      </c>
      <c r="Q66" s="7">
        <f t="shared" si="49"/>
        <v>4.4417305323372842</v>
      </c>
      <c r="R66" s="7">
        <f t="shared" si="49"/>
        <v>5.0420133085385688</v>
      </c>
      <c r="S66" s="7">
        <f t="shared" si="49"/>
        <v>5.7941229260434008</v>
      </c>
      <c r="T66" s="7">
        <f t="shared" si="49"/>
        <v>6.8456425175485549</v>
      </c>
      <c r="U66" s="7">
        <f t="shared" si="49"/>
        <v>7.0534966307469409</v>
      </c>
      <c r="V66" s="7">
        <f t="shared" si="49"/>
        <v>5.3838248568274008</v>
      </c>
      <c r="W66" s="7">
        <f t="shared" si="49"/>
        <v>6.2397252821279716</v>
      </c>
      <c r="X66" s="7">
        <f t="shared" si="49"/>
        <v>5.795033215446729</v>
      </c>
      <c r="Y66" s="7">
        <f t="shared" si="49"/>
        <v>5.7198799432050658</v>
      </c>
      <c r="Z66" s="7">
        <f t="shared" si="49"/>
        <v>5.658163820320806</v>
      </c>
      <c r="AA66" s="7">
        <f t="shared" si="49"/>
        <v>5.2100666757146259</v>
      </c>
      <c r="AB66" s="7">
        <f t="shared" si="49"/>
        <v>4.0508174610437511</v>
      </c>
      <c r="AC66" s="7">
        <f t="shared" si="49"/>
        <v>4.1098314479353402</v>
      </c>
      <c r="AD66" s="7">
        <f t="shared" si="49"/>
        <v>5.0950942003247039</v>
      </c>
      <c r="AE66" s="7">
        <f t="shared" si="49"/>
        <v>5.5289793759149513</v>
      </c>
      <c r="AF66" s="7">
        <f t="shared" si="49"/>
        <v>6.371071426398303</v>
      </c>
      <c r="AG66" s="7">
        <f t="shared" si="49"/>
        <v>4.8582223347042834</v>
      </c>
      <c r="AH66" s="7">
        <f t="shared" si="49"/>
        <v>5.5825174163841105</v>
      </c>
    </row>
    <row r="68" spans="2:34">
      <c r="E68">
        <f>AVERAGE(E66:BQ66)</f>
        <v>5.5487751776981096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>
      <selection activeCell="A3" sqref="A1:A3"/>
    </sheetView>
  </sheetViews>
  <sheetFormatPr defaultRowHeight="12.75"/>
  <cols>
    <col min="1" max="1" width="15.7109375" bestFit="1" customWidth="1"/>
  </cols>
  <sheetData>
    <row r="1" spans="1:3" ht="15">
      <c r="A1" s="93" t="s">
        <v>243</v>
      </c>
      <c r="C1" s="97" t="s">
        <v>244</v>
      </c>
    </row>
    <row r="2" spans="1:3" ht="15">
      <c r="A2" s="93" t="s">
        <v>240</v>
      </c>
      <c r="C2" s="96">
        <v>6.94</v>
      </c>
    </row>
    <row r="3" spans="1:3" ht="15">
      <c r="C3" s="96">
        <v>6.94</v>
      </c>
    </row>
    <row r="4" spans="1:3" ht="15">
      <c r="C4" s="96">
        <v>7.12</v>
      </c>
    </row>
    <row r="5" spans="1:3" ht="15">
      <c r="C5" s="96">
        <v>7.12</v>
      </c>
    </row>
    <row r="6" spans="1:3" ht="15">
      <c r="C6" s="96">
        <v>6.86</v>
      </c>
    </row>
    <row r="7" spans="1:3" ht="15">
      <c r="C7" s="96">
        <v>6.86</v>
      </c>
    </row>
    <row r="8" spans="1:3" ht="15">
      <c r="C8" s="96">
        <v>6.82</v>
      </c>
    </row>
    <row r="9" spans="1:3" ht="15">
      <c r="C9" s="96">
        <v>6.82</v>
      </c>
    </row>
    <row r="10" spans="1:3" ht="15">
      <c r="C10" s="96">
        <v>6.7450000000000001</v>
      </c>
    </row>
    <row r="11" spans="1:3" ht="15">
      <c r="C11" s="96">
        <v>6.67</v>
      </c>
    </row>
    <row r="12" spans="1:3" ht="15">
      <c r="C12" s="96">
        <v>6.96</v>
      </c>
    </row>
    <row r="13" spans="1:3" ht="15">
      <c r="C13" s="96">
        <v>6.96</v>
      </c>
    </row>
    <row r="14" spans="1:3" ht="15">
      <c r="C14" s="96">
        <v>7.1</v>
      </c>
    </row>
    <row r="15" spans="1:3" ht="15">
      <c r="C15" s="96">
        <v>7.1</v>
      </c>
    </row>
    <row r="16" spans="1:3" ht="15">
      <c r="C16" s="96">
        <v>7.13</v>
      </c>
    </row>
    <row r="17" spans="3:3" ht="15">
      <c r="C17" s="96">
        <v>7.13</v>
      </c>
    </row>
    <row r="18" spans="3:3" ht="15">
      <c r="C18" s="96">
        <v>7.16</v>
      </c>
    </row>
    <row r="19" spans="3:3" ht="15">
      <c r="C19" s="96">
        <v>7.16</v>
      </c>
    </row>
    <row r="20" spans="3:3" ht="15">
      <c r="C20" s="96">
        <v>6.98</v>
      </c>
    </row>
    <row r="21" spans="3:3" ht="15">
      <c r="C21" s="96">
        <v>6.98</v>
      </c>
    </row>
    <row r="22" spans="3:3" ht="15">
      <c r="C22" s="96">
        <v>6.8</v>
      </c>
    </row>
    <row r="23" spans="3:3" ht="15">
      <c r="C23" s="96">
        <v>6.8</v>
      </c>
    </row>
    <row r="24" spans="3:3" ht="15">
      <c r="C24" s="96">
        <v>6.76</v>
      </c>
    </row>
    <row r="25" spans="3:3" ht="15">
      <c r="C25" s="96">
        <v>6.76</v>
      </c>
    </row>
    <row r="26" spans="3:3" ht="15">
      <c r="C26" s="96">
        <v>6.62</v>
      </c>
    </row>
    <row r="27" spans="3:3" ht="15">
      <c r="C27" s="96">
        <v>6.62</v>
      </c>
    </row>
    <row r="28" spans="3:3" ht="15">
      <c r="C28" s="96">
        <v>7</v>
      </c>
    </row>
    <row r="29" spans="3:3" ht="15">
      <c r="C29" s="96">
        <v>7</v>
      </c>
    </row>
    <row r="30" spans="3:3" ht="15">
      <c r="C30" s="96">
        <v>7.08</v>
      </c>
    </row>
    <row r="31" spans="3:3" ht="15">
      <c r="C31" s="96">
        <v>7.08</v>
      </c>
    </row>
    <row r="32" spans="3:3" ht="15">
      <c r="C32" s="96">
        <v>7.32</v>
      </c>
    </row>
    <row r="33" spans="3:3" ht="15">
      <c r="C33" s="96">
        <v>7.32</v>
      </c>
    </row>
    <row r="34" spans="3:3" ht="15">
      <c r="C34" s="96">
        <v>7.79</v>
      </c>
    </row>
    <row r="35" spans="3:3" ht="15">
      <c r="C35" s="96">
        <v>7.79</v>
      </c>
    </row>
    <row r="36" spans="3:3" ht="15">
      <c r="C36" s="96">
        <v>7.02</v>
      </c>
    </row>
    <row r="37" spans="3:3" ht="15">
      <c r="C37" s="96">
        <v>7.02</v>
      </c>
    </row>
    <row r="38" spans="3:3" ht="15">
      <c r="C38" s="96">
        <v>7.4849999999999994</v>
      </c>
    </row>
    <row r="39" spans="3:3" ht="15">
      <c r="C39" s="96">
        <v>7.95</v>
      </c>
    </row>
    <row r="40" spans="3:3" ht="15">
      <c r="C40" s="96">
        <v>8</v>
      </c>
    </row>
    <row r="41" spans="3:3" ht="15">
      <c r="C41" s="96">
        <v>8</v>
      </c>
    </row>
    <row r="42" spans="3:3" ht="15">
      <c r="C42" s="96">
        <v>8.61</v>
      </c>
    </row>
    <row r="43" spans="3:3" ht="15">
      <c r="C43" s="96">
        <v>8.61</v>
      </c>
    </row>
    <row r="44" spans="3:3" ht="15">
      <c r="C44" s="96">
        <v>8.3000000000000007</v>
      </c>
    </row>
    <row r="45" spans="3:3" ht="15">
      <c r="C45" s="96">
        <v>8.3000000000000007</v>
      </c>
    </row>
    <row r="46" spans="3:3" ht="15">
      <c r="C46" s="96">
        <v>6.95</v>
      </c>
    </row>
    <row r="47" spans="3:3" ht="15">
      <c r="C47" s="96">
        <v>6.95</v>
      </c>
    </row>
    <row r="48" spans="3:3" ht="15">
      <c r="C48" s="96">
        <v>7.29</v>
      </c>
    </row>
    <row r="49" spans="3:3" ht="15">
      <c r="C49" s="96">
        <v>7.29</v>
      </c>
    </row>
    <row r="50" spans="3:3" ht="15">
      <c r="C50" s="96">
        <v>7.18</v>
      </c>
    </row>
    <row r="51" spans="3:3" ht="15">
      <c r="C51" s="96">
        <v>7.18</v>
      </c>
    </row>
    <row r="52" spans="3:3" ht="15">
      <c r="C52" s="96">
        <v>7.15</v>
      </c>
    </row>
    <row r="53" spans="3:3" ht="15">
      <c r="C53" s="96">
        <v>7.15</v>
      </c>
    </row>
    <row r="54" spans="3:3" ht="15">
      <c r="C54" s="96">
        <v>6.85</v>
      </c>
    </row>
    <row r="55" spans="3:3" ht="15">
      <c r="C55" s="96">
        <v>6.85</v>
      </c>
    </row>
    <row r="56" spans="3:3" ht="15">
      <c r="C56" s="96">
        <v>6.82</v>
      </c>
    </row>
    <row r="57" spans="3:3" ht="15">
      <c r="C57" s="96">
        <v>6.82</v>
      </c>
    </row>
    <row r="58" spans="3:3" ht="15">
      <c r="C58" s="96">
        <v>6.9</v>
      </c>
    </row>
    <row r="59" spans="3:3" ht="15">
      <c r="C59" s="96">
        <v>6.9</v>
      </c>
    </row>
    <row r="60" spans="3:3" ht="15">
      <c r="C60" s="96">
        <v>7.26</v>
      </c>
    </row>
    <row r="61" spans="3:3" ht="15">
      <c r="C61" s="96">
        <v>7.26</v>
      </c>
    </row>
    <row r="62" spans="3:3" ht="15">
      <c r="C62" s="96">
        <v>7.28</v>
      </c>
    </row>
    <row r="63" spans="3:3" ht="15">
      <c r="C63" s="96">
        <v>7.28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57"/>
  <sheetViews>
    <sheetView workbookViewId="0"/>
  </sheetViews>
  <sheetFormatPr defaultRowHeight="12.75"/>
  <cols>
    <col min="1" max="1" width="9.42578125" customWidth="1"/>
    <col min="3" max="3" width="13.28515625" bestFit="1" customWidth="1"/>
    <col min="4" max="4" width="9.140625" style="3" customWidth="1"/>
    <col min="5" max="5" width="13.42578125" style="3" bestFit="1" customWidth="1"/>
    <col min="13" max="13" width="13.28515625" bestFit="1" customWidth="1"/>
  </cols>
  <sheetData>
    <row r="1" spans="2:14">
      <c r="B1" s="1" t="s">
        <v>0</v>
      </c>
      <c r="C1" s="1" t="s">
        <v>1</v>
      </c>
      <c r="D1" s="1" t="s">
        <v>4</v>
      </c>
      <c r="E1" s="1" t="s">
        <v>220</v>
      </c>
      <c r="M1" s="1"/>
    </row>
    <row r="2" spans="2:14">
      <c r="B2" s="3">
        <v>1</v>
      </c>
      <c r="C2" s="2">
        <v>34.66496935304459</v>
      </c>
      <c r="D2" s="2">
        <f>C2-E2</f>
        <v>-0.83503064695540985</v>
      </c>
      <c r="E2" s="2">
        <v>35.5</v>
      </c>
      <c r="M2" s="2"/>
    </row>
    <row r="3" spans="2:14">
      <c r="B3" s="3">
        <v>2</v>
      </c>
      <c r="C3" s="2">
        <v>31.144463612215251</v>
      </c>
      <c r="D3" s="2">
        <f>D2+C3-$E$2</f>
        <v>-5.1905670347401589</v>
      </c>
      <c r="E3" s="4" t="s">
        <v>41</v>
      </c>
      <c r="M3" s="2"/>
      <c r="N3" s="12"/>
    </row>
    <row r="4" spans="2:14">
      <c r="B4" s="3">
        <v>3</v>
      </c>
      <c r="C4" s="2">
        <v>33.320781629271671</v>
      </c>
      <c r="D4" s="2">
        <f t="shared" ref="D4:D67" si="0">D3+C4-$E$2</f>
        <v>-7.3697854054684875</v>
      </c>
      <c r="E4" s="3">
        <f>STDEV(C2:C61)</f>
        <v>2.3522743317406354</v>
      </c>
      <c r="M4" s="2"/>
      <c r="N4" s="12"/>
    </row>
    <row r="5" spans="2:14">
      <c r="B5" s="3">
        <v>4</v>
      </c>
      <c r="C5" s="2">
        <v>33.008219863538862</v>
      </c>
      <c r="D5" s="2">
        <f t="shared" si="0"/>
        <v>-9.8615655419296253</v>
      </c>
      <c r="M5" s="2"/>
      <c r="N5" s="12"/>
    </row>
    <row r="6" spans="2:14">
      <c r="B6" s="3">
        <v>5</v>
      </c>
      <c r="C6" s="2">
        <v>32.538984904753434</v>
      </c>
      <c r="D6" s="2">
        <f t="shared" si="0"/>
        <v>-12.822580637176191</v>
      </c>
      <c r="M6" s="2"/>
      <c r="N6" s="12"/>
    </row>
    <row r="7" spans="2:14">
      <c r="B7" s="3">
        <v>6</v>
      </c>
      <c r="C7" s="2">
        <v>33.296813136594892</v>
      </c>
      <c r="D7" s="2">
        <f t="shared" si="0"/>
        <v>-15.025767500581299</v>
      </c>
      <c r="M7" s="2"/>
      <c r="N7" s="12"/>
    </row>
    <row r="8" spans="2:14">
      <c r="B8" s="3">
        <v>7</v>
      </c>
      <c r="C8" s="2">
        <v>40.276329960705375</v>
      </c>
      <c r="D8" s="2">
        <f t="shared" si="0"/>
        <v>-10.249437539875924</v>
      </c>
      <c r="M8" s="2"/>
      <c r="N8" s="12"/>
    </row>
    <row r="9" spans="2:14">
      <c r="B9" s="3">
        <v>8</v>
      </c>
      <c r="C9" s="2">
        <v>36.5458150660074</v>
      </c>
      <c r="D9" s="2">
        <f t="shared" si="0"/>
        <v>-9.2036224738685242</v>
      </c>
      <c r="M9" s="2"/>
      <c r="N9" s="12"/>
    </row>
    <row r="10" spans="2:14">
      <c r="B10" s="3">
        <v>9</v>
      </c>
      <c r="C10" s="2">
        <v>35.129210640542894</v>
      </c>
      <c r="D10" s="2">
        <f t="shared" si="0"/>
        <v>-9.5744118333256303</v>
      </c>
      <c r="M10" s="2"/>
      <c r="N10" s="12"/>
    </row>
    <row r="11" spans="2:14">
      <c r="B11" s="3">
        <v>10</v>
      </c>
      <c r="C11" s="2">
        <v>36.723993058419502</v>
      </c>
      <c r="D11" s="2">
        <f t="shared" si="0"/>
        <v>-8.350418774906128</v>
      </c>
      <c r="M11" s="2"/>
      <c r="N11" s="12"/>
    </row>
    <row r="12" spans="2:14">
      <c r="B12" s="3">
        <v>11</v>
      </c>
      <c r="C12" s="2">
        <v>37.858648633294294</v>
      </c>
      <c r="D12" s="2">
        <f t="shared" si="0"/>
        <v>-5.9917701416118341</v>
      </c>
      <c r="M12" s="2"/>
      <c r="N12" s="12"/>
    </row>
    <row r="13" spans="2:14">
      <c r="B13" s="3">
        <v>12</v>
      </c>
      <c r="C13" s="2">
        <v>38.741397130047552</v>
      </c>
      <c r="D13" s="2">
        <f t="shared" si="0"/>
        <v>-2.7503730115642782</v>
      </c>
      <c r="M13" s="2"/>
      <c r="N13" s="12"/>
    </row>
    <row r="14" spans="2:14">
      <c r="B14" s="3">
        <v>13</v>
      </c>
      <c r="C14" s="2">
        <v>35.268259260002189</v>
      </c>
      <c r="D14" s="2">
        <f t="shared" si="0"/>
        <v>-2.982113751562089</v>
      </c>
      <c r="M14" s="2"/>
      <c r="N14" s="12"/>
    </row>
    <row r="15" spans="2:14">
      <c r="B15" s="3">
        <v>14</v>
      </c>
      <c r="C15" s="2">
        <v>34.866165136153917</v>
      </c>
      <c r="D15" s="2">
        <f t="shared" si="0"/>
        <v>-3.6159486154081719</v>
      </c>
      <c r="M15" s="2"/>
      <c r="N15" s="12"/>
    </row>
    <row r="16" spans="2:14">
      <c r="B16" s="3">
        <v>15</v>
      </c>
      <c r="C16" s="2">
        <v>37.46690284972091</v>
      </c>
      <c r="D16" s="2">
        <f t="shared" si="0"/>
        <v>-1.6490457656872621</v>
      </c>
      <c r="M16" s="2"/>
      <c r="N16" s="12"/>
    </row>
    <row r="17" spans="2:14">
      <c r="B17" s="3">
        <v>16</v>
      </c>
      <c r="C17" s="2">
        <v>36.004886836413789</v>
      </c>
      <c r="D17" s="2">
        <f t="shared" si="0"/>
        <v>-1.1441589292734733</v>
      </c>
      <c r="M17" s="2"/>
      <c r="N17" s="12"/>
    </row>
    <row r="18" spans="2:14">
      <c r="B18" s="3">
        <v>17</v>
      </c>
      <c r="C18" s="2">
        <v>31.797875253317795</v>
      </c>
      <c r="D18" s="2">
        <f t="shared" si="0"/>
        <v>-4.8462836759556787</v>
      </c>
      <c r="M18" s="2"/>
      <c r="N18" s="12"/>
    </row>
    <row r="19" spans="2:14">
      <c r="B19" s="3">
        <v>18</v>
      </c>
      <c r="C19" s="2">
        <v>31.472019026336746</v>
      </c>
      <c r="D19" s="2">
        <f t="shared" si="0"/>
        <v>-8.874264649618933</v>
      </c>
      <c r="M19" s="2"/>
      <c r="N19" s="12"/>
    </row>
    <row r="20" spans="2:14">
      <c r="B20" s="3">
        <v>19</v>
      </c>
      <c r="C20" s="2">
        <v>37.147231195305366</v>
      </c>
      <c r="D20" s="2">
        <f t="shared" si="0"/>
        <v>-7.2270334543135668</v>
      </c>
      <c r="M20" s="2"/>
      <c r="N20" s="12"/>
    </row>
    <row r="21" spans="2:14">
      <c r="B21" s="3">
        <v>20</v>
      </c>
      <c r="C21" s="2">
        <v>38.382920751337288</v>
      </c>
      <c r="D21" s="2">
        <f t="shared" si="0"/>
        <v>-4.3441127029762789</v>
      </c>
      <c r="M21" s="2"/>
      <c r="N21" s="12"/>
    </row>
    <row r="22" spans="2:14">
      <c r="B22" s="3">
        <v>21</v>
      </c>
      <c r="C22" s="2">
        <v>37.334792478228202</v>
      </c>
      <c r="D22" s="2">
        <f t="shared" si="0"/>
        <v>-2.5093202247480804</v>
      </c>
      <c r="M22" s="2"/>
      <c r="N22" s="12"/>
    </row>
    <row r="23" spans="2:14">
      <c r="B23" s="3">
        <v>22</v>
      </c>
      <c r="C23" s="2">
        <v>38.003181972029118</v>
      </c>
      <c r="D23" s="2">
        <f t="shared" si="0"/>
        <v>-6.1382527189621783E-3</v>
      </c>
      <c r="M23" s="2"/>
      <c r="N23" s="12"/>
    </row>
    <row r="24" spans="2:14">
      <c r="B24" s="3">
        <v>23</v>
      </c>
      <c r="C24" s="2">
        <v>32.714060211695937</v>
      </c>
      <c r="D24" s="2">
        <f t="shared" si="0"/>
        <v>-2.792078041023025</v>
      </c>
      <c r="M24" s="2"/>
      <c r="N24" s="12"/>
    </row>
    <row r="25" spans="2:14">
      <c r="B25" s="3">
        <v>24</v>
      </c>
      <c r="C25" s="2">
        <v>29.007394432139886</v>
      </c>
      <c r="D25" s="2">
        <f t="shared" si="0"/>
        <v>-9.2846836088831388</v>
      </c>
      <c r="M25" s="2"/>
      <c r="N25" s="12"/>
    </row>
    <row r="26" spans="2:14">
      <c r="B26" s="3">
        <v>25</v>
      </c>
      <c r="C26" s="2">
        <v>35.753282975118275</v>
      </c>
      <c r="D26" s="2">
        <f t="shared" si="0"/>
        <v>-9.0314006337648642</v>
      </c>
      <c r="M26" s="2"/>
      <c r="N26" s="12"/>
    </row>
    <row r="27" spans="2:14">
      <c r="B27" s="3">
        <v>26</v>
      </c>
      <c r="C27" s="2">
        <v>35.440752254999317</v>
      </c>
      <c r="D27" s="2">
        <f t="shared" si="0"/>
        <v>-9.0906483787655468</v>
      </c>
      <c r="M27" s="2"/>
      <c r="N27" s="12"/>
    </row>
    <row r="28" spans="2:14">
      <c r="B28" s="3">
        <v>27</v>
      </c>
      <c r="C28" s="2">
        <v>38.215484841872026</v>
      </c>
      <c r="D28" s="2">
        <f t="shared" si="0"/>
        <v>-6.3751635368935204</v>
      </c>
      <c r="M28" s="2"/>
      <c r="N28" s="12"/>
    </row>
    <row r="29" spans="2:14">
      <c r="B29" s="3">
        <v>28</v>
      </c>
      <c r="C29" s="2">
        <v>36.430769809311677</v>
      </c>
      <c r="D29" s="2">
        <f t="shared" si="0"/>
        <v>-5.4443937275818435</v>
      </c>
      <c r="M29" s="2"/>
      <c r="N29" s="12"/>
    </row>
    <row r="30" spans="2:14">
      <c r="B30" s="3">
        <v>29</v>
      </c>
      <c r="C30" s="2">
        <v>32.113350608833386</v>
      </c>
      <c r="D30" s="2">
        <f t="shared" si="0"/>
        <v>-8.8310431187484575</v>
      </c>
      <c r="M30" s="2"/>
      <c r="N30" s="12"/>
    </row>
    <row r="31" spans="2:14">
      <c r="B31" s="3">
        <v>30</v>
      </c>
      <c r="C31" s="2">
        <v>33.822614627227772</v>
      </c>
      <c r="D31" s="2">
        <f t="shared" si="0"/>
        <v>-10.508428491520686</v>
      </c>
      <c r="M31" s="2"/>
      <c r="N31" s="12"/>
    </row>
    <row r="32" spans="2:14">
      <c r="B32" s="3">
        <v>31</v>
      </c>
      <c r="C32" s="2">
        <v>33.493251286000223</v>
      </c>
      <c r="D32" s="2">
        <f t="shared" si="0"/>
        <v>-12.515177205520462</v>
      </c>
      <c r="M32" s="2"/>
      <c r="N32" s="12"/>
    </row>
    <row r="33" spans="2:14">
      <c r="B33" s="3">
        <v>32</v>
      </c>
      <c r="C33" s="2">
        <v>36.677931221352353</v>
      </c>
      <c r="D33" s="2">
        <f t="shared" si="0"/>
        <v>-11.33724598416811</v>
      </c>
      <c r="M33" s="2"/>
      <c r="N33" s="12"/>
    </row>
    <row r="34" spans="2:14">
      <c r="B34" s="3">
        <v>33</v>
      </c>
      <c r="C34" s="2">
        <v>37.976054444675796</v>
      </c>
      <c r="D34" s="2">
        <f t="shared" si="0"/>
        <v>-8.8611915394923138</v>
      </c>
      <c r="M34" s="2"/>
      <c r="N34" s="12"/>
    </row>
    <row r="35" spans="2:14">
      <c r="B35" s="3">
        <v>34</v>
      </c>
      <c r="C35" s="2">
        <v>39.844925418140704</v>
      </c>
      <c r="D35" s="2">
        <f t="shared" si="0"/>
        <v>-4.5162661213516095</v>
      </c>
      <c r="M35" s="2"/>
      <c r="N35" s="12"/>
    </row>
    <row r="36" spans="2:14">
      <c r="B36" s="3">
        <v>35</v>
      </c>
      <c r="C36" s="2">
        <v>34.276626076207592</v>
      </c>
      <c r="D36" s="2">
        <f t="shared" si="0"/>
        <v>-5.7396400451440179</v>
      </c>
      <c r="M36" s="2"/>
      <c r="N36" s="12"/>
    </row>
    <row r="37" spans="2:14">
      <c r="B37" s="3">
        <v>36</v>
      </c>
      <c r="C37" s="2">
        <v>36.84594302102844</v>
      </c>
      <c r="D37" s="2">
        <f t="shared" si="0"/>
        <v>-4.3936970241155784</v>
      </c>
      <c r="M37" s="2"/>
      <c r="N37" s="12"/>
    </row>
    <row r="38" spans="2:14">
      <c r="B38" s="3">
        <v>37</v>
      </c>
      <c r="C38" s="2">
        <v>35.519693927136473</v>
      </c>
      <c r="D38" s="2">
        <f t="shared" si="0"/>
        <v>-4.3740030969791057</v>
      </c>
      <c r="M38" s="2"/>
      <c r="N38" s="12"/>
    </row>
    <row r="39" spans="2:14">
      <c r="B39" s="3">
        <v>38</v>
      </c>
      <c r="C39" s="2">
        <v>34.206560239935946</v>
      </c>
      <c r="D39" s="2">
        <f t="shared" si="0"/>
        <v>-5.6674428570431594</v>
      </c>
      <c r="M39" s="2"/>
      <c r="N39" s="12"/>
    </row>
    <row r="40" spans="2:14">
      <c r="B40" s="3">
        <v>39</v>
      </c>
      <c r="C40" s="2">
        <v>35.964401791781</v>
      </c>
      <c r="D40" s="2">
        <f t="shared" si="0"/>
        <v>-5.203041065262159</v>
      </c>
      <c r="M40" s="2"/>
      <c r="N40" s="12"/>
    </row>
    <row r="41" spans="2:14">
      <c r="B41" s="3">
        <v>40</v>
      </c>
      <c r="C41" s="2">
        <v>35.748944376202218</v>
      </c>
      <c r="D41" s="2">
        <f t="shared" si="0"/>
        <v>-4.9540966890599414</v>
      </c>
      <c r="M41" s="2"/>
      <c r="N41" s="12"/>
    </row>
    <row r="42" spans="2:14">
      <c r="B42" s="3">
        <v>41</v>
      </c>
      <c r="C42" s="2">
        <v>36.218631165593592</v>
      </c>
      <c r="D42" s="2">
        <f t="shared" si="0"/>
        <v>-4.235465523466349</v>
      </c>
      <c r="M42" s="2"/>
      <c r="N42" s="12"/>
    </row>
    <row r="43" spans="2:14">
      <c r="B43" s="3">
        <v>42</v>
      </c>
      <c r="C43" s="2">
        <v>33.102080666767385</v>
      </c>
      <c r="D43" s="2">
        <f t="shared" si="0"/>
        <v>-6.6333848566989637</v>
      </c>
      <c r="M43" s="2"/>
      <c r="N43" s="12"/>
    </row>
    <row r="44" spans="2:14">
      <c r="B44" s="3">
        <v>43</v>
      </c>
      <c r="C44" s="2">
        <v>38.45406067316042</v>
      </c>
      <c r="D44" s="2">
        <f t="shared" si="0"/>
        <v>-3.6793241835385437</v>
      </c>
      <c r="M44" s="2"/>
      <c r="N44" s="12"/>
    </row>
    <row r="45" spans="2:14">
      <c r="B45" s="3">
        <v>44</v>
      </c>
      <c r="C45" s="2">
        <v>37.915721547257057</v>
      </c>
      <c r="D45" s="2">
        <f t="shared" si="0"/>
        <v>-1.2636026362814903</v>
      </c>
      <c r="M45" s="2"/>
      <c r="N45" s="12"/>
    </row>
    <row r="46" spans="2:14">
      <c r="B46" s="3">
        <v>45</v>
      </c>
      <c r="C46" s="2">
        <v>38.412630521082434</v>
      </c>
      <c r="D46" s="2">
        <f t="shared" si="0"/>
        <v>1.6490278848009439</v>
      </c>
      <c r="M46" s="2"/>
      <c r="N46" s="12"/>
    </row>
    <row r="47" spans="2:14">
      <c r="B47" s="3">
        <v>46</v>
      </c>
      <c r="C47" s="2">
        <v>35.881481542855759</v>
      </c>
      <c r="D47" s="2">
        <f t="shared" si="0"/>
        <v>2.0305094276567033</v>
      </c>
      <c r="M47" s="2"/>
      <c r="N47" s="12"/>
    </row>
    <row r="48" spans="2:14">
      <c r="B48" s="3">
        <v>47</v>
      </c>
      <c r="C48" s="2">
        <v>37.315570351167707</v>
      </c>
      <c r="D48" s="2">
        <f t="shared" si="0"/>
        <v>3.8460797788244108</v>
      </c>
      <c r="M48" s="2"/>
      <c r="N48" s="12"/>
    </row>
    <row r="49" spans="2:14">
      <c r="B49" s="3">
        <v>48</v>
      </c>
      <c r="C49" s="2">
        <v>37.073131660631567</v>
      </c>
      <c r="D49" s="2">
        <f t="shared" si="0"/>
        <v>5.4192114394559781</v>
      </c>
      <c r="M49" s="2"/>
      <c r="N49" s="12"/>
    </row>
    <row r="50" spans="2:14">
      <c r="B50" s="3">
        <v>49</v>
      </c>
      <c r="C50" s="2">
        <v>34.713602505372513</v>
      </c>
      <c r="D50" s="2">
        <f t="shared" si="0"/>
        <v>4.6328139448284915</v>
      </c>
      <c r="M50" s="2"/>
      <c r="N50" s="12"/>
    </row>
    <row r="51" spans="2:14">
      <c r="B51" s="3">
        <v>50</v>
      </c>
      <c r="C51" s="2">
        <v>34.963063829885307</v>
      </c>
      <c r="D51" s="2">
        <f t="shared" si="0"/>
        <v>4.0958777747137987</v>
      </c>
      <c r="M51" s="2"/>
      <c r="N51" s="12"/>
    </row>
    <row r="52" spans="2:14">
      <c r="B52" s="3">
        <v>51</v>
      </c>
      <c r="C52" s="2">
        <v>35.738021492365974</v>
      </c>
      <c r="D52" s="2">
        <f t="shared" si="0"/>
        <v>4.3338992670797722</v>
      </c>
      <c r="M52" s="2"/>
      <c r="N52" s="12"/>
    </row>
    <row r="53" spans="2:14">
      <c r="B53" s="3">
        <v>52</v>
      </c>
      <c r="C53" s="2">
        <v>35.12210882227005</v>
      </c>
      <c r="D53" s="2">
        <f t="shared" si="0"/>
        <v>3.9560080893498224</v>
      </c>
      <c r="M53" s="2"/>
      <c r="N53" s="12"/>
    </row>
    <row r="54" spans="2:14">
      <c r="B54" s="3">
        <v>53</v>
      </c>
      <c r="C54" s="2">
        <v>33.220056018915123</v>
      </c>
      <c r="D54" s="2">
        <f t="shared" si="0"/>
        <v>1.6760641082649457</v>
      </c>
      <c r="M54" s="2"/>
      <c r="N54" s="12"/>
    </row>
    <row r="55" spans="2:14">
      <c r="B55" s="3">
        <v>54</v>
      </c>
      <c r="C55" s="2">
        <v>32.659764285236413</v>
      </c>
      <c r="D55" s="2">
        <f t="shared" si="0"/>
        <v>-1.1641716064986412</v>
      </c>
      <c r="M55" s="2"/>
      <c r="N55" s="12"/>
    </row>
    <row r="56" spans="2:14">
      <c r="B56" s="3">
        <v>55</v>
      </c>
      <c r="C56" s="2">
        <v>31.796065895804549</v>
      </c>
      <c r="D56" s="2">
        <f t="shared" si="0"/>
        <v>-4.8681057106940919</v>
      </c>
      <c r="M56" s="2"/>
      <c r="N56" s="12"/>
    </row>
    <row r="57" spans="2:14">
      <c r="B57" s="3">
        <v>56</v>
      </c>
      <c r="C57" s="2">
        <v>35.642689232716549</v>
      </c>
      <c r="D57" s="2">
        <f t="shared" si="0"/>
        <v>-4.7254164779775429</v>
      </c>
      <c r="M57" s="2"/>
      <c r="N57" s="12"/>
    </row>
    <row r="58" spans="2:14">
      <c r="B58" s="3">
        <v>57</v>
      </c>
      <c r="C58" s="2">
        <v>39.195557444503102</v>
      </c>
      <c r="D58" s="2">
        <f t="shared" si="0"/>
        <v>-1.0298590334744375</v>
      </c>
      <c r="M58" s="2"/>
      <c r="N58" s="12"/>
    </row>
    <row r="59" spans="2:14">
      <c r="B59" s="3">
        <v>58</v>
      </c>
      <c r="C59" s="2">
        <v>35.922827601597369</v>
      </c>
      <c r="D59" s="2">
        <f t="shared" si="0"/>
        <v>-0.60703143187706843</v>
      </c>
      <c r="M59" s="2"/>
      <c r="N59" s="12"/>
    </row>
    <row r="60" spans="2:14">
      <c r="B60" s="3">
        <v>59</v>
      </c>
      <c r="C60" s="2">
        <v>35.517498089444707</v>
      </c>
      <c r="D60" s="2">
        <f t="shared" si="0"/>
        <v>-0.589533342432361</v>
      </c>
      <c r="M60" s="2"/>
      <c r="N60" s="12"/>
    </row>
    <row r="61" spans="2:14">
      <c r="B61" s="3">
        <v>60</v>
      </c>
      <c r="C61" s="2">
        <v>35.217663757762779</v>
      </c>
      <c r="D61" s="2">
        <f t="shared" si="0"/>
        <v>-0.87186958466958231</v>
      </c>
      <c r="M61" s="2"/>
      <c r="N61" s="12"/>
    </row>
    <row r="62" spans="2:14">
      <c r="B62" s="3">
        <v>61</v>
      </c>
      <c r="C62" s="2">
        <v>35.854299851011163</v>
      </c>
      <c r="D62" s="2">
        <f t="shared" si="0"/>
        <v>-0.5175697336584193</v>
      </c>
      <c r="M62" s="2"/>
      <c r="N62" s="12"/>
    </row>
    <row r="63" spans="2:14">
      <c r="B63" s="3">
        <v>62</v>
      </c>
      <c r="C63" s="2">
        <v>36.556947250298961</v>
      </c>
      <c r="D63" s="2">
        <f t="shared" si="0"/>
        <v>0.5393775166405419</v>
      </c>
      <c r="M63" s="2"/>
      <c r="N63" s="12"/>
    </row>
    <row r="64" spans="2:14">
      <c r="B64" s="3">
        <v>63</v>
      </c>
      <c r="C64" s="2">
        <v>37.7272991414467</v>
      </c>
      <c r="D64" s="2">
        <f t="shared" si="0"/>
        <v>2.7666766580872419</v>
      </c>
      <c r="M64" s="2"/>
      <c r="N64" s="12"/>
    </row>
    <row r="65" spans="2:14">
      <c r="B65" s="3">
        <v>64</v>
      </c>
      <c r="C65" s="2">
        <v>33.600882830425832</v>
      </c>
      <c r="D65" s="2">
        <f t="shared" si="0"/>
        <v>0.86755948851307352</v>
      </c>
      <c r="M65" s="2"/>
      <c r="N65" s="12"/>
    </row>
    <row r="66" spans="2:14">
      <c r="B66" s="3">
        <v>65</v>
      </c>
      <c r="C66" s="2">
        <v>33.081120865366273</v>
      </c>
      <c r="D66" s="2">
        <f t="shared" si="0"/>
        <v>-1.5513196461206533</v>
      </c>
      <c r="M66" s="2"/>
      <c r="N66" s="12"/>
    </row>
    <row r="67" spans="2:14">
      <c r="B67" s="3">
        <v>66</v>
      </c>
      <c r="C67" s="2">
        <v>35.54727446424203</v>
      </c>
      <c r="D67" s="2">
        <f t="shared" si="0"/>
        <v>-1.5040451818786238</v>
      </c>
      <c r="M67" s="2"/>
      <c r="N67" s="12"/>
    </row>
    <row r="68" spans="2:14">
      <c r="B68" s="3">
        <v>67</v>
      </c>
      <c r="C68" s="2">
        <v>34.564377661109866</v>
      </c>
      <c r="D68" s="2">
        <f t="shared" ref="D68:D131" si="1">D67+C68-$E$2</f>
        <v>-2.4396675207687579</v>
      </c>
      <c r="M68" s="2"/>
      <c r="N68" s="12"/>
    </row>
    <row r="69" spans="2:14">
      <c r="B69" s="3">
        <v>68</v>
      </c>
      <c r="C69" s="2">
        <v>34.14136255984242</v>
      </c>
      <c r="D69" s="2">
        <f t="shared" si="1"/>
        <v>-3.7983049609263375</v>
      </c>
      <c r="M69" s="2"/>
      <c r="N69" s="12"/>
    </row>
    <row r="70" spans="2:14">
      <c r="B70" s="3">
        <v>69</v>
      </c>
      <c r="C70" s="2">
        <v>35.284124619612271</v>
      </c>
      <c r="D70" s="2">
        <f t="shared" si="1"/>
        <v>-4.0141803413140664</v>
      </c>
      <c r="M70" s="2"/>
      <c r="N70" s="12"/>
    </row>
    <row r="71" spans="2:14">
      <c r="B71" s="3">
        <v>70</v>
      </c>
      <c r="C71" s="2">
        <v>35.618754072847729</v>
      </c>
      <c r="D71" s="2">
        <f t="shared" si="1"/>
        <v>-3.8954262684663377</v>
      </c>
      <c r="M71" s="2"/>
      <c r="N71" s="12"/>
    </row>
    <row r="72" spans="2:14">
      <c r="B72" s="3">
        <v>71</v>
      </c>
      <c r="C72" s="2">
        <v>34.803022165171214</v>
      </c>
      <c r="D72" s="2">
        <f t="shared" si="1"/>
        <v>-4.5924041032951237</v>
      </c>
      <c r="M72" s="2"/>
      <c r="N72" s="12"/>
    </row>
    <row r="73" spans="2:14">
      <c r="B73" s="3">
        <v>72</v>
      </c>
      <c r="C73" s="2">
        <v>29.281280649728217</v>
      </c>
      <c r="D73" s="2">
        <f t="shared" si="1"/>
        <v>-10.811123453566907</v>
      </c>
      <c r="M73" s="2"/>
      <c r="N73" s="12"/>
    </row>
    <row r="74" spans="2:14">
      <c r="B74" s="3">
        <v>73</v>
      </c>
      <c r="C74" s="2">
        <v>32.48867908970076</v>
      </c>
      <c r="D74" s="2">
        <f t="shared" si="1"/>
        <v>-13.822444363866147</v>
      </c>
      <c r="M74" s="2"/>
      <c r="N74" s="12"/>
    </row>
    <row r="75" spans="2:14">
      <c r="B75" s="3">
        <v>74</v>
      </c>
      <c r="C75" s="2">
        <v>33.327205448863573</v>
      </c>
      <c r="D75" s="2">
        <f t="shared" si="1"/>
        <v>-15.995238915002574</v>
      </c>
      <c r="M75" s="2"/>
      <c r="N75" s="12"/>
    </row>
    <row r="76" spans="2:14">
      <c r="B76" s="3">
        <v>75</v>
      </c>
      <c r="C76" s="2">
        <v>33.644326641135343</v>
      </c>
      <c r="D76" s="2">
        <f t="shared" si="1"/>
        <v>-17.85091227386723</v>
      </c>
      <c r="M76" s="2"/>
      <c r="N76" s="12"/>
    </row>
    <row r="77" spans="2:14">
      <c r="B77" s="3">
        <v>76</v>
      </c>
      <c r="C77" s="2">
        <v>35.125699158960153</v>
      </c>
      <c r="D77" s="2">
        <f t="shared" si="1"/>
        <v>-18.225213114907078</v>
      </c>
      <c r="M77" s="2"/>
      <c r="N77" s="12"/>
    </row>
    <row r="78" spans="2:14">
      <c r="B78" s="3">
        <v>77</v>
      </c>
      <c r="C78" s="2">
        <v>35.438754455377307</v>
      </c>
      <c r="D78" s="2">
        <f t="shared" si="1"/>
        <v>-18.286458659529771</v>
      </c>
      <c r="M78" s="2"/>
      <c r="N78" s="12"/>
    </row>
    <row r="79" spans="2:14">
      <c r="B79" s="3">
        <v>78</v>
      </c>
      <c r="C79" s="2">
        <v>37.187689144193214</v>
      </c>
      <c r="D79" s="2">
        <f t="shared" si="1"/>
        <v>-16.598769515336556</v>
      </c>
      <c r="M79" s="2"/>
      <c r="N79" s="12"/>
    </row>
    <row r="80" spans="2:14">
      <c r="B80" s="3">
        <v>79</v>
      </c>
      <c r="C80" s="2">
        <v>37.526635174926533</v>
      </c>
      <c r="D80" s="2">
        <f t="shared" si="1"/>
        <v>-14.572134340410024</v>
      </c>
      <c r="M80" s="2"/>
      <c r="N80" s="12"/>
    </row>
    <row r="81" spans="2:14">
      <c r="B81" s="3">
        <v>80</v>
      </c>
      <c r="C81" s="2">
        <v>31.215182105363876</v>
      </c>
      <c r="D81" s="2">
        <f t="shared" si="1"/>
        <v>-18.856952235046148</v>
      </c>
      <c r="M81" s="2"/>
      <c r="N81" s="12"/>
    </row>
    <row r="82" spans="2:14">
      <c r="B82" s="3">
        <v>81</v>
      </c>
      <c r="C82" s="2">
        <v>33.160042970100946</v>
      </c>
      <c r="D82" s="2">
        <f t="shared" si="1"/>
        <v>-21.196909264945202</v>
      </c>
      <c r="M82" s="2"/>
      <c r="N82" s="12"/>
    </row>
    <row r="83" spans="2:14">
      <c r="B83" s="3">
        <v>82</v>
      </c>
      <c r="C83" s="2">
        <v>30.25545167740993</v>
      </c>
      <c r="D83" s="2">
        <f t="shared" si="1"/>
        <v>-26.441457587535272</v>
      </c>
      <c r="M83" s="2"/>
      <c r="N83" s="12"/>
    </row>
    <row r="84" spans="2:14">
      <c r="B84" s="3">
        <v>83</v>
      </c>
      <c r="C84" s="2">
        <v>33.94204325217131</v>
      </c>
      <c r="D84" s="2">
        <f t="shared" si="1"/>
        <v>-27.999414335363962</v>
      </c>
      <c r="M84" s="2"/>
      <c r="N84" s="12"/>
    </row>
    <row r="85" spans="2:14">
      <c r="B85" s="3">
        <v>84</v>
      </c>
      <c r="C85" s="2">
        <v>34.96985278948393</v>
      </c>
      <c r="D85" s="2">
        <f t="shared" si="1"/>
        <v>-28.529561545880032</v>
      </c>
      <c r="M85" s="2"/>
      <c r="N85" s="12"/>
    </row>
    <row r="86" spans="2:14">
      <c r="B86" s="3">
        <v>85</v>
      </c>
      <c r="C86" s="2">
        <v>38.17044076757972</v>
      </c>
      <c r="D86" s="2">
        <f t="shared" si="1"/>
        <v>-25.859120778300312</v>
      </c>
      <c r="M86" s="2"/>
      <c r="N86" s="12"/>
    </row>
    <row r="87" spans="2:14">
      <c r="B87" s="3">
        <v>86</v>
      </c>
      <c r="C87" s="2">
        <v>36.637269161683797</v>
      </c>
      <c r="D87" s="2">
        <f t="shared" si="1"/>
        <v>-24.721851616616515</v>
      </c>
      <c r="M87" s="2"/>
      <c r="N87" s="12"/>
    </row>
    <row r="88" spans="2:14">
      <c r="B88" s="3">
        <v>87</v>
      </c>
      <c r="C88" s="2">
        <v>38.000659530589239</v>
      </c>
      <c r="D88" s="2">
        <f t="shared" si="1"/>
        <v>-22.221192086027276</v>
      </c>
      <c r="M88" s="2"/>
      <c r="N88" s="12"/>
    </row>
    <row r="89" spans="2:14">
      <c r="B89" s="3">
        <v>88</v>
      </c>
      <c r="C89" s="2">
        <v>35.807970739654031</v>
      </c>
      <c r="D89" s="2">
        <f t="shared" si="1"/>
        <v>-21.913221346373245</v>
      </c>
      <c r="M89" s="2"/>
      <c r="N89" s="12"/>
    </row>
    <row r="90" spans="2:14">
      <c r="B90" s="3">
        <v>89</v>
      </c>
      <c r="C90" s="2">
        <v>35.358610811119703</v>
      </c>
      <c r="D90" s="2">
        <f t="shared" si="1"/>
        <v>-22.054610535253541</v>
      </c>
      <c r="M90" s="2"/>
      <c r="N90" s="12"/>
    </row>
    <row r="91" spans="2:14">
      <c r="B91" s="3">
        <v>90</v>
      </c>
      <c r="C91" s="2">
        <v>34.329933366376999</v>
      </c>
      <c r="D91" s="2">
        <f t="shared" si="1"/>
        <v>-23.224677168876543</v>
      </c>
      <c r="M91" s="2"/>
      <c r="N91" s="12"/>
    </row>
    <row r="92" spans="2:14">
      <c r="B92" s="3">
        <v>91</v>
      </c>
      <c r="C92" s="2">
        <v>34.323083268100348</v>
      </c>
      <c r="D92" s="2">
        <f t="shared" si="1"/>
        <v>-24.401593900776195</v>
      </c>
      <c r="M92" s="2"/>
      <c r="N92" s="12"/>
    </row>
    <row r="93" spans="2:14">
      <c r="B93" s="3">
        <v>92</v>
      </c>
      <c r="C93" s="2">
        <v>35.47387427245598</v>
      </c>
      <c r="D93" s="2">
        <f t="shared" si="1"/>
        <v>-24.427719628320215</v>
      </c>
      <c r="M93" s="2"/>
      <c r="N93" s="12"/>
    </row>
    <row r="94" spans="2:14">
      <c r="B94" s="3">
        <v>93</v>
      </c>
      <c r="C94" s="2">
        <v>37.520770619117208</v>
      </c>
      <c r="D94" s="2">
        <f t="shared" si="1"/>
        <v>-22.406949009203007</v>
      </c>
      <c r="M94" s="2"/>
      <c r="N94" s="12"/>
    </row>
    <row r="95" spans="2:14">
      <c r="B95" s="3">
        <v>94</v>
      </c>
      <c r="C95" s="2">
        <v>36.970453299396823</v>
      </c>
      <c r="D95" s="2">
        <f t="shared" si="1"/>
        <v>-20.936495709806184</v>
      </c>
      <c r="M95" s="2"/>
      <c r="N95" s="12"/>
    </row>
    <row r="96" spans="2:14">
      <c r="B96" s="3">
        <v>95</v>
      </c>
      <c r="C96" s="2">
        <v>33.889798906039104</v>
      </c>
      <c r="D96" s="2">
        <f t="shared" si="1"/>
        <v>-22.54669680376708</v>
      </c>
      <c r="M96" s="2"/>
      <c r="N96" s="12"/>
    </row>
    <row r="97" spans="2:14">
      <c r="B97" s="3">
        <v>96</v>
      </c>
      <c r="C97" s="2">
        <v>33.012926204361634</v>
      </c>
      <c r="D97" s="2">
        <f t="shared" si="1"/>
        <v>-25.033770599405447</v>
      </c>
      <c r="M97" s="2"/>
      <c r="N97" s="12"/>
    </row>
    <row r="98" spans="2:14">
      <c r="B98" s="3">
        <v>97</v>
      </c>
      <c r="C98" s="2">
        <v>32.750929133532686</v>
      </c>
      <c r="D98" s="2">
        <f t="shared" si="1"/>
        <v>-27.78284146587276</v>
      </c>
      <c r="M98" s="2"/>
      <c r="N98" s="12"/>
    </row>
    <row r="99" spans="2:14">
      <c r="B99" s="3">
        <v>98</v>
      </c>
      <c r="C99" s="2">
        <v>34.087893477961501</v>
      </c>
      <c r="D99" s="2">
        <f t="shared" si="1"/>
        <v>-29.194947987911259</v>
      </c>
      <c r="M99" s="2"/>
      <c r="N99" s="12"/>
    </row>
    <row r="100" spans="2:14">
      <c r="B100" s="3">
        <v>99</v>
      </c>
      <c r="C100" s="2">
        <v>33.624460473184421</v>
      </c>
      <c r="D100" s="2">
        <f t="shared" si="1"/>
        <v>-31.070487514726839</v>
      </c>
      <c r="M100" s="2"/>
      <c r="N100" s="12"/>
    </row>
    <row r="101" spans="2:14">
      <c r="B101" s="3">
        <v>100</v>
      </c>
      <c r="C101" s="2">
        <v>36.395957994535394</v>
      </c>
      <c r="D101" s="2">
        <f t="shared" si="1"/>
        <v>-30.174529520191445</v>
      </c>
      <c r="M101" s="2"/>
      <c r="N101" s="12"/>
    </row>
    <row r="102" spans="2:14">
      <c r="B102" s="3">
        <v>101</v>
      </c>
      <c r="C102" s="2">
        <v>33.99605284933012</v>
      </c>
      <c r="D102" s="2">
        <f t="shared" si="1"/>
        <v>-31.678476670861325</v>
      </c>
      <c r="M102" s="2"/>
      <c r="N102" s="12"/>
    </row>
    <row r="103" spans="2:14">
      <c r="B103" s="3">
        <v>102</v>
      </c>
      <c r="C103" s="2">
        <v>34.453100756216791</v>
      </c>
      <c r="D103" s="2">
        <f t="shared" si="1"/>
        <v>-32.72537591464453</v>
      </c>
      <c r="M103" s="2"/>
      <c r="N103" s="12"/>
    </row>
    <row r="104" spans="2:14">
      <c r="B104" s="3">
        <v>103</v>
      </c>
      <c r="C104" s="2">
        <v>36.96392464513243</v>
      </c>
      <c r="D104" s="2">
        <f t="shared" si="1"/>
        <v>-31.261451269512101</v>
      </c>
      <c r="M104" s="2"/>
      <c r="N104" s="12"/>
    </row>
    <row r="105" spans="2:14">
      <c r="B105" s="3">
        <v>104</v>
      </c>
      <c r="C105" s="2">
        <v>36.249680759287429</v>
      </c>
      <c r="D105" s="2">
        <f t="shared" si="1"/>
        <v>-30.511770510224672</v>
      </c>
      <c r="M105" s="2"/>
      <c r="N105" s="12"/>
    </row>
    <row r="106" spans="2:14">
      <c r="B106" s="3">
        <v>105</v>
      </c>
      <c r="C106" s="2">
        <v>36.646897040367371</v>
      </c>
      <c r="D106" s="2">
        <f t="shared" si="1"/>
        <v>-29.364873469857301</v>
      </c>
      <c r="M106" s="2"/>
      <c r="N106" s="12"/>
    </row>
    <row r="107" spans="2:14">
      <c r="B107" s="3">
        <v>106</v>
      </c>
      <c r="C107" s="2">
        <v>36.497406326796934</v>
      </c>
      <c r="D107" s="2">
        <f t="shared" si="1"/>
        <v>-28.367467143060367</v>
      </c>
      <c r="M107" s="2"/>
      <c r="N107" s="12"/>
    </row>
    <row r="108" spans="2:14">
      <c r="B108" s="3">
        <v>107</v>
      </c>
      <c r="C108" s="2">
        <v>33.756207873971064</v>
      </c>
      <c r="D108" s="2">
        <f t="shared" si="1"/>
        <v>-30.111259269089302</v>
      </c>
      <c r="M108" s="2"/>
      <c r="N108" s="12"/>
    </row>
    <row r="109" spans="2:14">
      <c r="B109" s="3">
        <v>108</v>
      </c>
      <c r="C109" s="2">
        <v>34.4086311759674</v>
      </c>
      <c r="D109" s="2">
        <f t="shared" si="1"/>
        <v>-31.202628093121902</v>
      </c>
      <c r="M109" s="2"/>
      <c r="N109" s="12"/>
    </row>
    <row r="110" spans="2:14">
      <c r="B110" s="3">
        <v>109</v>
      </c>
      <c r="C110" s="2">
        <v>34.772081587800315</v>
      </c>
      <c r="D110" s="2">
        <f t="shared" si="1"/>
        <v>-31.930546505321587</v>
      </c>
      <c r="M110" s="2"/>
      <c r="N110" s="12"/>
    </row>
    <row r="111" spans="2:14">
      <c r="B111" s="3">
        <v>110</v>
      </c>
      <c r="C111" s="2">
        <v>34.056047419197085</v>
      </c>
      <c r="D111" s="2">
        <f t="shared" si="1"/>
        <v>-33.374499086124501</v>
      </c>
      <c r="M111" s="2"/>
      <c r="N111" s="12"/>
    </row>
    <row r="112" spans="2:14">
      <c r="B112" s="3">
        <v>111</v>
      </c>
      <c r="C112" s="2">
        <v>39.851588030896217</v>
      </c>
      <c r="D112" s="2">
        <f t="shared" si="1"/>
        <v>-29.022911055228285</v>
      </c>
      <c r="M112" s="2"/>
      <c r="N112" s="12"/>
    </row>
    <row r="113" spans="2:14">
      <c r="B113" s="3">
        <v>112</v>
      </c>
      <c r="C113" s="2">
        <v>36.459890743019834</v>
      </c>
      <c r="D113" s="2">
        <f t="shared" si="1"/>
        <v>-28.063020312208451</v>
      </c>
      <c r="M113" s="2"/>
      <c r="N113" s="12"/>
    </row>
    <row r="114" spans="2:14">
      <c r="B114" s="3">
        <v>113</v>
      </c>
      <c r="C114" s="2">
        <v>35.072071567183187</v>
      </c>
      <c r="D114" s="2">
        <f t="shared" si="1"/>
        <v>-28.490948745025264</v>
      </c>
      <c r="M114" s="2"/>
      <c r="N114" s="12"/>
    </row>
    <row r="115" spans="2:14">
      <c r="B115" s="3">
        <v>114</v>
      </c>
      <c r="C115" s="2">
        <v>35.831659157572787</v>
      </c>
      <c r="D115" s="2">
        <f t="shared" si="1"/>
        <v>-28.159289587452477</v>
      </c>
      <c r="M115" s="2"/>
      <c r="N115" s="12"/>
    </row>
    <row r="116" spans="2:14">
      <c r="B116" s="3">
        <v>115</v>
      </c>
      <c r="C116" s="2">
        <v>32.306062914424601</v>
      </c>
      <c r="D116" s="2">
        <f t="shared" si="1"/>
        <v>-31.353226673027876</v>
      </c>
      <c r="M116" s="2"/>
      <c r="N116" s="12"/>
    </row>
    <row r="117" spans="2:14">
      <c r="B117" s="3">
        <v>116</v>
      </c>
      <c r="C117" s="2">
        <v>29.462317320244942</v>
      </c>
      <c r="D117" s="2">
        <f t="shared" si="1"/>
        <v>-37.390909352782934</v>
      </c>
      <c r="M117" s="2"/>
      <c r="N117" s="12"/>
    </row>
    <row r="118" spans="2:14">
      <c r="B118" s="3">
        <v>117</v>
      </c>
      <c r="C118" s="2">
        <v>31.621090912497287</v>
      </c>
      <c r="D118" s="2">
        <f t="shared" si="1"/>
        <v>-41.269818440285647</v>
      </c>
      <c r="M118" s="2"/>
      <c r="N118" s="12"/>
    </row>
    <row r="119" spans="2:14">
      <c r="B119" s="3">
        <v>118</v>
      </c>
      <c r="C119" s="2">
        <v>31.164391733438404</v>
      </c>
      <c r="D119" s="2">
        <f t="shared" si="1"/>
        <v>-45.60542670684724</v>
      </c>
      <c r="M119" s="2"/>
      <c r="N119" s="12"/>
    </row>
    <row r="120" spans="2:14">
      <c r="B120" s="3">
        <v>119</v>
      </c>
      <c r="C120" s="2">
        <v>30.549101096998726</v>
      </c>
      <c r="D120" s="2">
        <f t="shared" si="1"/>
        <v>-50.556325609848514</v>
      </c>
      <c r="M120" s="2"/>
      <c r="N120" s="12"/>
    </row>
    <row r="121" spans="2:14">
      <c r="B121" s="3">
        <v>120</v>
      </c>
      <c r="C121" s="2">
        <v>32.375735561396283</v>
      </c>
      <c r="D121" s="2">
        <f t="shared" si="1"/>
        <v>-53.680590048452231</v>
      </c>
      <c r="M121" s="2"/>
      <c r="N121" s="12"/>
    </row>
    <row r="122" spans="2:14">
      <c r="B122" s="3">
        <v>121</v>
      </c>
      <c r="C122" s="2">
        <v>34.712380168416828</v>
      </c>
      <c r="D122" s="2">
        <f t="shared" si="1"/>
        <v>-54.468209880035403</v>
      </c>
      <c r="M122" s="2"/>
      <c r="N122" s="12"/>
    </row>
    <row r="123" spans="2:14">
      <c r="B123" s="3">
        <v>122</v>
      </c>
      <c r="C123" s="2">
        <v>35.184724620330286</v>
      </c>
      <c r="D123" s="2">
        <f t="shared" si="1"/>
        <v>-54.783485259705117</v>
      </c>
      <c r="M123" s="2"/>
      <c r="N123" s="12"/>
    </row>
    <row r="124" spans="2:14">
      <c r="B124" s="3">
        <v>123</v>
      </c>
      <c r="C124" s="2">
        <v>32.454092210151011</v>
      </c>
      <c r="D124" s="2">
        <f t="shared" si="1"/>
        <v>-57.829393049554106</v>
      </c>
      <c r="M124" s="2"/>
      <c r="N124" s="12"/>
    </row>
    <row r="125" spans="2:14">
      <c r="B125" s="3">
        <v>124</v>
      </c>
      <c r="C125" s="2">
        <v>31.461150986624911</v>
      </c>
      <c r="D125" s="2">
        <f t="shared" si="1"/>
        <v>-61.868242062929198</v>
      </c>
      <c r="M125" s="2"/>
      <c r="N125" s="12"/>
    </row>
    <row r="126" spans="2:14">
      <c r="B126" s="3">
        <v>125</v>
      </c>
      <c r="C126" s="2">
        <v>30.22884653274081</v>
      </c>
      <c r="D126" s="2">
        <f t="shared" si="1"/>
        <v>-67.139395530188381</v>
      </c>
      <c r="M126" s="2"/>
      <c r="N126" s="12"/>
    </row>
    <row r="127" spans="2:14">
      <c r="B127" s="3">
        <v>126</v>
      </c>
      <c r="C127" s="2">
        <v>31.834622130171539</v>
      </c>
      <c r="D127" s="2">
        <f t="shared" si="1"/>
        <v>-70.804773400016842</v>
      </c>
      <c r="M127" s="2"/>
      <c r="N127" s="12"/>
    </row>
    <row r="128" spans="2:14">
      <c r="B128" s="3">
        <v>127</v>
      </c>
      <c r="C128" s="2">
        <v>32.993959060121071</v>
      </c>
      <c r="D128" s="2">
        <f t="shared" si="1"/>
        <v>-73.310814339895771</v>
      </c>
      <c r="M128" s="2"/>
      <c r="N128" s="12"/>
    </row>
    <row r="129" spans="2:14">
      <c r="B129" s="3">
        <v>128</v>
      </c>
      <c r="C129" s="2">
        <v>32.441982980236403</v>
      </c>
      <c r="D129" s="2">
        <f t="shared" si="1"/>
        <v>-76.368831359659367</v>
      </c>
      <c r="M129" s="2"/>
      <c r="N129" s="12"/>
    </row>
    <row r="130" spans="2:14">
      <c r="B130" s="3">
        <v>129</v>
      </c>
      <c r="C130" s="2">
        <v>36.724131143069606</v>
      </c>
      <c r="D130" s="2">
        <f t="shared" si="1"/>
        <v>-75.144700216589769</v>
      </c>
      <c r="M130" s="2"/>
      <c r="N130" s="12"/>
    </row>
    <row r="131" spans="2:14">
      <c r="B131" s="3">
        <v>130</v>
      </c>
      <c r="C131" s="2">
        <v>36.377738043177558</v>
      </c>
      <c r="D131" s="2">
        <f t="shared" si="1"/>
        <v>-74.26696217341221</v>
      </c>
      <c r="M131" s="2"/>
      <c r="N131" s="12"/>
    </row>
    <row r="132" spans="2:14">
      <c r="B132" s="3">
        <v>131</v>
      </c>
      <c r="C132" s="2">
        <v>35.437020226236832</v>
      </c>
      <c r="D132" s="2">
        <f t="shared" ref="D132:D181" si="2">D131+C132-$E$2</f>
        <v>-74.329941947175371</v>
      </c>
      <c r="M132" s="2"/>
      <c r="N132" s="12"/>
    </row>
    <row r="133" spans="2:14">
      <c r="B133" s="3">
        <v>132</v>
      </c>
      <c r="C133" s="2">
        <v>33.475587693823321</v>
      </c>
      <c r="D133" s="2">
        <f t="shared" si="2"/>
        <v>-76.354354253352057</v>
      </c>
      <c r="M133" s="2"/>
      <c r="N133" s="12"/>
    </row>
    <row r="134" spans="2:14">
      <c r="B134" s="3">
        <v>133</v>
      </c>
      <c r="C134" s="2">
        <v>32.307921454185077</v>
      </c>
      <c r="D134" s="2">
        <f t="shared" si="2"/>
        <v>-79.546432799166979</v>
      </c>
      <c r="M134" s="2"/>
      <c r="N134" s="12"/>
    </row>
    <row r="135" spans="2:14">
      <c r="B135" s="3">
        <v>134</v>
      </c>
      <c r="C135" s="2">
        <v>33.366221711041092</v>
      </c>
      <c r="D135" s="2">
        <f t="shared" si="2"/>
        <v>-81.680211088125887</v>
      </c>
      <c r="M135" s="2"/>
      <c r="N135" s="12"/>
    </row>
    <row r="136" spans="2:14">
      <c r="B136" s="3">
        <v>135</v>
      </c>
      <c r="C136" s="2">
        <v>35.085962900438325</v>
      </c>
      <c r="D136" s="2">
        <f t="shared" si="2"/>
        <v>-82.094248187687555</v>
      </c>
      <c r="M136" s="2"/>
      <c r="N136" s="12"/>
    </row>
    <row r="137" spans="2:14">
      <c r="B137" s="3">
        <v>136</v>
      </c>
      <c r="C137" s="2">
        <v>33.236048209757868</v>
      </c>
      <c r="D137" s="2">
        <f t="shared" si="2"/>
        <v>-84.358199977929686</v>
      </c>
      <c r="M137" s="2"/>
      <c r="N137" s="12"/>
    </row>
    <row r="138" spans="2:14">
      <c r="B138" s="3">
        <v>137</v>
      </c>
      <c r="C138" s="2">
        <v>33.426463816613158</v>
      </c>
      <c r="D138" s="2">
        <f t="shared" si="2"/>
        <v>-86.431736161316536</v>
      </c>
      <c r="M138" s="2"/>
      <c r="N138" s="12"/>
    </row>
    <row r="139" spans="2:14">
      <c r="B139" s="3">
        <v>138</v>
      </c>
      <c r="C139" s="2">
        <v>36.245858863845875</v>
      </c>
      <c r="D139" s="2">
        <f t="shared" si="2"/>
        <v>-85.685877297470654</v>
      </c>
      <c r="M139" s="2"/>
      <c r="N139" s="12"/>
    </row>
    <row r="140" spans="2:14">
      <c r="B140" s="3">
        <v>139</v>
      </c>
      <c r="C140" s="2">
        <v>36.876202345604604</v>
      </c>
      <c r="D140" s="2">
        <f t="shared" si="2"/>
        <v>-84.309674951866043</v>
      </c>
      <c r="M140" s="2"/>
      <c r="N140" s="12"/>
    </row>
    <row r="141" spans="2:14">
      <c r="B141" s="3">
        <v>140</v>
      </c>
      <c r="C141" s="2">
        <v>33.257773668172177</v>
      </c>
      <c r="D141" s="2">
        <f t="shared" si="2"/>
        <v>-86.551901283693866</v>
      </c>
      <c r="M141" s="2"/>
      <c r="N141" s="12"/>
    </row>
    <row r="142" spans="2:14">
      <c r="B142" s="3">
        <v>141</v>
      </c>
      <c r="C142" s="2">
        <v>30.29308889512841</v>
      </c>
      <c r="D142" s="2">
        <f t="shared" si="2"/>
        <v>-91.75881238856546</v>
      </c>
      <c r="M142" s="2"/>
      <c r="N142" s="12"/>
    </row>
    <row r="143" spans="2:14">
      <c r="B143" s="3">
        <v>142</v>
      </c>
      <c r="C143" s="2">
        <v>34.641921190771228</v>
      </c>
      <c r="D143" s="2">
        <f t="shared" si="2"/>
        <v>-92.616891197794232</v>
      </c>
      <c r="M143" s="2"/>
      <c r="N143" s="12"/>
    </row>
    <row r="144" spans="2:14">
      <c r="B144" s="3">
        <v>143</v>
      </c>
      <c r="C144" s="2">
        <v>29.848229709494788</v>
      </c>
      <c r="D144" s="2">
        <f t="shared" si="2"/>
        <v>-98.268661488299443</v>
      </c>
      <c r="M144" s="2"/>
      <c r="N144" s="12"/>
    </row>
    <row r="145" spans="2:14">
      <c r="B145" s="3">
        <v>144</v>
      </c>
      <c r="C145" s="2">
        <v>30.893755571715634</v>
      </c>
      <c r="D145" s="2">
        <f t="shared" si="2"/>
        <v>-102.87490591658381</v>
      </c>
      <c r="M145" s="2"/>
      <c r="N145" s="12"/>
    </row>
    <row r="146" spans="2:14">
      <c r="B146" s="3">
        <v>145</v>
      </c>
      <c r="C146" s="2">
        <v>31.657503597012223</v>
      </c>
      <c r="D146" s="2">
        <f t="shared" si="2"/>
        <v>-106.71740231957159</v>
      </c>
      <c r="M146" s="2"/>
      <c r="N146" s="12"/>
    </row>
    <row r="147" spans="2:14">
      <c r="B147" s="3">
        <v>146</v>
      </c>
      <c r="C147" s="2">
        <v>32.750033211991635</v>
      </c>
      <c r="D147" s="2">
        <f t="shared" si="2"/>
        <v>-109.46736910757996</v>
      </c>
      <c r="M147" s="2"/>
      <c r="N147" s="12"/>
    </row>
    <row r="148" spans="2:14">
      <c r="B148" s="3">
        <v>147</v>
      </c>
      <c r="C148" s="2">
        <v>32.195981134290719</v>
      </c>
      <c r="D148" s="2">
        <f t="shared" si="2"/>
        <v>-112.77138797328924</v>
      </c>
      <c r="M148" s="2"/>
      <c r="N148" s="12"/>
    </row>
    <row r="149" spans="2:14">
      <c r="B149" s="3">
        <v>148</v>
      </c>
      <c r="C149" s="2">
        <v>34.825203057105519</v>
      </c>
      <c r="D149" s="2">
        <f t="shared" si="2"/>
        <v>-113.44618491618371</v>
      </c>
      <c r="M149" s="2"/>
      <c r="N149" s="12"/>
    </row>
    <row r="150" spans="2:14">
      <c r="B150" s="3">
        <v>149</v>
      </c>
      <c r="C150" s="2">
        <v>34.126176026451127</v>
      </c>
      <c r="D150" s="2">
        <f t="shared" si="2"/>
        <v>-114.82000888973258</v>
      </c>
      <c r="M150" s="2"/>
      <c r="N150" s="12"/>
    </row>
    <row r="151" spans="2:14">
      <c r="B151" s="3">
        <v>150</v>
      </c>
      <c r="C151" s="2">
        <v>32.807225825418008</v>
      </c>
      <c r="D151" s="2">
        <f t="shared" si="2"/>
        <v>-117.51278306431456</v>
      </c>
      <c r="M151" s="2"/>
      <c r="N151" s="12"/>
    </row>
    <row r="152" spans="2:14">
      <c r="B152" s="3">
        <v>151</v>
      </c>
      <c r="C152" s="2">
        <v>33.390165952197115</v>
      </c>
      <c r="D152" s="2">
        <f t="shared" si="2"/>
        <v>-119.62261711211744</v>
      </c>
      <c r="M152" s="2"/>
      <c r="N152" s="12"/>
    </row>
    <row r="153" spans="2:14">
      <c r="B153" s="3">
        <v>152</v>
      </c>
      <c r="C153" s="2">
        <v>31.707245316927214</v>
      </c>
      <c r="D153" s="2">
        <f t="shared" si="2"/>
        <v>-123.41537179519023</v>
      </c>
      <c r="M153" s="2"/>
      <c r="N153" s="12"/>
    </row>
    <row r="154" spans="2:14">
      <c r="B154" s="3">
        <v>153</v>
      </c>
      <c r="C154" s="2">
        <v>34.558925922948916</v>
      </c>
      <c r="D154" s="2">
        <f t="shared" si="2"/>
        <v>-124.35644587224131</v>
      </c>
      <c r="M154" s="2"/>
      <c r="N154" s="12"/>
    </row>
    <row r="155" spans="2:14">
      <c r="B155" s="3">
        <v>154</v>
      </c>
      <c r="C155" s="2">
        <v>33.423247665049111</v>
      </c>
      <c r="D155" s="2">
        <f t="shared" si="2"/>
        <v>-126.43319820719219</v>
      </c>
      <c r="M155" s="2"/>
      <c r="N155" s="12"/>
    </row>
    <row r="156" spans="2:14">
      <c r="B156" s="3">
        <v>155</v>
      </c>
      <c r="C156" s="2">
        <v>33.224731317178041</v>
      </c>
      <c r="D156" s="2">
        <f t="shared" si="2"/>
        <v>-128.70846689001417</v>
      </c>
      <c r="M156" s="2"/>
      <c r="N156" s="12"/>
    </row>
    <row r="157" spans="2:14">
      <c r="B157" s="3">
        <v>156</v>
      </c>
      <c r="C157" s="2">
        <v>31.78051167058727</v>
      </c>
      <c r="D157" s="2">
        <f t="shared" si="2"/>
        <v>-132.42795521942691</v>
      </c>
      <c r="M157" s="2"/>
      <c r="N157" s="12"/>
    </row>
    <row r="158" spans="2:14">
      <c r="B158" s="3">
        <v>157</v>
      </c>
      <c r="C158" s="2">
        <v>32.276667104881057</v>
      </c>
      <c r="D158" s="2">
        <f t="shared" si="2"/>
        <v>-135.65128811454585</v>
      </c>
      <c r="M158" s="2"/>
      <c r="N158" s="12"/>
    </row>
    <row r="159" spans="2:14">
      <c r="B159" s="3">
        <v>158</v>
      </c>
      <c r="C159" s="2">
        <v>29.74850827921798</v>
      </c>
      <c r="D159" s="2">
        <f t="shared" si="2"/>
        <v>-141.40277983532786</v>
      </c>
      <c r="M159" s="2"/>
      <c r="N159" s="12"/>
    </row>
    <row r="160" spans="2:14">
      <c r="B160" s="3">
        <v>159</v>
      </c>
      <c r="C160" s="2">
        <v>27.003711395096907</v>
      </c>
      <c r="D160" s="2">
        <f t="shared" si="2"/>
        <v>-149.89906844023096</v>
      </c>
      <c r="M160" s="2"/>
      <c r="N160" s="12"/>
    </row>
    <row r="161" spans="2:14">
      <c r="B161" s="3">
        <v>160</v>
      </c>
      <c r="C161" s="2">
        <v>28.889403531888981</v>
      </c>
      <c r="D161" s="2">
        <f t="shared" si="2"/>
        <v>-156.50966490834199</v>
      </c>
      <c r="M161" s="2"/>
      <c r="N161" s="12"/>
    </row>
    <row r="162" spans="2:14">
      <c r="B162" s="3">
        <v>161</v>
      </c>
      <c r="C162" s="2">
        <v>32.029880944063272</v>
      </c>
      <c r="D162" s="2">
        <f t="shared" si="2"/>
        <v>-159.97978396427871</v>
      </c>
      <c r="M162" s="2"/>
      <c r="N162" s="12"/>
    </row>
    <row r="163" spans="2:14">
      <c r="B163" s="3">
        <v>162</v>
      </c>
      <c r="C163" s="2">
        <v>31.654246486277959</v>
      </c>
      <c r="D163" s="2">
        <f t="shared" si="2"/>
        <v>-163.82553747800074</v>
      </c>
      <c r="M163" s="2"/>
      <c r="N163" s="12"/>
    </row>
    <row r="164" spans="2:14">
      <c r="B164" s="3">
        <v>163</v>
      </c>
      <c r="C164" s="2">
        <v>29.842229704487252</v>
      </c>
      <c r="D164" s="2">
        <f t="shared" si="2"/>
        <v>-169.4833077735135</v>
      </c>
      <c r="M164" s="2"/>
      <c r="N164" s="12"/>
    </row>
    <row r="165" spans="2:14">
      <c r="B165" s="3">
        <v>164</v>
      </c>
      <c r="C165" s="2">
        <v>30.571320447829677</v>
      </c>
      <c r="D165" s="2">
        <f t="shared" si="2"/>
        <v>-174.41198732568381</v>
      </c>
      <c r="M165" s="2"/>
      <c r="N165" s="12"/>
    </row>
    <row r="166" spans="2:14">
      <c r="B166" s="3">
        <v>165</v>
      </c>
      <c r="C166" s="2">
        <v>31.186824425665783</v>
      </c>
      <c r="D166" s="2">
        <f t="shared" si="2"/>
        <v>-178.72516290001803</v>
      </c>
      <c r="M166" s="2"/>
      <c r="N166" s="12"/>
    </row>
    <row r="167" spans="2:14">
      <c r="B167" s="3">
        <v>166</v>
      </c>
      <c r="C167" s="2">
        <v>30.389167088077119</v>
      </c>
      <c r="D167" s="2">
        <f t="shared" si="2"/>
        <v>-183.8359958119409</v>
      </c>
      <c r="M167" s="2"/>
      <c r="N167" s="12"/>
    </row>
    <row r="168" spans="2:14">
      <c r="B168" s="3">
        <v>167</v>
      </c>
      <c r="C168" s="2">
        <v>29.397653807606464</v>
      </c>
      <c r="D168" s="2">
        <f t="shared" si="2"/>
        <v>-189.93834200433443</v>
      </c>
      <c r="M168" s="2"/>
      <c r="N168" s="12"/>
    </row>
    <row r="169" spans="2:14">
      <c r="B169" s="3">
        <v>168</v>
      </c>
      <c r="C169" s="2">
        <v>28.299662575338782</v>
      </c>
      <c r="D169" s="2">
        <f t="shared" si="2"/>
        <v>-197.13867942899566</v>
      </c>
      <c r="M169" s="2"/>
      <c r="N169" s="12"/>
    </row>
    <row r="170" spans="2:14">
      <c r="B170" s="3">
        <v>169</v>
      </c>
      <c r="C170" s="2">
        <v>28.03905756997348</v>
      </c>
      <c r="D170" s="2">
        <f t="shared" si="2"/>
        <v>-204.59962185902219</v>
      </c>
      <c r="M170" s="2"/>
      <c r="N170" s="12"/>
    </row>
    <row r="171" spans="2:14">
      <c r="B171" s="3">
        <v>170</v>
      </c>
      <c r="C171" s="2">
        <v>26.221325199433547</v>
      </c>
      <c r="D171" s="2">
        <f t="shared" si="2"/>
        <v>-213.87829665958864</v>
      </c>
      <c r="M171" s="2"/>
      <c r="N171" s="12"/>
    </row>
    <row r="172" spans="2:14">
      <c r="B172" s="3">
        <v>171</v>
      </c>
      <c r="C172" s="2">
        <v>32.570161225925808</v>
      </c>
      <c r="D172" s="2">
        <f t="shared" si="2"/>
        <v>-216.80813543366284</v>
      </c>
      <c r="M172" s="2"/>
      <c r="N172" s="12"/>
    </row>
    <row r="173" spans="2:14">
      <c r="B173" s="3">
        <v>172</v>
      </c>
      <c r="C173" s="2">
        <v>33.040122457927254</v>
      </c>
      <c r="D173" s="2">
        <f t="shared" si="2"/>
        <v>-219.26801297573559</v>
      </c>
      <c r="M173" s="2"/>
      <c r="N173" s="12"/>
    </row>
    <row r="174" spans="2:14">
      <c r="B174" s="3">
        <v>173</v>
      </c>
      <c r="C174" s="2">
        <v>31.659070534348288</v>
      </c>
      <c r="D174" s="2">
        <f t="shared" si="2"/>
        <v>-223.10894244138728</v>
      </c>
      <c r="M174" s="2"/>
      <c r="N174" s="12"/>
    </row>
    <row r="175" spans="2:14">
      <c r="B175" s="3">
        <v>174</v>
      </c>
      <c r="C175" s="2">
        <v>32.532216868938335</v>
      </c>
      <c r="D175" s="2">
        <f t="shared" si="2"/>
        <v>-226.07672557244894</v>
      </c>
      <c r="M175" s="2"/>
      <c r="N175" s="12"/>
    </row>
    <row r="176" spans="2:14">
      <c r="B176" s="3">
        <v>175</v>
      </c>
      <c r="C176" s="2">
        <v>30.779716538688739</v>
      </c>
      <c r="D176" s="2">
        <f t="shared" si="2"/>
        <v>-230.79700903376019</v>
      </c>
      <c r="M176" s="2"/>
      <c r="N176" s="12"/>
    </row>
    <row r="177" spans="2:14">
      <c r="B177" s="3">
        <v>176</v>
      </c>
      <c r="C177" s="2">
        <v>31.379124349076054</v>
      </c>
      <c r="D177" s="2">
        <f t="shared" si="2"/>
        <v>-234.91788468468414</v>
      </c>
      <c r="M177" s="2"/>
      <c r="N177" s="12"/>
    </row>
    <row r="178" spans="2:14">
      <c r="B178" s="3">
        <v>177</v>
      </c>
      <c r="C178" s="2">
        <v>30.24592622411944</v>
      </c>
      <c r="D178" s="2">
        <f t="shared" si="2"/>
        <v>-240.1719584605647</v>
      </c>
      <c r="M178" s="2"/>
      <c r="N178" s="12"/>
    </row>
    <row r="179" spans="2:14">
      <c r="B179" s="3">
        <v>178</v>
      </c>
      <c r="C179" s="2">
        <v>28.538261237065452</v>
      </c>
      <c r="D179" s="2">
        <f t="shared" si="2"/>
        <v>-247.13369722349924</v>
      </c>
      <c r="M179" s="2"/>
      <c r="N179" s="12"/>
    </row>
    <row r="180" spans="2:14">
      <c r="B180" s="3">
        <v>179</v>
      </c>
      <c r="C180" s="2">
        <v>27.55245787120656</v>
      </c>
      <c r="D180" s="2">
        <f t="shared" si="2"/>
        <v>-255.08123935229267</v>
      </c>
      <c r="M180" s="2"/>
      <c r="N180" s="12"/>
    </row>
    <row r="181" spans="2:14">
      <c r="B181" s="3">
        <v>180</v>
      </c>
      <c r="C181" s="2">
        <v>31.190615150346012</v>
      </c>
      <c r="D181" s="2">
        <f t="shared" si="2"/>
        <v>-259.39062420194665</v>
      </c>
      <c r="M181" s="2"/>
      <c r="N181" s="12"/>
    </row>
    <row r="182" spans="2:14">
      <c r="B182" s="3"/>
      <c r="C182" s="2"/>
      <c r="D182" s="2"/>
      <c r="M182" s="2"/>
    </row>
    <row r="183" spans="2:14">
      <c r="D183" s="2"/>
    </row>
    <row r="184" spans="2:14">
      <c r="D184" s="2"/>
    </row>
    <row r="185" spans="2:14">
      <c r="D185" s="2"/>
    </row>
    <row r="186" spans="2:14">
      <c r="D186" s="2"/>
    </row>
    <row r="187" spans="2:14">
      <c r="D187" s="2"/>
    </row>
    <row r="188" spans="2:14">
      <c r="D188" s="2"/>
    </row>
    <row r="189" spans="2:14">
      <c r="D189" s="2"/>
    </row>
    <row r="190" spans="2:14">
      <c r="D190" s="2"/>
    </row>
    <row r="191" spans="2:14">
      <c r="D191" s="2"/>
    </row>
    <row r="192" spans="2:1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357"/>
  <sheetViews>
    <sheetView topLeftCell="C1" workbookViewId="0">
      <selection activeCell="G1" sqref="G1"/>
    </sheetView>
  </sheetViews>
  <sheetFormatPr defaultRowHeight="12.75"/>
  <cols>
    <col min="1" max="1" width="11" customWidth="1"/>
    <col min="4" max="4" width="13.28515625" bestFit="1" customWidth="1"/>
    <col min="5" max="5" width="9.140625" style="3" customWidth="1"/>
    <col min="6" max="6" width="13.42578125" style="3" bestFit="1" customWidth="1"/>
    <col min="14" max="14" width="13.28515625" bestFit="1" customWidth="1"/>
  </cols>
  <sheetData>
    <row r="1" spans="2:15">
      <c r="B1" s="1" t="s">
        <v>0</v>
      </c>
      <c r="C1" s="1"/>
      <c r="D1" s="1" t="s">
        <v>1</v>
      </c>
      <c r="E1" s="1" t="s">
        <v>4</v>
      </c>
      <c r="F1" s="1" t="s">
        <v>220</v>
      </c>
      <c r="N1" s="1"/>
    </row>
    <row r="2" spans="2:15">
      <c r="B2" s="3">
        <v>1</v>
      </c>
      <c r="C2" s="3"/>
      <c r="D2" s="2">
        <v>34.66496935304459</v>
      </c>
      <c r="E2" s="2">
        <f>D2-F2</f>
        <v>-0.83503064695540985</v>
      </c>
      <c r="F2" s="2">
        <v>35.5</v>
      </c>
      <c r="N2" s="2"/>
    </row>
    <row r="3" spans="2:15">
      <c r="B3" s="3">
        <v>2</v>
      </c>
      <c r="C3" s="3"/>
      <c r="D3" s="2">
        <v>31.144463612215251</v>
      </c>
      <c r="E3" s="2">
        <f t="shared" ref="E3:E34" si="0">E2+D3-$F$2</f>
        <v>-5.1905670347401589</v>
      </c>
      <c r="F3" s="4" t="s">
        <v>41</v>
      </c>
      <c r="N3" s="2"/>
      <c r="O3" s="12"/>
    </row>
    <row r="4" spans="2:15">
      <c r="B4" s="3">
        <v>3</v>
      </c>
      <c r="C4" s="3"/>
      <c r="D4" s="2">
        <v>33.320781629271671</v>
      </c>
      <c r="E4" s="2">
        <f t="shared" si="0"/>
        <v>-7.3697854054684875</v>
      </c>
      <c r="F4" s="20">
        <f>STDEV(D2:D61)</f>
        <v>2.3522743317406354</v>
      </c>
      <c r="N4" s="2"/>
      <c r="O4" s="12"/>
    </row>
    <row r="5" spans="2:15">
      <c r="B5" s="3">
        <v>4</v>
      </c>
      <c r="C5" s="3"/>
      <c r="D5" s="2">
        <v>33.008219863538862</v>
      </c>
      <c r="E5" s="2">
        <f t="shared" si="0"/>
        <v>-9.8615655419296253</v>
      </c>
      <c r="N5" s="2"/>
      <c r="O5" s="12"/>
    </row>
    <row r="6" spans="2:15">
      <c r="B6" s="3">
        <v>5</v>
      </c>
      <c r="C6" s="3"/>
      <c r="D6" s="2">
        <v>32.538984904753434</v>
      </c>
      <c r="E6" s="2">
        <f t="shared" si="0"/>
        <v>-12.822580637176191</v>
      </c>
      <c r="N6" s="2"/>
      <c r="O6" s="12"/>
    </row>
    <row r="7" spans="2:15">
      <c r="B7" s="3">
        <v>6</v>
      </c>
      <c r="C7" s="3"/>
      <c r="D7" s="2">
        <v>33.296813136594892</v>
      </c>
      <c r="E7" s="2">
        <f t="shared" si="0"/>
        <v>-15.025767500581299</v>
      </c>
      <c r="N7" s="2"/>
      <c r="O7" s="12"/>
    </row>
    <row r="8" spans="2:15">
      <c r="B8" s="3">
        <v>7</v>
      </c>
      <c r="C8" s="3"/>
      <c r="D8" s="2">
        <v>40.276329960705375</v>
      </c>
      <c r="E8" s="2">
        <f t="shared" si="0"/>
        <v>-10.249437539875924</v>
      </c>
      <c r="N8" s="2"/>
      <c r="O8" s="12"/>
    </row>
    <row r="9" spans="2:15">
      <c r="B9" s="3">
        <v>8</v>
      </c>
      <c r="C9" s="3"/>
      <c r="D9" s="2">
        <v>36.5458150660074</v>
      </c>
      <c r="E9" s="2">
        <f t="shared" si="0"/>
        <v>-9.2036224738685242</v>
      </c>
      <c r="N9" s="2"/>
      <c r="O9" s="12"/>
    </row>
    <row r="10" spans="2:15">
      <c r="B10" s="3">
        <v>9</v>
      </c>
      <c r="C10" s="3"/>
      <c r="D10" s="2">
        <v>35.129210640542894</v>
      </c>
      <c r="E10" s="2">
        <f t="shared" si="0"/>
        <v>-9.5744118333256303</v>
      </c>
      <c r="N10" s="2"/>
      <c r="O10" s="12"/>
    </row>
    <row r="11" spans="2:15">
      <c r="B11" s="3">
        <v>10</v>
      </c>
      <c r="C11" s="3"/>
      <c r="D11" s="2">
        <v>36.723993058419502</v>
      </c>
      <c r="E11" s="2">
        <f t="shared" si="0"/>
        <v>-8.350418774906128</v>
      </c>
      <c r="N11" s="2"/>
      <c r="O11" s="12"/>
    </row>
    <row r="12" spans="2:15">
      <c r="B12" s="3">
        <v>11</v>
      </c>
      <c r="C12" s="3"/>
      <c r="D12" s="2">
        <v>37.858648633294294</v>
      </c>
      <c r="E12" s="2">
        <f t="shared" si="0"/>
        <v>-5.9917701416118341</v>
      </c>
      <c r="N12" s="2"/>
      <c r="O12" s="12"/>
    </row>
    <row r="13" spans="2:15">
      <c r="B13" s="3">
        <v>12</v>
      </c>
      <c r="C13" s="3"/>
      <c r="D13" s="2">
        <v>38.741397130047552</v>
      </c>
      <c r="E13" s="2">
        <f t="shared" si="0"/>
        <v>-2.7503730115642782</v>
      </c>
      <c r="N13" s="2"/>
      <c r="O13" s="12"/>
    </row>
    <row r="14" spans="2:15">
      <c r="B14" s="3">
        <v>13</v>
      </c>
      <c r="C14" s="3"/>
      <c r="D14" s="2">
        <v>35.268259260002189</v>
      </c>
      <c r="E14" s="2">
        <f t="shared" si="0"/>
        <v>-2.982113751562089</v>
      </c>
      <c r="N14" s="2"/>
      <c r="O14" s="12"/>
    </row>
    <row r="15" spans="2:15">
      <c r="B15" s="3">
        <v>14</v>
      </c>
      <c r="C15" s="3"/>
      <c r="D15" s="2">
        <v>34.866165136153917</v>
      </c>
      <c r="E15" s="2">
        <f t="shared" si="0"/>
        <v>-3.6159486154081719</v>
      </c>
      <c r="N15" s="2"/>
      <c r="O15" s="12"/>
    </row>
    <row r="16" spans="2:15">
      <c r="B16" s="3">
        <v>15</v>
      </c>
      <c r="C16" s="3"/>
      <c r="D16" s="2">
        <v>37.46690284972091</v>
      </c>
      <c r="E16" s="2">
        <f t="shared" si="0"/>
        <v>-1.6490457656872621</v>
      </c>
      <c r="N16" s="2"/>
      <c r="O16" s="12"/>
    </row>
    <row r="17" spans="2:15">
      <c r="B17" s="3">
        <v>16</v>
      </c>
      <c r="C17" s="3"/>
      <c r="D17" s="2">
        <v>36.004886836413789</v>
      </c>
      <c r="E17" s="2">
        <f t="shared" si="0"/>
        <v>-1.1441589292734733</v>
      </c>
      <c r="N17" s="2"/>
      <c r="O17" s="12"/>
    </row>
    <row r="18" spans="2:15">
      <c r="B18" s="3">
        <v>17</v>
      </c>
      <c r="C18" s="3"/>
      <c r="D18" s="2">
        <v>31.797875253317795</v>
      </c>
      <c r="E18" s="2">
        <f t="shared" si="0"/>
        <v>-4.8462836759556787</v>
      </c>
      <c r="N18" s="2"/>
      <c r="O18" s="12"/>
    </row>
    <row r="19" spans="2:15">
      <c r="B19" s="3">
        <v>18</v>
      </c>
      <c r="C19" s="3"/>
      <c r="D19" s="2">
        <v>31.472019026336746</v>
      </c>
      <c r="E19" s="2">
        <f t="shared" si="0"/>
        <v>-8.874264649618933</v>
      </c>
      <c r="N19" s="2"/>
      <c r="O19" s="12"/>
    </row>
    <row r="20" spans="2:15">
      <c r="B20" s="3">
        <v>19</v>
      </c>
      <c r="C20" s="3"/>
      <c r="D20" s="2">
        <v>37.147231195305366</v>
      </c>
      <c r="E20" s="2">
        <f t="shared" si="0"/>
        <v>-7.2270334543135668</v>
      </c>
      <c r="N20" s="2"/>
      <c r="O20" s="12"/>
    </row>
    <row r="21" spans="2:15">
      <c r="B21" s="3">
        <v>20</v>
      </c>
      <c r="C21" s="3"/>
      <c r="D21" s="2">
        <v>38.382920751337288</v>
      </c>
      <c r="E21" s="2">
        <f t="shared" si="0"/>
        <v>-4.3441127029762789</v>
      </c>
      <c r="N21" s="2"/>
      <c r="O21" s="12"/>
    </row>
    <row r="22" spans="2:15">
      <c r="B22" s="3">
        <v>21</v>
      </c>
      <c r="C22" s="3"/>
      <c r="D22" s="2">
        <v>37.334792478228202</v>
      </c>
      <c r="E22" s="2">
        <f t="shared" si="0"/>
        <v>-2.5093202247480804</v>
      </c>
      <c r="N22" s="2"/>
      <c r="O22" s="12"/>
    </row>
    <row r="23" spans="2:15">
      <c r="B23" s="3">
        <v>22</v>
      </c>
      <c r="C23" s="3"/>
      <c r="D23" s="2">
        <v>38.003181972029118</v>
      </c>
      <c r="E23" s="2">
        <f t="shared" si="0"/>
        <v>-6.1382527189621783E-3</v>
      </c>
      <c r="N23" s="2"/>
      <c r="O23" s="12"/>
    </row>
    <row r="24" spans="2:15">
      <c r="B24" s="3">
        <v>23</v>
      </c>
      <c r="C24" s="3"/>
      <c r="D24" s="2">
        <v>32.714060211695937</v>
      </c>
      <c r="E24" s="2">
        <f t="shared" si="0"/>
        <v>-2.792078041023025</v>
      </c>
      <c r="N24" s="2"/>
      <c r="O24" s="12"/>
    </row>
    <row r="25" spans="2:15">
      <c r="B25" s="3">
        <v>24</v>
      </c>
      <c r="C25" s="3"/>
      <c r="D25" s="2">
        <v>29.007394432139886</v>
      </c>
      <c r="E25" s="2">
        <f t="shared" si="0"/>
        <v>-9.2846836088831388</v>
      </c>
      <c r="N25" s="2"/>
      <c r="O25" s="12"/>
    </row>
    <row r="26" spans="2:15">
      <c r="B26" s="3">
        <v>25</v>
      </c>
      <c r="C26" s="3"/>
      <c r="D26" s="2">
        <v>35.753282975118275</v>
      </c>
      <c r="E26" s="2">
        <f t="shared" si="0"/>
        <v>-9.0314006337648642</v>
      </c>
      <c r="N26" s="2"/>
      <c r="O26" s="12"/>
    </row>
    <row r="27" spans="2:15">
      <c r="B27" s="3">
        <v>26</v>
      </c>
      <c r="C27" s="3"/>
      <c r="D27" s="2">
        <v>35.440752254999317</v>
      </c>
      <c r="E27" s="2">
        <f t="shared" si="0"/>
        <v>-9.0906483787655468</v>
      </c>
      <c r="N27" s="2"/>
      <c r="O27" s="12"/>
    </row>
    <row r="28" spans="2:15">
      <c r="B28" s="3">
        <v>27</v>
      </c>
      <c r="C28" s="3"/>
      <c r="D28" s="2">
        <v>38.215484841872026</v>
      </c>
      <c r="E28" s="2">
        <f t="shared" si="0"/>
        <v>-6.3751635368935204</v>
      </c>
      <c r="N28" s="2"/>
      <c r="O28" s="12"/>
    </row>
    <row r="29" spans="2:15">
      <c r="B29" s="3">
        <v>28</v>
      </c>
      <c r="C29" s="3"/>
      <c r="D29" s="2">
        <v>36.430769809311677</v>
      </c>
      <c r="E29" s="2">
        <f t="shared" si="0"/>
        <v>-5.4443937275818435</v>
      </c>
      <c r="N29" s="2"/>
      <c r="O29" s="12"/>
    </row>
    <row r="30" spans="2:15">
      <c r="B30" s="3">
        <v>29</v>
      </c>
      <c r="C30" s="3"/>
      <c r="D30" s="2">
        <v>32.113350608833386</v>
      </c>
      <c r="E30" s="2">
        <f t="shared" si="0"/>
        <v>-8.8310431187484575</v>
      </c>
      <c r="N30" s="2"/>
      <c r="O30" s="12"/>
    </row>
    <row r="31" spans="2:15">
      <c r="B31" s="3">
        <v>30</v>
      </c>
      <c r="C31" s="3"/>
      <c r="D31" s="2">
        <v>33.822614627227772</v>
      </c>
      <c r="E31" s="2">
        <f t="shared" si="0"/>
        <v>-10.508428491520686</v>
      </c>
      <c r="N31" s="2"/>
      <c r="O31" s="12"/>
    </row>
    <row r="32" spans="2:15">
      <c r="B32" s="3">
        <v>31</v>
      </c>
      <c r="C32" s="3"/>
      <c r="D32" s="2">
        <v>33.493251286000223</v>
      </c>
      <c r="E32" s="2">
        <f t="shared" si="0"/>
        <v>-12.515177205520462</v>
      </c>
      <c r="N32" s="2"/>
      <c r="O32" s="12"/>
    </row>
    <row r="33" spans="2:15">
      <c r="B33" s="3">
        <v>32</v>
      </c>
      <c r="C33" s="3"/>
      <c r="D33" s="2">
        <v>36.677931221352353</v>
      </c>
      <c r="E33" s="2">
        <f t="shared" si="0"/>
        <v>-11.33724598416811</v>
      </c>
      <c r="N33" s="2"/>
      <c r="O33" s="12"/>
    </row>
    <row r="34" spans="2:15">
      <c r="B34" s="3">
        <v>33</v>
      </c>
      <c r="C34" s="3"/>
      <c r="D34" s="2">
        <v>37.976054444675796</v>
      </c>
      <c r="E34" s="2">
        <f t="shared" si="0"/>
        <v>-8.8611915394923138</v>
      </c>
      <c r="N34" s="2"/>
      <c r="O34" s="12"/>
    </row>
    <row r="35" spans="2:15">
      <c r="B35" s="3">
        <v>34</v>
      </c>
      <c r="C35" s="3"/>
      <c r="D35" s="2">
        <v>39.844925418140704</v>
      </c>
      <c r="E35" s="2">
        <f t="shared" ref="E35:E66" si="1">E34+D35-$F$2</f>
        <v>-4.5162661213516095</v>
      </c>
      <c r="N35" s="2"/>
      <c r="O35" s="12"/>
    </row>
    <row r="36" spans="2:15">
      <c r="B36" s="3">
        <v>35</v>
      </c>
      <c r="C36" s="3"/>
      <c r="D36" s="2">
        <v>34.276626076207592</v>
      </c>
      <c r="E36" s="2">
        <f t="shared" si="1"/>
        <v>-5.7396400451440179</v>
      </c>
      <c r="N36" s="2"/>
      <c r="O36" s="12"/>
    </row>
    <row r="37" spans="2:15">
      <c r="B37" s="3">
        <v>36</v>
      </c>
      <c r="C37" s="3"/>
      <c r="D37" s="2">
        <v>36.84594302102844</v>
      </c>
      <c r="E37" s="2">
        <f t="shared" si="1"/>
        <v>-4.3936970241155784</v>
      </c>
      <c r="N37" s="2"/>
      <c r="O37" s="12"/>
    </row>
    <row r="38" spans="2:15">
      <c r="B38" s="3">
        <v>37</v>
      </c>
      <c r="C38" s="3"/>
      <c r="D38" s="2">
        <v>35.519693927136473</v>
      </c>
      <c r="E38" s="2">
        <f t="shared" si="1"/>
        <v>-4.3740030969791057</v>
      </c>
      <c r="N38" s="2"/>
      <c r="O38" s="12"/>
    </row>
    <row r="39" spans="2:15">
      <c r="B39" s="3">
        <v>38</v>
      </c>
      <c r="C39" s="3"/>
      <c r="D39" s="2">
        <v>34.206560239935946</v>
      </c>
      <c r="E39" s="2">
        <f t="shared" si="1"/>
        <v>-5.6674428570431594</v>
      </c>
      <c r="N39" s="2"/>
      <c r="O39" s="12"/>
    </row>
    <row r="40" spans="2:15">
      <c r="B40" s="3">
        <v>39</v>
      </c>
      <c r="C40" s="3"/>
      <c r="D40" s="2">
        <v>35.964401791781</v>
      </c>
      <c r="E40" s="2">
        <f t="shared" si="1"/>
        <v>-5.203041065262159</v>
      </c>
      <c r="N40" s="2"/>
      <c r="O40" s="12"/>
    </row>
    <row r="41" spans="2:15">
      <c r="B41" s="3">
        <v>40</v>
      </c>
      <c r="C41" s="3"/>
      <c r="D41" s="2">
        <v>35.748944376202218</v>
      </c>
      <c r="E41" s="2">
        <f t="shared" si="1"/>
        <v>-4.9540966890599414</v>
      </c>
      <c r="N41" s="2"/>
      <c r="O41" s="12"/>
    </row>
    <row r="42" spans="2:15">
      <c r="B42" s="3">
        <v>41</v>
      </c>
      <c r="C42" s="3"/>
      <c r="D42" s="2">
        <v>36.218631165593592</v>
      </c>
      <c r="E42" s="2">
        <f t="shared" si="1"/>
        <v>-4.235465523466349</v>
      </c>
      <c r="N42" s="2"/>
      <c r="O42" s="12"/>
    </row>
    <row r="43" spans="2:15">
      <c r="B43" s="3">
        <v>42</v>
      </c>
      <c r="C43" s="3"/>
      <c r="D43" s="2">
        <v>33.102080666767385</v>
      </c>
      <c r="E43" s="2">
        <f t="shared" si="1"/>
        <v>-6.6333848566989637</v>
      </c>
      <c r="N43" s="2"/>
      <c r="O43" s="12"/>
    </row>
    <row r="44" spans="2:15">
      <c r="B44" s="3">
        <v>43</v>
      </c>
      <c r="C44" s="3"/>
      <c r="D44" s="2">
        <v>38.45406067316042</v>
      </c>
      <c r="E44" s="2">
        <f t="shared" si="1"/>
        <v>-3.6793241835385437</v>
      </c>
      <c r="N44" s="2"/>
      <c r="O44" s="12"/>
    </row>
    <row r="45" spans="2:15">
      <c r="B45" s="3">
        <v>44</v>
      </c>
      <c r="C45" s="3"/>
      <c r="D45" s="2">
        <v>37.915721547257057</v>
      </c>
      <c r="E45" s="2">
        <f t="shared" si="1"/>
        <v>-1.2636026362814903</v>
      </c>
      <c r="N45" s="2"/>
      <c r="O45" s="12"/>
    </row>
    <row r="46" spans="2:15">
      <c r="B46" s="3">
        <v>45</v>
      </c>
      <c r="C46" s="3"/>
      <c r="D46" s="2">
        <v>38.412630521082434</v>
      </c>
      <c r="E46" s="2">
        <f t="shared" si="1"/>
        <v>1.6490278848009439</v>
      </c>
      <c r="N46" s="2"/>
      <c r="O46" s="12"/>
    </row>
    <row r="47" spans="2:15">
      <c r="B47" s="3">
        <v>46</v>
      </c>
      <c r="C47" s="3"/>
      <c r="D47" s="2">
        <v>35.881481542855759</v>
      </c>
      <c r="E47" s="2">
        <f t="shared" si="1"/>
        <v>2.0305094276567033</v>
      </c>
      <c r="N47" s="2"/>
      <c r="O47" s="12"/>
    </row>
    <row r="48" spans="2:15">
      <c r="B48" s="3">
        <v>47</v>
      </c>
      <c r="C48" s="3"/>
      <c r="D48" s="2">
        <v>37.315570351167707</v>
      </c>
      <c r="E48" s="2">
        <f t="shared" si="1"/>
        <v>3.8460797788244108</v>
      </c>
      <c r="N48" s="2"/>
      <c r="O48" s="12"/>
    </row>
    <row r="49" spans="2:15">
      <c r="B49" s="3">
        <v>48</v>
      </c>
      <c r="C49" s="3"/>
      <c r="D49" s="2">
        <v>37.073131660631567</v>
      </c>
      <c r="E49" s="2">
        <f t="shared" si="1"/>
        <v>5.4192114394559781</v>
      </c>
      <c r="N49" s="2"/>
      <c r="O49" s="12"/>
    </row>
    <row r="50" spans="2:15">
      <c r="B50" s="3">
        <v>49</v>
      </c>
      <c r="C50" s="3"/>
      <c r="D50" s="2">
        <v>34.713602505372513</v>
      </c>
      <c r="E50" s="2">
        <f t="shared" si="1"/>
        <v>4.6328139448284915</v>
      </c>
      <c r="N50" s="2"/>
      <c r="O50" s="12"/>
    </row>
    <row r="51" spans="2:15">
      <c r="B51" s="3">
        <v>50</v>
      </c>
      <c r="C51" s="3"/>
      <c r="D51" s="2">
        <v>34.963063829885307</v>
      </c>
      <c r="E51" s="2">
        <f t="shared" si="1"/>
        <v>4.0958777747137987</v>
      </c>
      <c r="N51" s="2"/>
      <c r="O51" s="12"/>
    </row>
    <row r="52" spans="2:15">
      <c r="B52" s="3">
        <v>51</v>
      </c>
      <c r="C52" s="3"/>
      <c r="D52" s="2">
        <v>35.738021492365974</v>
      </c>
      <c r="E52" s="2">
        <f t="shared" si="1"/>
        <v>4.3338992670797722</v>
      </c>
      <c r="N52" s="2"/>
      <c r="O52" s="12"/>
    </row>
    <row r="53" spans="2:15">
      <c r="B53" s="3">
        <v>52</v>
      </c>
      <c r="C53" s="3"/>
      <c r="D53" s="2">
        <v>35.12210882227005</v>
      </c>
      <c r="E53" s="2">
        <f t="shared" si="1"/>
        <v>3.9560080893498224</v>
      </c>
      <c r="N53" s="2"/>
      <c r="O53" s="12"/>
    </row>
    <row r="54" spans="2:15">
      <c r="B54" s="3">
        <v>53</v>
      </c>
      <c r="C54" s="3"/>
      <c r="D54" s="2">
        <v>33.220056018915123</v>
      </c>
      <c r="E54" s="2">
        <f t="shared" si="1"/>
        <v>1.6760641082649457</v>
      </c>
      <c r="N54" s="2"/>
      <c r="O54" s="12"/>
    </row>
    <row r="55" spans="2:15">
      <c r="B55" s="3">
        <v>54</v>
      </c>
      <c r="C55" s="3"/>
      <c r="D55" s="2">
        <v>32.659764285236413</v>
      </c>
      <c r="E55" s="2">
        <f t="shared" si="1"/>
        <v>-1.1641716064986412</v>
      </c>
      <c r="N55" s="2"/>
      <c r="O55" s="12"/>
    </row>
    <row r="56" spans="2:15">
      <c r="B56" s="3">
        <v>55</v>
      </c>
      <c r="C56" s="3"/>
      <c r="D56" s="2">
        <v>31.796065895804549</v>
      </c>
      <c r="E56" s="2">
        <f t="shared" si="1"/>
        <v>-4.8681057106940919</v>
      </c>
      <c r="N56" s="2"/>
      <c r="O56" s="12"/>
    </row>
    <row r="57" spans="2:15">
      <c r="B57" s="3">
        <v>56</v>
      </c>
      <c r="C57" s="3"/>
      <c r="D57" s="2">
        <v>35.642689232716549</v>
      </c>
      <c r="E57" s="2">
        <f t="shared" si="1"/>
        <v>-4.7254164779775429</v>
      </c>
      <c r="N57" s="2"/>
      <c r="O57" s="12"/>
    </row>
    <row r="58" spans="2:15">
      <c r="B58" s="3">
        <v>57</v>
      </c>
      <c r="C58" s="3"/>
      <c r="D58" s="2">
        <v>39.195557444503102</v>
      </c>
      <c r="E58" s="2">
        <f t="shared" si="1"/>
        <v>-1.0298590334744375</v>
      </c>
      <c r="N58" s="2"/>
      <c r="O58" s="12"/>
    </row>
    <row r="59" spans="2:15">
      <c r="B59" s="3">
        <v>58</v>
      </c>
      <c r="C59" s="3"/>
      <c r="D59" s="2">
        <v>35.922827601597369</v>
      </c>
      <c r="E59" s="2">
        <f t="shared" si="1"/>
        <v>-0.60703143187706843</v>
      </c>
      <c r="N59" s="2"/>
      <c r="O59" s="12"/>
    </row>
    <row r="60" spans="2:15">
      <c r="B60" s="3">
        <v>59</v>
      </c>
      <c r="C60" s="3"/>
      <c r="D60" s="2">
        <v>35.517498089444707</v>
      </c>
      <c r="E60" s="2">
        <f t="shared" si="1"/>
        <v>-0.589533342432361</v>
      </c>
      <c r="N60" s="2"/>
      <c r="O60" s="12"/>
    </row>
    <row r="61" spans="2:15">
      <c r="B61" s="3">
        <v>60</v>
      </c>
      <c r="C61" s="3"/>
      <c r="D61" s="2">
        <v>35.217663757762779</v>
      </c>
      <c r="E61" s="2">
        <f t="shared" si="1"/>
        <v>-0.87186958466958231</v>
      </c>
      <c r="N61" s="2"/>
      <c r="O61" s="12"/>
    </row>
    <row r="62" spans="2:15">
      <c r="B62" s="3">
        <v>61</v>
      </c>
      <c r="C62" s="3"/>
      <c r="D62" s="2">
        <v>35.854299851011163</v>
      </c>
      <c r="E62" s="2">
        <f t="shared" si="1"/>
        <v>-0.5175697336584193</v>
      </c>
      <c r="N62" s="2"/>
      <c r="O62" s="12"/>
    </row>
    <row r="63" spans="2:15">
      <c r="B63" s="3">
        <v>62</v>
      </c>
      <c r="C63" s="3"/>
      <c r="D63" s="2">
        <v>36.556947250298961</v>
      </c>
      <c r="E63" s="2">
        <f t="shared" si="1"/>
        <v>0.5393775166405419</v>
      </c>
      <c r="N63" s="2"/>
      <c r="O63" s="12"/>
    </row>
    <row r="64" spans="2:15">
      <c r="B64" s="3">
        <v>63</v>
      </c>
      <c r="C64" s="3"/>
      <c r="D64" s="2">
        <v>37.7272991414467</v>
      </c>
      <c r="E64" s="2">
        <f t="shared" si="1"/>
        <v>2.7666766580872419</v>
      </c>
      <c r="N64" s="2"/>
      <c r="O64" s="12"/>
    </row>
    <row r="65" spans="2:15">
      <c r="B65" s="3">
        <v>64</v>
      </c>
      <c r="C65" s="3"/>
      <c r="D65" s="2">
        <v>33.600882830425832</v>
      </c>
      <c r="E65" s="2">
        <f t="shared" si="1"/>
        <v>0.86755948851307352</v>
      </c>
      <c r="N65" s="2"/>
      <c r="O65" s="12"/>
    </row>
    <row r="66" spans="2:15">
      <c r="B66" s="3">
        <v>65</v>
      </c>
      <c r="C66" s="3"/>
      <c r="D66" s="2">
        <v>33.081120865366273</v>
      </c>
      <c r="E66" s="2">
        <f t="shared" si="1"/>
        <v>-1.5513196461206533</v>
      </c>
      <c r="N66" s="2"/>
      <c r="O66" s="12"/>
    </row>
    <row r="67" spans="2:15">
      <c r="B67" s="3">
        <v>66</v>
      </c>
      <c r="C67" s="3"/>
      <c r="D67" s="2">
        <v>35.54727446424203</v>
      </c>
      <c r="E67" s="2">
        <f t="shared" ref="E67:E98" si="2">E66+D67-$F$2</f>
        <v>-1.5040451818786238</v>
      </c>
      <c r="N67" s="2"/>
      <c r="O67" s="12"/>
    </row>
    <row r="68" spans="2:15">
      <c r="B68" s="3">
        <v>67</v>
      </c>
      <c r="C68" s="3"/>
      <c r="D68" s="2">
        <v>34.564377661109866</v>
      </c>
      <c r="E68" s="2">
        <f t="shared" si="2"/>
        <v>-2.4396675207687579</v>
      </c>
      <c r="N68" s="2"/>
      <c r="O68" s="12"/>
    </row>
    <row r="69" spans="2:15">
      <c r="B69" s="3">
        <v>68</v>
      </c>
      <c r="C69" s="3"/>
      <c r="D69" s="2">
        <v>34.14136255984242</v>
      </c>
      <c r="E69" s="2">
        <f t="shared" si="2"/>
        <v>-3.7983049609263375</v>
      </c>
      <c r="N69" s="2"/>
      <c r="O69" s="12"/>
    </row>
    <row r="70" spans="2:15">
      <c r="B70" s="3">
        <v>69</v>
      </c>
      <c r="C70" s="3"/>
      <c r="D70" s="2">
        <v>35.284124619612271</v>
      </c>
      <c r="E70" s="2">
        <f t="shared" si="2"/>
        <v>-4.0141803413140664</v>
      </c>
      <c r="N70" s="2"/>
      <c r="O70" s="12"/>
    </row>
    <row r="71" spans="2:15">
      <c r="B71" s="3">
        <v>70</v>
      </c>
      <c r="C71" s="3"/>
      <c r="D71" s="2">
        <v>35.618754072847729</v>
      </c>
      <c r="E71" s="2">
        <f t="shared" si="2"/>
        <v>-3.8954262684663377</v>
      </c>
      <c r="N71" s="2"/>
      <c r="O71" s="12"/>
    </row>
    <row r="72" spans="2:15">
      <c r="B72" s="3">
        <v>71</v>
      </c>
      <c r="C72" s="3"/>
      <c r="D72" s="2">
        <v>34.803022165171214</v>
      </c>
      <c r="E72" s="2">
        <f t="shared" si="2"/>
        <v>-4.5924041032951237</v>
      </c>
      <c r="N72" s="2"/>
      <c r="O72" s="12"/>
    </row>
    <row r="73" spans="2:15">
      <c r="B73" s="3">
        <v>72</v>
      </c>
      <c r="C73" s="3"/>
      <c r="D73" s="2">
        <v>29.281280649728217</v>
      </c>
      <c r="E73" s="2">
        <f t="shared" si="2"/>
        <v>-10.811123453566907</v>
      </c>
      <c r="N73" s="2"/>
      <c r="O73" s="12"/>
    </row>
    <row r="74" spans="2:15">
      <c r="B74" s="3">
        <v>73</v>
      </c>
      <c r="C74" s="3"/>
      <c r="D74" s="2">
        <v>32.48867908970076</v>
      </c>
      <c r="E74" s="2">
        <f t="shared" si="2"/>
        <v>-13.822444363866147</v>
      </c>
      <c r="N74" s="2"/>
      <c r="O74" s="12"/>
    </row>
    <row r="75" spans="2:15">
      <c r="B75" s="3">
        <v>74</v>
      </c>
      <c r="C75" s="3"/>
      <c r="D75" s="2">
        <v>33.327205448863573</v>
      </c>
      <c r="E75" s="2">
        <f t="shared" si="2"/>
        <v>-15.995238915002574</v>
      </c>
      <c r="N75" s="2"/>
      <c r="O75" s="12"/>
    </row>
    <row r="76" spans="2:15">
      <c r="B76" s="3">
        <v>75</v>
      </c>
      <c r="C76" s="3"/>
      <c r="D76" s="2">
        <v>33.644326641135343</v>
      </c>
      <c r="E76" s="2">
        <f t="shared" si="2"/>
        <v>-17.85091227386723</v>
      </c>
      <c r="N76" s="2"/>
      <c r="O76" s="12"/>
    </row>
    <row r="77" spans="2:15">
      <c r="B77" s="3">
        <v>76</v>
      </c>
      <c r="C77" s="3"/>
      <c r="D77" s="2">
        <v>35.125699158960153</v>
      </c>
      <c r="E77" s="2">
        <f t="shared" si="2"/>
        <v>-18.225213114907078</v>
      </c>
      <c r="N77" s="2"/>
      <c r="O77" s="12"/>
    </row>
    <row r="78" spans="2:15">
      <c r="B78" s="3">
        <v>77</v>
      </c>
      <c r="C78" s="3"/>
      <c r="D78" s="2">
        <v>35.438754455377307</v>
      </c>
      <c r="E78" s="2">
        <f t="shared" si="2"/>
        <v>-18.286458659529771</v>
      </c>
      <c r="N78" s="2"/>
      <c r="O78" s="12"/>
    </row>
    <row r="79" spans="2:15">
      <c r="B79" s="3">
        <v>78</v>
      </c>
      <c r="C79" s="3"/>
      <c r="D79" s="2">
        <v>37.187689144193214</v>
      </c>
      <c r="E79" s="2">
        <f t="shared" si="2"/>
        <v>-16.598769515336556</v>
      </c>
      <c r="N79" s="2"/>
      <c r="O79" s="12"/>
    </row>
    <row r="80" spans="2:15">
      <c r="B80" s="3">
        <v>79</v>
      </c>
      <c r="C80" s="3"/>
      <c r="D80" s="2">
        <v>37.526635174926533</v>
      </c>
      <c r="E80" s="2">
        <f t="shared" si="2"/>
        <v>-14.572134340410024</v>
      </c>
      <c r="N80" s="2"/>
      <c r="O80" s="12"/>
    </row>
    <row r="81" spans="2:15">
      <c r="B81" s="3">
        <v>80</v>
      </c>
      <c r="C81" s="3"/>
      <c r="D81" s="2">
        <v>31.215182105363876</v>
      </c>
      <c r="E81" s="2">
        <f t="shared" si="2"/>
        <v>-18.856952235046148</v>
      </c>
      <c r="N81" s="2"/>
      <c r="O81" s="12"/>
    </row>
    <row r="82" spans="2:15">
      <c r="B82" s="3">
        <v>81</v>
      </c>
      <c r="C82" s="3"/>
      <c r="D82" s="2">
        <v>33.160042970100946</v>
      </c>
      <c r="E82" s="2">
        <f t="shared" si="2"/>
        <v>-21.196909264945202</v>
      </c>
      <c r="N82" s="2"/>
      <c r="O82" s="12"/>
    </row>
    <row r="83" spans="2:15">
      <c r="B83" s="3">
        <v>82</v>
      </c>
      <c r="C83" s="3"/>
      <c r="D83" s="2">
        <v>30.25545167740993</v>
      </c>
      <c r="E83" s="2">
        <f t="shared" si="2"/>
        <v>-26.441457587535272</v>
      </c>
      <c r="N83" s="2"/>
      <c r="O83" s="12"/>
    </row>
    <row r="84" spans="2:15">
      <c r="B84" s="3">
        <v>83</v>
      </c>
      <c r="C84" s="3"/>
      <c r="D84" s="2">
        <v>33.94204325217131</v>
      </c>
      <c r="E84" s="2">
        <f t="shared" si="2"/>
        <v>-27.999414335363962</v>
      </c>
      <c r="N84" s="2"/>
      <c r="O84" s="12"/>
    </row>
    <row r="85" spans="2:15">
      <c r="B85" s="3">
        <v>84</v>
      </c>
      <c r="C85" s="3"/>
      <c r="D85" s="2">
        <v>34.96985278948393</v>
      </c>
      <c r="E85" s="2">
        <f t="shared" si="2"/>
        <v>-28.529561545880032</v>
      </c>
      <c r="N85" s="2"/>
      <c r="O85" s="12"/>
    </row>
    <row r="86" spans="2:15">
      <c r="B86" s="3">
        <v>85</v>
      </c>
      <c r="C86" s="3"/>
      <c r="D86" s="2">
        <v>38.17044076757972</v>
      </c>
      <c r="E86" s="2">
        <f t="shared" si="2"/>
        <v>-25.859120778300312</v>
      </c>
      <c r="N86" s="2"/>
      <c r="O86" s="12"/>
    </row>
    <row r="87" spans="2:15">
      <c r="B87" s="3">
        <v>86</v>
      </c>
      <c r="C87" s="3"/>
      <c r="D87" s="2">
        <v>36.637269161683797</v>
      </c>
      <c r="E87" s="2">
        <f t="shared" si="2"/>
        <v>-24.721851616616515</v>
      </c>
      <c r="N87" s="2"/>
      <c r="O87" s="12"/>
    </row>
    <row r="88" spans="2:15">
      <c r="B88" s="3">
        <v>87</v>
      </c>
      <c r="C88" s="3"/>
      <c r="D88" s="2">
        <v>38.000659530589239</v>
      </c>
      <c r="E88" s="2">
        <f t="shared" si="2"/>
        <v>-22.221192086027276</v>
      </c>
      <c r="N88" s="2"/>
      <c r="O88" s="12"/>
    </row>
    <row r="89" spans="2:15">
      <c r="B89" s="3">
        <v>88</v>
      </c>
      <c r="C89" s="3"/>
      <c r="D89" s="2">
        <v>35.807970739654031</v>
      </c>
      <c r="E89" s="2">
        <f t="shared" si="2"/>
        <v>-21.913221346373245</v>
      </c>
      <c r="N89" s="2"/>
      <c r="O89" s="12"/>
    </row>
    <row r="90" spans="2:15">
      <c r="B90" s="3">
        <v>89</v>
      </c>
      <c r="C90" s="3"/>
      <c r="D90" s="2">
        <v>35.358610811119703</v>
      </c>
      <c r="E90" s="2">
        <f t="shared" si="2"/>
        <v>-22.054610535253541</v>
      </c>
      <c r="N90" s="2"/>
      <c r="O90" s="12"/>
    </row>
    <row r="91" spans="2:15">
      <c r="B91" s="3">
        <v>90</v>
      </c>
      <c r="C91" s="3"/>
      <c r="D91" s="2">
        <v>34.329933366376999</v>
      </c>
      <c r="E91" s="2">
        <f t="shared" si="2"/>
        <v>-23.224677168876543</v>
      </c>
      <c r="N91" s="2"/>
      <c r="O91" s="12"/>
    </row>
    <row r="92" spans="2:15">
      <c r="B92" s="3">
        <v>91</v>
      </c>
      <c r="C92" s="3"/>
      <c r="D92" s="2">
        <v>34.323083268100348</v>
      </c>
      <c r="E92" s="2">
        <f t="shared" si="2"/>
        <v>-24.401593900776195</v>
      </c>
      <c r="N92" s="2"/>
      <c r="O92" s="12"/>
    </row>
    <row r="93" spans="2:15">
      <c r="B93" s="3">
        <v>92</v>
      </c>
      <c r="C93" s="3"/>
      <c r="D93" s="2">
        <v>35.47387427245598</v>
      </c>
      <c r="E93" s="2">
        <f t="shared" si="2"/>
        <v>-24.427719628320215</v>
      </c>
      <c r="N93" s="2"/>
      <c r="O93" s="12"/>
    </row>
    <row r="94" spans="2:15">
      <c r="B94" s="3">
        <v>93</v>
      </c>
      <c r="C94" s="3"/>
      <c r="D94" s="2">
        <v>37.520770619117208</v>
      </c>
      <c r="E94" s="2">
        <f t="shared" si="2"/>
        <v>-22.406949009203007</v>
      </c>
      <c r="N94" s="2"/>
      <c r="O94" s="12"/>
    </row>
    <row r="95" spans="2:15">
      <c r="B95" s="3">
        <v>94</v>
      </c>
      <c r="C95" s="3"/>
      <c r="D95" s="2">
        <v>36.970453299396823</v>
      </c>
      <c r="E95" s="2">
        <f t="shared" si="2"/>
        <v>-20.936495709806184</v>
      </c>
      <c r="N95" s="2"/>
      <c r="O95" s="12"/>
    </row>
    <row r="96" spans="2:15">
      <c r="B96" s="3">
        <v>95</v>
      </c>
      <c r="C96" s="3"/>
      <c r="D96" s="2">
        <v>33.889798906039104</v>
      </c>
      <c r="E96" s="2">
        <f t="shared" si="2"/>
        <v>-22.54669680376708</v>
      </c>
      <c r="N96" s="2"/>
      <c r="O96" s="12"/>
    </row>
    <row r="97" spans="2:15">
      <c r="B97" s="3">
        <v>96</v>
      </c>
      <c r="C97" s="3"/>
      <c r="D97" s="2">
        <v>33.012926204361634</v>
      </c>
      <c r="E97" s="2">
        <f t="shared" si="2"/>
        <v>-25.033770599405447</v>
      </c>
      <c r="N97" s="2"/>
      <c r="O97" s="12"/>
    </row>
    <row r="98" spans="2:15">
      <c r="B98" s="3">
        <v>97</v>
      </c>
      <c r="C98" s="3"/>
      <c r="D98" s="2">
        <v>32.750929133532686</v>
      </c>
      <c r="E98" s="2">
        <f t="shared" si="2"/>
        <v>-27.78284146587276</v>
      </c>
      <c r="N98" s="2"/>
      <c r="O98" s="12"/>
    </row>
    <row r="99" spans="2:15">
      <c r="B99" s="3">
        <v>98</v>
      </c>
      <c r="C99" s="3"/>
      <c r="D99" s="2">
        <v>34.087893477961501</v>
      </c>
      <c r="E99" s="2">
        <f t="shared" ref="E99:E130" si="3">E98+D99-$F$2</f>
        <v>-29.194947987911259</v>
      </c>
      <c r="N99" s="2"/>
      <c r="O99" s="12"/>
    </row>
    <row r="100" spans="2:15">
      <c r="B100" s="3">
        <v>99</v>
      </c>
      <c r="C100" s="3"/>
      <c r="D100" s="2">
        <v>33.624460473184421</v>
      </c>
      <c r="E100" s="2">
        <f t="shared" si="3"/>
        <v>-31.070487514726839</v>
      </c>
      <c r="N100" s="2"/>
      <c r="O100" s="12"/>
    </row>
    <row r="101" spans="2:15">
      <c r="B101" s="3">
        <v>100</v>
      </c>
      <c r="C101" s="3"/>
      <c r="D101" s="2">
        <v>36.395957994535394</v>
      </c>
      <c r="E101" s="2">
        <f t="shared" si="3"/>
        <v>-30.174529520191445</v>
      </c>
      <c r="N101" s="2"/>
      <c r="O101" s="12"/>
    </row>
    <row r="102" spans="2:15">
      <c r="B102" s="3">
        <v>101</v>
      </c>
      <c r="C102" s="3"/>
      <c r="D102" s="2">
        <v>33.99605284933012</v>
      </c>
      <c r="E102" s="2">
        <f t="shared" si="3"/>
        <v>-31.678476670861325</v>
      </c>
      <c r="N102" s="2"/>
      <c r="O102" s="12"/>
    </row>
    <row r="103" spans="2:15">
      <c r="B103" s="3">
        <v>102</v>
      </c>
      <c r="C103" s="3"/>
      <c r="D103" s="2">
        <v>34.453100756216791</v>
      </c>
      <c r="E103" s="2">
        <f t="shared" si="3"/>
        <v>-32.72537591464453</v>
      </c>
      <c r="N103" s="2"/>
      <c r="O103" s="12"/>
    </row>
    <row r="104" spans="2:15">
      <c r="B104" s="3">
        <v>103</v>
      </c>
      <c r="C104" s="3"/>
      <c r="D104" s="2">
        <v>36.96392464513243</v>
      </c>
      <c r="E104" s="2">
        <f t="shared" si="3"/>
        <v>-31.261451269512101</v>
      </c>
      <c r="N104" s="2"/>
      <c r="O104" s="12"/>
    </row>
    <row r="105" spans="2:15">
      <c r="B105" s="3">
        <v>104</v>
      </c>
      <c r="C105" s="3"/>
      <c r="D105" s="2">
        <v>36.249680759287429</v>
      </c>
      <c r="E105" s="2">
        <f t="shared" si="3"/>
        <v>-30.511770510224672</v>
      </c>
      <c r="N105" s="2"/>
      <c r="O105" s="12"/>
    </row>
    <row r="106" spans="2:15">
      <c r="B106" s="3">
        <v>105</v>
      </c>
      <c r="C106" s="3"/>
      <c r="D106" s="2">
        <v>36.646897040367371</v>
      </c>
      <c r="E106" s="2">
        <f t="shared" si="3"/>
        <v>-29.364873469857301</v>
      </c>
      <c r="N106" s="2"/>
      <c r="O106" s="12"/>
    </row>
    <row r="107" spans="2:15">
      <c r="B107" s="3">
        <v>106</v>
      </c>
      <c r="C107" s="3"/>
      <c r="D107" s="2">
        <v>36.497406326796934</v>
      </c>
      <c r="E107" s="2">
        <f t="shared" si="3"/>
        <v>-28.367467143060367</v>
      </c>
      <c r="N107" s="2"/>
      <c r="O107" s="12"/>
    </row>
    <row r="108" spans="2:15">
      <c r="B108" s="3">
        <v>107</v>
      </c>
      <c r="C108" s="3"/>
      <c r="D108" s="2">
        <v>33.756207873971064</v>
      </c>
      <c r="E108" s="2">
        <f t="shared" si="3"/>
        <v>-30.111259269089302</v>
      </c>
      <c r="N108" s="2"/>
      <c r="O108" s="12"/>
    </row>
    <row r="109" spans="2:15">
      <c r="B109" s="3">
        <v>108</v>
      </c>
      <c r="C109" s="3"/>
      <c r="D109" s="2">
        <v>34.4086311759674</v>
      </c>
      <c r="E109" s="2">
        <f t="shared" si="3"/>
        <v>-31.202628093121902</v>
      </c>
      <c r="N109" s="2"/>
      <c r="O109" s="12"/>
    </row>
    <row r="110" spans="2:15">
      <c r="B110" s="3">
        <v>109</v>
      </c>
      <c r="C110" s="3"/>
      <c r="D110" s="2">
        <v>34.772081587800315</v>
      </c>
      <c r="E110" s="2">
        <f t="shared" si="3"/>
        <v>-31.930546505321587</v>
      </c>
      <c r="N110" s="2"/>
      <c r="O110" s="12"/>
    </row>
    <row r="111" spans="2:15">
      <c r="B111" s="3">
        <v>110</v>
      </c>
      <c r="C111" s="3"/>
      <c r="D111" s="2">
        <v>34.056047419197085</v>
      </c>
      <c r="E111" s="2">
        <f t="shared" si="3"/>
        <v>-33.374499086124501</v>
      </c>
      <c r="N111" s="2"/>
      <c r="O111" s="12"/>
    </row>
    <row r="112" spans="2:15">
      <c r="B112" s="3">
        <v>111</v>
      </c>
      <c r="C112" s="3"/>
      <c r="D112" s="2">
        <v>39.851588030896217</v>
      </c>
      <c r="E112" s="2">
        <f t="shared" si="3"/>
        <v>-29.022911055228285</v>
      </c>
      <c r="N112" s="2"/>
      <c r="O112" s="12"/>
    </row>
    <row r="113" spans="2:15">
      <c r="B113" s="3">
        <v>112</v>
      </c>
      <c r="C113" s="3"/>
      <c r="D113" s="2">
        <v>36.459890743019834</v>
      </c>
      <c r="E113" s="2">
        <f t="shared" si="3"/>
        <v>-28.063020312208451</v>
      </c>
      <c r="N113" s="2"/>
      <c r="O113" s="12"/>
    </row>
    <row r="114" spans="2:15">
      <c r="B114" s="3">
        <v>113</v>
      </c>
      <c r="C114" s="3"/>
      <c r="D114" s="2">
        <v>35.072071567183187</v>
      </c>
      <c r="E114" s="2">
        <f t="shared" si="3"/>
        <v>-28.490948745025264</v>
      </c>
      <c r="N114" s="2"/>
      <c r="O114" s="12"/>
    </row>
    <row r="115" spans="2:15">
      <c r="B115" s="3">
        <v>114</v>
      </c>
      <c r="C115" s="3"/>
      <c r="D115" s="2">
        <v>35.831659157572787</v>
      </c>
      <c r="E115" s="2">
        <f t="shared" si="3"/>
        <v>-28.159289587452477</v>
      </c>
      <c r="N115" s="2"/>
      <c r="O115" s="12"/>
    </row>
    <row r="116" spans="2:15">
      <c r="B116" s="3">
        <v>115</v>
      </c>
      <c r="C116" s="3"/>
      <c r="D116" s="2">
        <v>32.306062914424601</v>
      </c>
      <c r="E116" s="2">
        <f t="shared" si="3"/>
        <v>-31.353226673027876</v>
      </c>
      <c r="N116" s="2"/>
      <c r="O116" s="12"/>
    </row>
    <row r="117" spans="2:15">
      <c r="B117" s="3">
        <v>116</v>
      </c>
      <c r="C117" s="3"/>
      <c r="D117" s="2">
        <v>29.462317320244942</v>
      </c>
      <c r="E117" s="2">
        <f t="shared" si="3"/>
        <v>-37.390909352782934</v>
      </c>
      <c r="N117" s="2"/>
      <c r="O117" s="12"/>
    </row>
    <row r="118" spans="2:15">
      <c r="B118" s="3">
        <v>117</v>
      </c>
      <c r="C118" s="3"/>
      <c r="D118" s="2">
        <v>31.621090912497287</v>
      </c>
      <c r="E118" s="2">
        <f t="shared" si="3"/>
        <v>-41.269818440285647</v>
      </c>
      <c r="N118" s="2"/>
      <c r="O118" s="12"/>
    </row>
    <row r="119" spans="2:15">
      <c r="B119" s="3">
        <v>118</v>
      </c>
      <c r="C119" s="3"/>
      <c r="D119" s="2">
        <v>31.164391733438404</v>
      </c>
      <c r="E119" s="2">
        <f t="shared" si="3"/>
        <v>-45.60542670684724</v>
      </c>
      <c r="N119" s="2"/>
      <c r="O119" s="12"/>
    </row>
    <row r="120" spans="2:15">
      <c r="B120" s="3">
        <v>119</v>
      </c>
      <c r="C120" s="3"/>
      <c r="D120" s="2">
        <v>30.549101096998726</v>
      </c>
      <c r="E120" s="2">
        <f t="shared" si="3"/>
        <v>-50.556325609848514</v>
      </c>
      <c r="N120" s="2"/>
      <c r="O120" s="12"/>
    </row>
    <row r="121" spans="2:15">
      <c r="B121" s="3">
        <v>120</v>
      </c>
      <c r="C121" s="3"/>
      <c r="D121" s="2">
        <v>32.375735561396283</v>
      </c>
      <c r="E121" s="2">
        <f t="shared" si="3"/>
        <v>-53.680590048452231</v>
      </c>
      <c r="N121" s="2"/>
      <c r="O121" s="12"/>
    </row>
    <row r="122" spans="2:15">
      <c r="B122" s="3">
        <v>121</v>
      </c>
      <c r="C122" s="3"/>
      <c r="D122" s="2">
        <v>34.712380168416828</v>
      </c>
      <c r="E122" s="2">
        <f t="shared" si="3"/>
        <v>-54.468209880035403</v>
      </c>
      <c r="N122" s="2"/>
      <c r="O122" s="12"/>
    </row>
    <row r="123" spans="2:15">
      <c r="B123" s="3">
        <v>122</v>
      </c>
      <c r="C123" s="3"/>
      <c r="D123" s="2">
        <v>35.184724620330286</v>
      </c>
      <c r="E123" s="2">
        <f t="shared" si="3"/>
        <v>-54.783485259705117</v>
      </c>
      <c r="N123" s="2"/>
      <c r="O123" s="12"/>
    </row>
    <row r="124" spans="2:15">
      <c r="B124" s="3">
        <v>123</v>
      </c>
      <c r="C124" s="3"/>
      <c r="D124" s="2">
        <v>32.454092210151011</v>
      </c>
      <c r="E124" s="2">
        <f t="shared" si="3"/>
        <v>-57.829393049554106</v>
      </c>
      <c r="N124" s="2"/>
      <c r="O124" s="12"/>
    </row>
    <row r="125" spans="2:15">
      <c r="B125" s="3">
        <v>124</v>
      </c>
      <c r="C125" s="3"/>
      <c r="D125" s="2">
        <v>31.461150986624911</v>
      </c>
      <c r="E125" s="2">
        <f t="shared" si="3"/>
        <v>-61.868242062929198</v>
      </c>
      <c r="N125" s="2"/>
      <c r="O125" s="12"/>
    </row>
    <row r="126" spans="2:15">
      <c r="B126" s="3">
        <v>125</v>
      </c>
      <c r="C126" s="3"/>
      <c r="D126" s="2">
        <v>30.22884653274081</v>
      </c>
      <c r="E126" s="2">
        <f t="shared" si="3"/>
        <v>-67.139395530188381</v>
      </c>
      <c r="N126" s="2"/>
      <c r="O126" s="12"/>
    </row>
    <row r="127" spans="2:15">
      <c r="B127" s="3">
        <v>126</v>
      </c>
      <c r="C127" s="3"/>
      <c r="D127" s="2">
        <v>31.834622130171539</v>
      </c>
      <c r="E127" s="2">
        <f t="shared" si="3"/>
        <v>-70.804773400016842</v>
      </c>
      <c r="N127" s="2"/>
      <c r="O127" s="12"/>
    </row>
    <row r="128" spans="2:15">
      <c r="B128" s="3">
        <v>127</v>
      </c>
      <c r="C128" s="3"/>
      <c r="D128" s="2">
        <v>32.993959060121071</v>
      </c>
      <c r="E128" s="2">
        <f t="shared" si="3"/>
        <v>-73.310814339895771</v>
      </c>
      <c r="N128" s="2"/>
      <c r="O128" s="12"/>
    </row>
    <row r="129" spans="2:15">
      <c r="B129" s="3">
        <v>128</v>
      </c>
      <c r="C129" s="3"/>
      <c r="D129" s="2">
        <v>32.441982980236403</v>
      </c>
      <c r="E129" s="2">
        <f t="shared" si="3"/>
        <v>-76.368831359659367</v>
      </c>
      <c r="N129" s="2"/>
      <c r="O129" s="12"/>
    </row>
    <row r="130" spans="2:15">
      <c r="B130" s="3">
        <v>129</v>
      </c>
      <c r="C130" s="3"/>
      <c r="D130" s="2">
        <v>36.724131143069606</v>
      </c>
      <c r="E130" s="2">
        <f t="shared" si="3"/>
        <v>-75.144700216589769</v>
      </c>
      <c r="N130" s="2"/>
      <c r="O130" s="12"/>
    </row>
    <row r="131" spans="2:15">
      <c r="B131" s="3">
        <v>130</v>
      </c>
      <c r="C131" s="3"/>
      <c r="D131" s="2">
        <v>36.377738043177558</v>
      </c>
      <c r="E131" s="2">
        <f t="shared" ref="E131:E162" si="4">E130+D131-$F$2</f>
        <v>-74.26696217341221</v>
      </c>
      <c r="N131" s="2"/>
      <c r="O131" s="12"/>
    </row>
    <row r="132" spans="2:15">
      <c r="B132" s="3">
        <v>131</v>
      </c>
      <c r="C132" s="3"/>
      <c r="D132" s="2">
        <v>35.437020226236832</v>
      </c>
      <c r="E132" s="2">
        <f t="shared" si="4"/>
        <v>-74.329941947175371</v>
      </c>
      <c r="N132" s="2"/>
      <c r="O132" s="12"/>
    </row>
    <row r="133" spans="2:15">
      <c r="B133" s="3">
        <v>132</v>
      </c>
      <c r="C133" s="3"/>
      <c r="D133" s="2">
        <v>33.475587693823321</v>
      </c>
      <c r="E133" s="2">
        <f t="shared" si="4"/>
        <v>-76.354354253352057</v>
      </c>
      <c r="N133" s="2"/>
      <c r="O133" s="12"/>
    </row>
    <row r="134" spans="2:15">
      <c r="B134" s="3">
        <v>133</v>
      </c>
      <c r="C134" s="3"/>
      <c r="D134" s="2">
        <v>32.307921454185077</v>
      </c>
      <c r="E134" s="2">
        <f t="shared" si="4"/>
        <v>-79.546432799166979</v>
      </c>
      <c r="N134" s="2"/>
      <c r="O134" s="12"/>
    </row>
    <row r="135" spans="2:15">
      <c r="B135" s="3">
        <v>134</v>
      </c>
      <c r="C135" s="3"/>
      <c r="D135" s="2">
        <v>33.366221711041092</v>
      </c>
      <c r="E135" s="2">
        <f t="shared" si="4"/>
        <v>-81.680211088125887</v>
      </c>
      <c r="N135" s="2"/>
      <c r="O135" s="12"/>
    </row>
    <row r="136" spans="2:15">
      <c r="B136" s="3">
        <v>135</v>
      </c>
      <c r="C136" s="3"/>
      <c r="D136" s="2">
        <v>35.085962900438325</v>
      </c>
      <c r="E136" s="2">
        <f t="shared" si="4"/>
        <v>-82.094248187687555</v>
      </c>
      <c r="N136" s="2"/>
      <c r="O136" s="12"/>
    </row>
    <row r="137" spans="2:15">
      <c r="B137" s="3">
        <v>136</v>
      </c>
      <c r="C137" s="3"/>
      <c r="D137" s="2">
        <v>33.236048209757868</v>
      </c>
      <c r="E137" s="2">
        <f t="shared" si="4"/>
        <v>-84.358199977929686</v>
      </c>
      <c r="N137" s="2"/>
      <c r="O137" s="12"/>
    </row>
    <row r="138" spans="2:15">
      <c r="B138" s="3">
        <v>137</v>
      </c>
      <c r="C138" s="3"/>
      <c r="D138" s="2">
        <v>33.426463816613158</v>
      </c>
      <c r="E138" s="2">
        <f t="shared" si="4"/>
        <v>-86.431736161316536</v>
      </c>
      <c r="N138" s="2"/>
      <c r="O138" s="12"/>
    </row>
    <row r="139" spans="2:15">
      <c r="B139" s="3">
        <v>138</v>
      </c>
      <c r="C139" s="3"/>
      <c r="D139" s="2">
        <v>36.245858863845875</v>
      </c>
      <c r="E139" s="2">
        <f t="shared" si="4"/>
        <v>-85.685877297470654</v>
      </c>
      <c r="N139" s="2"/>
      <c r="O139" s="12"/>
    </row>
    <row r="140" spans="2:15">
      <c r="B140" s="3">
        <v>139</v>
      </c>
      <c r="C140" s="3"/>
      <c r="D140" s="2">
        <v>36.876202345604604</v>
      </c>
      <c r="E140" s="2">
        <f t="shared" si="4"/>
        <v>-84.309674951866043</v>
      </c>
      <c r="N140" s="2"/>
      <c r="O140" s="12"/>
    </row>
    <row r="141" spans="2:15">
      <c r="B141" s="3">
        <v>140</v>
      </c>
      <c r="C141" s="3"/>
      <c r="D141" s="2">
        <v>33.257773668172177</v>
      </c>
      <c r="E141" s="2">
        <f t="shared" si="4"/>
        <v>-86.551901283693866</v>
      </c>
      <c r="N141" s="2"/>
      <c r="O141" s="12"/>
    </row>
    <row r="142" spans="2:15">
      <c r="B142" s="3">
        <v>141</v>
      </c>
      <c r="C142" s="3"/>
      <c r="D142" s="2">
        <v>30.29308889512841</v>
      </c>
      <c r="E142" s="2">
        <f t="shared" si="4"/>
        <v>-91.75881238856546</v>
      </c>
      <c r="N142" s="2"/>
      <c r="O142" s="12"/>
    </row>
    <row r="143" spans="2:15">
      <c r="B143" s="3">
        <v>142</v>
      </c>
      <c r="C143" s="3"/>
      <c r="D143" s="2">
        <v>34.641921190771228</v>
      </c>
      <c r="E143" s="2">
        <f t="shared" si="4"/>
        <v>-92.616891197794232</v>
      </c>
      <c r="N143" s="2"/>
      <c r="O143" s="12"/>
    </row>
    <row r="144" spans="2:15">
      <c r="B144" s="3">
        <v>143</v>
      </c>
      <c r="C144" s="3"/>
      <c r="D144" s="2">
        <v>29.848229709494788</v>
      </c>
      <c r="E144" s="2">
        <f t="shared" si="4"/>
        <v>-98.268661488299443</v>
      </c>
      <c r="N144" s="2"/>
      <c r="O144" s="12"/>
    </row>
    <row r="145" spans="2:15">
      <c r="B145" s="3">
        <v>144</v>
      </c>
      <c r="C145" s="3"/>
      <c r="D145" s="2">
        <v>30.893755571715634</v>
      </c>
      <c r="E145" s="2">
        <f t="shared" si="4"/>
        <v>-102.87490591658381</v>
      </c>
      <c r="N145" s="2"/>
      <c r="O145" s="12"/>
    </row>
    <row r="146" spans="2:15">
      <c r="B146" s="3">
        <v>145</v>
      </c>
      <c r="C146" s="3"/>
      <c r="D146" s="2">
        <v>31.657503597012223</v>
      </c>
      <c r="E146" s="2">
        <f t="shared" si="4"/>
        <v>-106.71740231957159</v>
      </c>
      <c r="N146" s="2"/>
      <c r="O146" s="12"/>
    </row>
    <row r="147" spans="2:15">
      <c r="B147" s="3">
        <v>146</v>
      </c>
      <c r="C147" s="3"/>
      <c r="D147" s="2">
        <v>32.750033211991635</v>
      </c>
      <c r="E147" s="2">
        <f t="shared" si="4"/>
        <v>-109.46736910757996</v>
      </c>
      <c r="N147" s="2"/>
      <c r="O147" s="12"/>
    </row>
    <row r="148" spans="2:15">
      <c r="B148" s="3">
        <v>147</v>
      </c>
      <c r="C148" s="3"/>
      <c r="D148" s="2">
        <v>32.195981134290719</v>
      </c>
      <c r="E148" s="2">
        <f t="shared" si="4"/>
        <v>-112.77138797328924</v>
      </c>
      <c r="N148" s="2"/>
      <c r="O148" s="12"/>
    </row>
    <row r="149" spans="2:15">
      <c r="B149" s="3">
        <v>148</v>
      </c>
      <c r="C149" s="3"/>
      <c r="D149" s="2">
        <v>34.825203057105519</v>
      </c>
      <c r="E149" s="2">
        <f t="shared" si="4"/>
        <v>-113.44618491618371</v>
      </c>
      <c r="N149" s="2"/>
      <c r="O149" s="12"/>
    </row>
    <row r="150" spans="2:15">
      <c r="B150" s="3">
        <v>149</v>
      </c>
      <c r="C150" s="3"/>
      <c r="D150" s="2">
        <v>34.126176026451127</v>
      </c>
      <c r="E150" s="2">
        <f t="shared" si="4"/>
        <v>-114.82000888973258</v>
      </c>
      <c r="N150" s="2"/>
      <c r="O150" s="12"/>
    </row>
    <row r="151" spans="2:15">
      <c r="B151" s="3">
        <v>150</v>
      </c>
      <c r="C151" s="3"/>
      <c r="D151" s="2">
        <v>32.807225825418008</v>
      </c>
      <c r="E151" s="2">
        <f t="shared" si="4"/>
        <v>-117.51278306431456</v>
      </c>
      <c r="N151" s="2"/>
      <c r="O151" s="12"/>
    </row>
    <row r="152" spans="2:15">
      <c r="B152" s="3">
        <v>151</v>
      </c>
      <c r="C152" s="3"/>
      <c r="D152" s="2">
        <v>33.390165952197115</v>
      </c>
      <c r="E152" s="2">
        <f t="shared" si="4"/>
        <v>-119.62261711211744</v>
      </c>
      <c r="N152" s="2"/>
      <c r="O152" s="12"/>
    </row>
    <row r="153" spans="2:15">
      <c r="B153" s="3">
        <v>152</v>
      </c>
      <c r="C153" s="3"/>
      <c r="D153" s="2">
        <v>31.707245316927214</v>
      </c>
      <c r="E153" s="2">
        <f t="shared" si="4"/>
        <v>-123.41537179519023</v>
      </c>
      <c r="N153" s="2"/>
      <c r="O153" s="12"/>
    </row>
    <row r="154" spans="2:15">
      <c r="B154" s="3">
        <v>153</v>
      </c>
      <c r="C154" s="3"/>
      <c r="D154" s="2">
        <v>34.558925922948916</v>
      </c>
      <c r="E154" s="2">
        <f t="shared" si="4"/>
        <v>-124.35644587224131</v>
      </c>
      <c r="N154" s="2"/>
      <c r="O154" s="12"/>
    </row>
    <row r="155" spans="2:15">
      <c r="B155" s="3">
        <v>154</v>
      </c>
      <c r="C155" s="3"/>
      <c r="D155" s="2">
        <v>33.423247665049111</v>
      </c>
      <c r="E155" s="2">
        <f t="shared" si="4"/>
        <v>-126.43319820719219</v>
      </c>
      <c r="N155" s="2"/>
      <c r="O155" s="12"/>
    </row>
    <row r="156" spans="2:15">
      <c r="B156" s="3">
        <v>155</v>
      </c>
      <c r="C156" s="3"/>
      <c r="D156" s="2">
        <v>33.224731317178041</v>
      </c>
      <c r="E156" s="2">
        <f t="shared" si="4"/>
        <v>-128.70846689001417</v>
      </c>
      <c r="N156" s="2"/>
      <c r="O156" s="12"/>
    </row>
    <row r="157" spans="2:15">
      <c r="B157" s="3">
        <v>156</v>
      </c>
      <c r="C157" s="3"/>
      <c r="D157" s="2">
        <v>31.78051167058727</v>
      </c>
      <c r="E157" s="2">
        <f t="shared" si="4"/>
        <v>-132.42795521942691</v>
      </c>
      <c r="N157" s="2"/>
      <c r="O157" s="12"/>
    </row>
    <row r="158" spans="2:15">
      <c r="B158" s="3">
        <v>157</v>
      </c>
      <c r="C158" s="3"/>
      <c r="D158" s="2">
        <v>32.276667104881057</v>
      </c>
      <c r="E158" s="2">
        <f t="shared" si="4"/>
        <v>-135.65128811454585</v>
      </c>
      <c r="N158" s="2"/>
      <c r="O158" s="12"/>
    </row>
    <row r="159" spans="2:15">
      <c r="B159" s="3">
        <v>158</v>
      </c>
      <c r="C159" s="3"/>
      <c r="D159" s="2">
        <v>29.74850827921798</v>
      </c>
      <c r="E159" s="2">
        <f t="shared" si="4"/>
        <v>-141.40277983532786</v>
      </c>
      <c r="N159" s="2"/>
      <c r="O159" s="12"/>
    </row>
    <row r="160" spans="2:15">
      <c r="B160" s="3">
        <v>159</v>
      </c>
      <c r="C160" s="3"/>
      <c r="D160" s="2">
        <v>27.003711395096907</v>
      </c>
      <c r="E160" s="2">
        <f t="shared" si="4"/>
        <v>-149.89906844023096</v>
      </c>
      <c r="N160" s="2"/>
      <c r="O160" s="12"/>
    </row>
    <row r="161" spans="2:15">
      <c r="B161" s="3">
        <v>160</v>
      </c>
      <c r="C161" s="3"/>
      <c r="D161" s="2">
        <v>28.889403531888981</v>
      </c>
      <c r="E161" s="2">
        <f t="shared" si="4"/>
        <v>-156.50966490834199</v>
      </c>
      <c r="N161" s="2"/>
      <c r="O161" s="12"/>
    </row>
    <row r="162" spans="2:15">
      <c r="B162" s="3">
        <v>161</v>
      </c>
      <c r="C162" s="3"/>
      <c r="D162" s="2">
        <v>32.029880944063272</v>
      </c>
      <c r="E162" s="2">
        <f t="shared" si="4"/>
        <v>-159.97978396427871</v>
      </c>
      <c r="N162" s="2"/>
      <c r="O162" s="12"/>
    </row>
    <row r="163" spans="2:15">
      <c r="B163" s="3">
        <v>162</v>
      </c>
      <c r="C163" s="3"/>
      <c r="D163" s="2">
        <v>31.654246486277959</v>
      </c>
      <c r="E163" s="2">
        <f t="shared" ref="E163:E181" si="5">E162+D163-$F$2</f>
        <v>-163.82553747800074</v>
      </c>
      <c r="N163" s="2"/>
      <c r="O163" s="12"/>
    </row>
    <row r="164" spans="2:15">
      <c r="B164" s="3">
        <v>163</v>
      </c>
      <c r="C164" s="3"/>
      <c r="D164" s="2">
        <v>29.842229704487252</v>
      </c>
      <c r="E164" s="2">
        <f t="shared" si="5"/>
        <v>-169.4833077735135</v>
      </c>
      <c r="N164" s="2"/>
      <c r="O164" s="12"/>
    </row>
    <row r="165" spans="2:15">
      <c r="B165" s="3">
        <v>164</v>
      </c>
      <c r="C165" s="3"/>
      <c r="D165" s="2">
        <v>30.571320447829677</v>
      </c>
      <c r="E165" s="2">
        <f t="shared" si="5"/>
        <v>-174.41198732568381</v>
      </c>
      <c r="N165" s="2"/>
      <c r="O165" s="12"/>
    </row>
    <row r="166" spans="2:15">
      <c r="B166" s="3">
        <v>165</v>
      </c>
      <c r="C166" s="3"/>
      <c r="D166" s="2">
        <v>31.186824425665783</v>
      </c>
      <c r="E166" s="2">
        <f t="shared" si="5"/>
        <v>-178.72516290001803</v>
      </c>
      <c r="N166" s="2"/>
      <c r="O166" s="12"/>
    </row>
    <row r="167" spans="2:15">
      <c r="B167" s="3">
        <v>166</v>
      </c>
      <c r="C167" s="3"/>
      <c r="D167" s="2">
        <v>30.389167088077119</v>
      </c>
      <c r="E167" s="2">
        <f t="shared" si="5"/>
        <v>-183.8359958119409</v>
      </c>
      <c r="N167" s="2"/>
      <c r="O167" s="12"/>
    </row>
    <row r="168" spans="2:15">
      <c r="B168" s="3">
        <v>167</v>
      </c>
      <c r="C168" s="3"/>
      <c r="D168" s="2">
        <v>29.397653807606464</v>
      </c>
      <c r="E168" s="2">
        <f t="shared" si="5"/>
        <v>-189.93834200433443</v>
      </c>
      <c r="N168" s="2"/>
      <c r="O168" s="12"/>
    </row>
    <row r="169" spans="2:15">
      <c r="B169" s="3">
        <v>168</v>
      </c>
      <c r="C169" s="3"/>
      <c r="D169" s="2">
        <v>28.299662575338782</v>
      </c>
      <c r="E169" s="2">
        <f t="shared" si="5"/>
        <v>-197.13867942899566</v>
      </c>
      <c r="N169" s="2"/>
      <c r="O169" s="12"/>
    </row>
    <row r="170" spans="2:15">
      <c r="B170" s="3">
        <v>169</v>
      </c>
      <c r="C170" s="3"/>
      <c r="D170" s="2">
        <v>28.03905756997348</v>
      </c>
      <c r="E170" s="2">
        <f t="shared" si="5"/>
        <v>-204.59962185902219</v>
      </c>
      <c r="N170" s="2"/>
      <c r="O170" s="12"/>
    </row>
    <row r="171" spans="2:15">
      <c r="B171" s="3">
        <v>170</v>
      </c>
      <c r="C171" s="3"/>
      <c r="D171" s="2">
        <v>26.221325199433547</v>
      </c>
      <c r="E171" s="2">
        <f t="shared" si="5"/>
        <v>-213.87829665958864</v>
      </c>
      <c r="N171" s="2"/>
      <c r="O171" s="12"/>
    </row>
    <row r="172" spans="2:15">
      <c r="B172" s="3">
        <v>171</v>
      </c>
      <c r="C172" s="3"/>
      <c r="D172" s="2">
        <v>32.570161225925808</v>
      </c>
      <c r="E172" s="2">
        <f t="shared" si="5"/>
        <v>-216.80813543366284</v>
      </c>
      <c r="N172" s="2"/>
      <c r="O172" s="12"/>
    </row>
    <row r="173" spans="2:15">
      <c r="B173" s="3">
        <v>172</v>
      </c>
      <c r="C173" s="3"/>
      <c r="D173" s="2">
        <v>33.040122457927254</v>
      </c>
      <c r="E173" s="2">
        <f t="shared" si="5"/>
        <v>-219.26801297573559</v>
      </c>
      <c r="N173" s="2"/>
      <c r="O173" s="12"/>
    </row>
    <row r="174" spans="2:15">
      <c r="B174" s="3">
        <v>173</v>
      </c>
      <c r="C174" s="3"/>
      <c r="D174" s="2">
        <v>31.659070534348288</v>
      </c>
      <c r="E174" s="2">
        <f t="shared" si="5"/>
        <v>-223.10894244138728</v>
      </c>
      <c r="N174" s="2"/>
      <c r="O174" s="12"/>
    </row>
    <row r="175" spans="2:15">
      <c r="B175" s="3">
        <v>174</v>
      </c>
      <c r="C175" s="3"/>
      <c r="D175" s="2">
        <v>32.532216868938335</v>
      </c>
      <c r="E175" s="2">
        <f t="shared" si="5"/>
        <v>-226.07672557244894</v>
      </c>
      <c r="N175" s="2"/>
      <c r="O175" s="12"/>
    </row>
    <row r="176" spans="2:15">
      <c r="B176" s="3">
        <v>175</v>
      </c>
      <c r="C176" s="3"/>
      <c r="D176" s="2">
        <v>30.779716538688739</v>
      </c>
      <c r="E176" s="2">
        <f t="shared" si="5"/>
        <v>-230.79700903376019</v>
      </c>
      <c r="N176" s="2"/>
      <c r="O176" s="12"/>
    </row>
    <row r="177" spans="2:15">
      <c r="B177" s="3">
        <v>176</v>
      </c>
      <c r="C177" s="3"/>
      <c r="D177" s="2">
        <v>31.379124349076054</v>
      </c>
      <c r="E177" s="2">
        <f t="shared" si="5"/>
        <v>-234.91788468468414</v>
      </c>
      <c r="N177" s="2"/>
      <c r="O177" s="12"/>
    </row>
    <row r="178" spans="2:15">
      <c r="B178" s="3">
        <v>177</v>
      </c>
      <c r="C178" s="3"/>
      <c r="D178" s="2">
        <v>30.24592622411944</v>
      </c>
      <c r="E178" s="2">
        <f t="shared" si="5"/>
        <v>-240.1719584605647</v>
      </c>
      <c r="N178" s="2"/>
      <c r="O178" s="12"/>
    </row>
    <row r="179" spans="2:15">
      <c r="B179" s="3">
        <v>178</v>
      </c>
      <c r="C179" s="3"/>
      <c r="D179" s="2">
        <v>28.538261237065452</v>
      </c>
      <c r="E179" s="2">
        <f t="shared" si="5"/>
        <v>-247.13369722349924</v>
      </c>
      <c r="N179" s="2"/>
      <c r="O179" s="12"/>
    </row>
    <row r="180" spans="2:15">
      <c r="B180" s="3">
        <v>179</v>
      </c>
      <c r="C180" s="3"/>
      <c r="D180" s="2">
        <v>27.55245787120656</v>
      </c>
      <c r="E180" s="2">
        <f t="shared" si="5"/>
        <v>-255.08123935229267</v>
      </c>
      <c r="N180" s="2"/>
      <c r="O180" s="12"/>
    </row>
    <row r="181" spans="2:15">
      <c r="B181" s="3">
        <v>180</v>
      </c>
      <c r="C181" s="3"/>
      <c r="D181" s="2">
        <v>31.190615150346012</v>
      </c>
      <c r="E181" s="2">
        <f t="shared" si="5"/>
        <v>-259.39062420194665</v>
      </c>
      <c r="N181" s="2"/>
      <c r="O181" s="12"/>
    </row>
    <row r="182" spans="2:15">
      <c r="B182" s="3"/>
      <c r="C182" s="3"/>
      <c r="D182" s="2"/>
      <c r="E182" s="2"/>
      <c r="N182" s="2"/>
    </row>
    <row r="183" spans="2:15">
      <c r="E183" s="2"/>
    </row>
    <row r="184" spans="2:15">
      <c r="E184" s="2"/>
    </row>
    <row r="185" spans="2:15">
      <c r="E185" s="2"/>
    </row>
    <row r="186" spans="2:15">
      <c r="E186" s="2"/>
    </row>
    <row r="187" spans="2:15">
      <c r="E187" s="2"/>
    </row>
    <row r="188" spans="2:15">
      <c r="E188" s="2"/>
    </row>
    <row r="189" spans="2:15">
      <c r="E189" s="2"/>
    </row>
    <row r="190" spans="2:15">
      <c r="E190" s="2"/>
    </row>
    <row r="191" spans="2:15">
      <c r="E191" s="2"/>
    </row>
    <row r="192" spans="2:1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181"/>
  <sheetViews>
    <sheetView workbookViewId="0">
      <selection activeCell="L10" sqref="L10"/>
    </sheetView>
  </sheetViews>
  <sheetFormatPr defaultRowHeight="12.75"/>
  <cols>
    <col min="1" max="1" width="6.28515625" customWidth="1"/>
    <col min="2" max="2" width="19.42578125" bestFit="1" customWidth="1"/>
    <col min="3" max="3" width="13.28515625" style="2" bestFit="1" customWidth="1"/>
    <col min="4" max="4" width="12" style="2" bestFit="1" customWidth="1"/>
    <col min="5" max="5" width="12.5703125" style="2" bestFit="1" customWidth="1"/>
    <col min="6" max="6" width="9.140625" style="3" customWidth="1"/>
    <col min="7" max="7" width="11.85546875" style="3" bestFit="1" customWidth="1"/>
    <col min="8" max="8" width="9.140625" style="3" customWidth="1"/>
    <col min="10" max="11" width="9.140625" style="3" customWidth="1"/>
    <col min="13" max="13" width="15.42578125" style="62" bestFit="1" customWidth="1"/>
    <col min="14" max="15" width="13.28515625" style="3" bestFit="1" customWidth="1"/>
  </cols>
  <sheetData>
    <row r="1" spans="2:25">
      <c r="B1" s="62" t="s">
        <v>223</v>
      </c>
      <c r="C1" s="1" t="s">
        <v>1</v>
      </c>
      <c r="D1" s="1" t="s">
        <v>140</v>
      </c>
      <c r="E1" s="1" t="s">
        <v>73</v>
      </c>
      <c r="F1" s="4"/>
      <c r="G1" s="4" t="s">
        <v>71</v>
      </c>
      <c r="H1" s="4" t="s">
        <v>73</v>
      </c>
      <c r="I1" s="10"/>
      <c r="J1" s="4" t="s">
        <v>141</v>
      </c>
      <c r="K1" s="4"/>
      <c r="M1" s="95" t="s">
        <v>245</v>
      </c>
      <c r="N1" s="4" t="s">
        <v>142</v>
      </c>
      <c r="O1" s="4" t="s">
        <v>143</v>
      </c>
      <c r="Q1" t="s">
        <v>48</v>
      </c>
    </row>
    <row r="2" spans="2:25" ht="13.5" thickBot="1">
      <c r="B2" s="62" t="s">
        <v>222</v>
      </c>
      <c r="C2" s="2">
        <v>34.66496935304459</v>
      </c>
      <c r="G2" s="3">
        <v>1</v>
      </c>
      <c r="J2" s="20">
        <f>STDEV(E2:E61)</f>
        <v>2.2388049694816536</v>
      </c>
      <c r="K2" s="20"/>
      <c r="M2" s="62" t="s">
        <v>147</v>
      </c>
      <c r="N2" s="3">
        <v>31.144463612215251</v>
      </c>
      <c r="O2" s="3">
        <v>34.66496935304459</v>
      </c>
    </row>
    <row r="3" spans="2:25">
      <c r="C3" s="2">
        <v>31.144463612215251</v>
      </c>
      <c r="D3" s="2">
        <f>23.824+0.3285*C2</f>
        <v>35.211442432475152</v>
      </c>
      <c r="E3" s="2">
        <f>C3-D3</f>
        <v>-4.0669788202599015</v>
      </c>
      <c r="G3" s="3">
        <v>2</v>
      </c>
      <c r="H3" s="3">
        <v>-4.0669788202599015</v>
      </c>
      <c r="M3" s="62" t="s">
        <v>221</v>
      </c>
      <c r="N3" s="3">
        <v>33.320781629271671</v>
      </c>
      <c r="O3" s="3">
        <v>31.144463612215251</v>
      </c>
      <c r="Q3" s="24" t="s">
        <v>49</v>
      </c>
      <c r="R3" s="24"/>
    </row>
    <row r="4" spans="2:25">
      <c r="C4" s="2">
        <v>33.320781629271671</v>
      </c>
      <c r="D4" s="2">
        <f t="shared" ref="D4:D67" si="0">23.824+0.3285*C3</f>
        <v>34.054956296612716</v>
      </c>
      <c r="E4" s="2">
        <f t="shared" ref="E4:E67" si="1">C4-D4</f>
        <v>-0.73417466734104408</v>
      </c>
      <c r="G4" s="3">
        <v>3</v>
      </c>
      <c r="H4" s="3">
        <v>-0.73417466734104408</v>
      </c>
      <c r="J4" s="4" t="s">
        <v>3</v>
      </c>
      <c r="K4" s="4"/>
      <c r="N4" s="3">
        <v>33.008219863538862</v>
      </c>
      <c r="O4" s="3">
        <v>33.320781629271671</v>
      </c>
      <c r="Q4" s="21" t="s">
        <v>50</v>
      </c>
      <c r="R4" s="21">
        <v>0.32768260183267733</v>
      </c>
    </row>
    <row r="5" spans="2:25">
      <c r="C5" s="2">
        <v>33.008219863538862</v>
      </c>
      <c r="D5" s="2">
        <f t="shared" si="0"/>
        <v>34.769876765215749</v>
      </c>
      <c r="E5" s="2">
        <f t="shared" si="1"/>
        <v>-1.7616569016768864</v>
      </c>
      <c r="G5" s="3">
        <v>4</v>
      </c>
      <c r="H5" s="3">
        <v>-1.7616569016768864</v>
      </c>
      <c r="J5" s="20">
        <f>3*J2</f>
        <v>6.7164149084449605</v>
      </c>
      <c r="K5" s="20"/>
      <c r="N5" s="3">
        <v>32.538984904753434</v>
      </c>
      <c r="O5" s="3">
        <v>33.008219863538862</v>
      </c>
      <c r="Q5" s="21" t="s">
        <v>51</v>
      </c>
      <c r="R5" s="21">
        <v>0.10737588754383294</v>
      </c>
    </row>
    <row r="6" spans="2:25">
      <c r="C6" s="2">
        <v>32.538984904753434</v>
      </c>
      <c r="D6" s="2">
        <f t="shared" si="0"/>
        <v>34.667200225172522</v>
      </c>
      <c r="E6" s="2">
        <f t="shared" si="1"/>
        <v>-2.1282153204190877</v>
      </c>
      <c r="G6" s="3">
        <v>5</v>
      </c>
      <c r="H6" s="3">
        <v>-2.1282153204190877</v>
      </c>
      <c r="N6" s="3">
        <v>33.296813136594892</v>
      </c>
      <c r="O6" s="3">
        <v>32.538984904753434</v>
      </c>
      <c r="Q6" s="21" t="s">
        <v>52</v>
      </c>
      <c r="R6" s="21">
        <v>9.1985816639416268E-2</v>
      </c>
    </row>
    <row r="7" spans="2:25">
      <c r="C7" s="2">
        <v>33.296813136594892</v>
      </c>
      <c r="D7" s="2">
        <f t="shared" si="0"/>
        <v>34.513056541211505</v>
      </c>
      <c r="E7" s="2">
        <f t="shared" si="1"/>
        <v>-1.2162434046166126</v>
      </c>
      <c r="G7" s="3">
        <v>6</v>
      </c>
      <c r="H7" s="3">
        <v>-1.2162434046166126</v>
      </c>
      <c r="N7" s="3">
        <v>40.276329960705375</v>
      </c>
      <c r="O7" s="3">
        <v>33.296813136594892</v>
      </c>
      <c r="Q7" s="21" t="s">
        <v>53</v>
      </c>
      <c r="R7" s="21">
        <v>2.239551072314578</v>
      </c>
    </row>
    <row r="8" spans="2:25" ht="13.5" thickBot="1">
      <c r="C8" s="2">
        <v>40.276329960705375</v>
      </c>
      <c r="D8" s="2">
        <f t="shared" si="0"/>
        <v>34.762003115371428</v>
      </c>
      <c r="E8" s="2">
        <f t="shared" si="1"/>
        <v>5.5143268453339473</v>
      </c>
      <c r="G8" s="3">
        <v>7</v>
      </c>
      <c r="H8" s="3">
        <v>5.5143268453339473</v>
      </c>
      <c r="N8" s="3">
        <v>36.5458150660074</v>
      </c>
      <c r="O8" s="3">
        <v>40.276329960705375</v>
      </c>
      <c r="Q8" s="22" t="s">
        <v>54</v>
      </c>
      <c r="R8" s="22">
        <v>60</v>
      </c>
    </row>
    <row r="9" spans="2:25">
      <c r="C9" s="2">
        <v>36.5458150660074</v>
      </c>
      <c r="D9" s="2">
        <f t="shared" si="0"/>
        <v>37.054774392091716</v>
      </c>
      <c r="E9" s="2">
        <f t="shared" si="1"/>
        <v>-0.50895932608431593</v>
      </c>
      <c r="G9" s="3">
        <v>8</v>
      </c>
      <c r="H9" s="3">
        <v>-0.50895932608431593</v>
      </c>
      <c r="N9" s="3">
        <v>35.129210640542894</v>
      </c>
      <c r="O9" s="3">
        <v>36.5458150660074</v>
      </c>
    </row>
    <row r="10" spans="2:25" ht="13.5" thickBot="1">
      <c r="C10" s="2">
        <v>35.129210640542894</v>
      </c>
      <c r="D10" s="2">
        <f t="shared" si="0"/>
        <v>35.829300249183433</v>
      </c>
      <c r="E10" s="2">
        <f t="shared" si="1"/>
        <v>-0.70008960864053904</v>
      </c>
      <c r="G10" s="3">
        <v>9</v>
      </c>
      <c r="H10" s="3">
        <v>-0.70008960864053904</v>
      </c>
      <c r="N10" s="3">
        <v>36.723993058419502</v>
      </c>
      <c r="O10" s="3">
        <v>35.129210640542894</v>
      </c>
      <c r="Q10" t="s">
        <v>55</v>
      </c>
    </row>
    <row r="11" spans="2:25">
      <c r="C11" s="2">
        <v>36.723993058419502</v>
      </c>
      <c r="D11" s="2">
        <f t="shared" si="0"/>
        <v>35.363945695418344</v>
      </c>
      <c r="E11" s="2">
        <f t="shared" si="1"/>
        <v>1.3600473630011578</v>
      </c>
      <c r="G11" s="3">
        <v>10</v>
      </c>
      <c r="H11" s="3">
        <v>1.3600473630011578</v>
      </c>
      <c r="N11" s="3">
        <v>37.858648633294294</v>
      </c>
      <c r="O11" s="3">
        <v>36.723993058419502</v>
      </c>
      <c r="Q11" s="23"/>
      <c r="R11" s="23" t="s">
        <v>60</v>
      </c>
      <c r="S11" s="23" t="s">
        <v>61</v>
      </c>
      <c r="T11" s="23" t="s">
        <v>62</v>
      </c>
      <c r="U11" s="23" t="s">
        <v>63</v>
      </c>
      <c r="V11" s="23" t="s">
        <v>64</v>
      </c>
    </row>
    <row r="12" spans="2:25">
      <c r="C12" s="2">
        <v>37.858648633294294</v>
      </c>
      <c r="D12" s="2">
        <f t="shared" si="0"/>
        <v>35.887831719690809</v>
      </c>
      <c r="E12" s="2">
        <f t="shared" si="1"/>
        <v>1.9708169136034854</v>
      </c>
      <c r="G12" s="3">
        <v>11</v>
      </c>
      <c r="H12" s="3">
        <v>1.9708169136034854</v>
      </c>
      <c r="N12" s="3">
        <v>38.741397130047552</v>
      </c>
      <c r="O12" s="3">
        <v>37.858648633294294</v>
      </c>
      <c r="Q12" s="21" t="s">
        <v>56</v>
      </c>
      <c r="R12" s="21">
        <v>1</v>
      </c>
      <c r="S12" s="21">
        <v>34.993556843631893</v>
      </c>
      <c r="T12" s="21">
        <v>34.993556843631893</v>
      </c>
      <c r="U12" s="21">
        <v>6.9769585995226313</v>
      </c>
      <c r="V12" s="21">
        <v>1.0593927139309293E-2</v>
      </c>
    </row>
    <row r="13" spans="2:25">
      <c r="C13" s="2">
        <v>38.741397130047552</v>
      </c>
      <c r="D13" s="2">
        <f t="shared" si="0"/>
        <v>36.260566076037179</v>
      </c>
      <c r="E13" s="2">
        <f t="shared" si="1"/>
        <v>2.4808310540103733</v>
      </c>
      <c r="G13" s="3">
        <v>12</v>
      </c>
      <c r="H13" s="3">
        <v>2.4808310540103733</v>
      </c>
      <c r="N13" s="3">
        <v>35.268259260002189</v>
      </c>
      <c r="O13" s="3">
        <v>38.741397130047552</v>
      </c>
      <c r="Q13" s="21" t="s">
        <v>57</v>
      </c>
      <c r="R13" s="21">
        <v>58</v>
      </c>
      <c r="S13" s="21">
        <v>290.90416231931181</v>
      </c>
      <c r="T13" s="21">
        <v>5.015589005505376</v>
      </c>
      <c r="U13" s="21"/>
      <c r="V13" s="21"/>
    </row>
    <row r="14" spans="2:25" ht="13.5" thickBot="1">
      <c r="C14" s="2">
        <v>35.268259260002189</v>
      </c>
      <c r="D14" s="2">
        <f t="shared" si="0"/>
        <v>36.550548957220627</v>
      </c>
      <c r="E14" s="2">
        <f t="shared" si="1"/>
        <v>-1.2822896972184381</v>
      </c>
      <c r="G14" s="3">
        <v>13</v>
      </c>
      <c r="H14" s="3">
        <v>-1.2822896972184381</v>
      </c>
      <c r="N14" s="3">
        <v>34.866165136153917</v>
      </c>
      <c r="O14" s="3">
        <v>35.268259260002189</v>
      </c>
      <c r="Q14" s="22" t="s">
        <v>58</v>
      </c>
      <c r="R14" s="22">
        <v>59</v>
      </c>
      <c r="S14" s="22">
        <v>325.8977191629437</v>
      </c>
      <c r="T14" s="22"/>
      <c r="U14" s="22"/>
      <c r="V14" s="22"/>
    </row>
    <row r="15" spans="2:25" ht="13.5" thickBot="1">
      <c r="C15" s="2">
        <v>34.866165136153917</v>
      </c>
      <c r="D15" s="2">
        <f t="shared" si="0"/>
        <v>35.40962316691072</v>
      </c>
      <c r="E15" s="2">
        <f t="shared" si="1"/>
        <v>-0.54345803075680266</v>
      </c>
      <c r="G15" s="3">
        <v>14</v>
      </c>
      <c r="H15" s="3">
        <v>-0.54345803075680266</v>
      </c>
      <c r="N15" s="3">
        <v>37.46690284972091</v>
      </c>
      <c r="O15" s="3">
        <v>34.866165136153917</v>
      </c>
    </row>
    <row r="16" spans="2:25">
      <c r="C16" s="2">
        <v>37.46690284972091</v>
      </c>
      <c r="D16" s="2">
        <f t="shared" si="0"/>
        <v>35.277535247226567</v>
      </c>
      <c r="E16" s="2">
        <f t="shared" si="1"/>
        <v>2.1893676024943431</v>
      </c>
      <c r="G16" s="3">
        <v>15</v>
      </c>
      <c r="H16" s="3">
        <v>2.1893676024943431</v>
      </c>
      <c r="N16" s="3">
        <v>36.004886836413789</v>
      </c>
      <c r="O16" s="3">
        <v>37.46690284972091</v>
      </c>
      <c r="Q16" s="23"/>
      <c r="R16" s="23" t="s">
        <v>65</v>
      </c>
      <c r="S16" s="23" t="s">
        <v>53</v>
      </c>
      <c r="T16" s="23" t="s">
        <v>66</v>
      </c>
      <c r="U16" s="23" t="s">
        <v>67</v>
      </c>
      <c r="V16" s="23" t="s">
        <v>68</v>
      </c>
      <c r="W16" s="23" t="s">
        <v>69</v>
      </c>
      <c r="X16" s="23" t="s">
        <v>144</v>
      </c>
      <c r="Y16" s="23" t="s">
        <v>145</v>
      </c>
    </row>
    <row r="17" spans="3:25">
      <c r="C17" s="2">
        <v>36.004886836413789</v>
      </c>
      <c r="D17" s="2">
        <f t="shared" si="0"/>
        <v>36.131877586133321</v>
      </c>
      <c r="E17" s="2">
        <f t="shared" si="1"/>
        <v>-0.12699074971953195</v>
      </c>
      <c r="G17" s="3">
        <v>16</v>
      </c>
      <c r="H17" s="3">
        <v>-0.12699074971953195</v>
      </c>
      <c r="N17" s="3">
        <v>31.797875253317795</v>
      </c>
      <c r="O17" s="3">
        <v>36.004886836413789</v>
      </c>
      <c r="Q17" s="21" t="s">
        <v>59</v>
      </c>
      <c r="R17" s="21">
        <v>23.887311241935922</v>
      </c>
      <c r="S17" s="21">
        <v>4.407920938533036</v>
      </c>
      <c r="T17" s="21">
        <v>5.4191786955883243</v>
      </c>
      <c r="U17" s="21">
        <v>1.207963874699804E-6</v>
      </c>
      <c r="V17" s="21">
        <v>15.063898901696184</v>
      </c>
      <c r="W17" s="21">
        <v>32.71072358217566</v>
      </c>
      <c r="X17" s="21">
        <v>15.063898901696184</v>
      </c>
      <c r="Y17" s="21">
        <v>32.71072358217566</v>
      </c>
    </row>
    <row r="18" spans="3:25" ht="13.5" thickBot="1">
      <c r="C18" s="2">
        <v>31.797875253317795</v>
      </c>
      <c r="D18" s="2">
        <f t="shared" si="0"/>
        <v>35.651605325761935</v>
      </c>
      <c r="E18" s="2">
        <f t="shared" si="1"/>
        <v>-3.8537300724441401</v>
      </c>
      <c r="G18" s="3">
        <v>17</v>
      </c>
      <c r="H18" s="3">
        <v>-3.8537300724441401</v>
      </c>
      <c r="N18" s="3">
        <v>31.472019026336746</v>
      </c>
      <c r="O18" s="3">
        <v>31.797875253317795</v>
      </c>
      <c r="Q18" s="22" t="s">
        <v>143</v>
      </c>
      <c r="R18" s="22">
        <v>0.3274010504295774</v>
      </c>
      <c r="S18" s="22">
        <v>0.1239501325403739</v>
      </c>
      <c r="T18" s="22">
        <v>2.641393306481008</v>
      </c>
      <c r="U18" s="22">
        <v>1.0593927139309097E-2</v>
      </c>
      <c r="V18" s="22">
        <v>7.9287904962168171E-2</v>
      </c>
      <c r="W18" s="22">
        <v>0.5755141958969866</v>
      </c>
      <c r="X18" s="22">
        <v>7.9287904962168171E-2</v>
      </c>
      <c r="Y18" s="22">
        <v>0.5755141958969866</v>
      </c>
    </row>
    <row r="19" spans="3:25">
      <c r="C19" s="2">
        <v>31.472019026336746</v>
      </c>
      <c r="D19" s="2">
        <f t="shared" si="0"/>
        <v>34.269602020714899</v>
      </c>
      <c r="E19" s="2">
        <f t="shared" si="1"/>
        <v>-2.7975829943781534</v>
      </c>
      <c r="G19" s="3">
        <v>18</v>
      </c>
      <c r="H19" s="3">
        <v>-2.7975829943781534</v>
      </c>
      <c r="N19" s="3">
        <v>37.147231195305366</v>
      </c>
      <c r="O19" s="3">
        <v>31.472019026336746</v>
      </c>
    </row>
    <row r="20" spans="3:25">
      <c r="C20" s="2">
        <v>37.147231195305366</v>
      </c>
      <c r="D20" s="2">
        <f t="shared" si="0"/>
        <v>34.162558250151619</v>
      </c>
      <c r="E20" s="2">
        <f t="shared" si="1"/>
        <v>2.984672945153747</v>
      </c>
      <c r="G20" s="3">
        <v>19</v>
      </c>
      <c r="H20" s="3">
        <v>2.984672945153747</v>
      </c>
      <c r="N20" s="3">
        <v>38.382920751337288</v>
      </c>
      <c r="O20" s="3">
        <v>37.147231195305366</v>
      </c>
    </row>
    <row r="21" spans="3:25">
      <c r="C21" s="2">
        <v>38.382920751337288</v>
      </c>
      <c r="D21" s="2">
        <f t="shared" si="0"/>
        <v>36.026865447657812</v>
      </c>
      <c r="E21" s="2">
        <f t="shared" si="1"/>
        <v>2.3560553036794758</v>
      </c>
      <c r="G21" s="3">
        <v>20</v>
      </c>
      <c r="H21" s="3">
        <v>2.3560553036794758</v>
      </c>
      <c r="N21" s="3">
        <v>37.334792478228202</v>
      </c>
      <c r="O21" s="3">
        <v>38.382920751337288</v>
      </c>
    </row>
    <row r="22" spans="3:25">
      <c r="C22" s="2">
        <v>37.334792478228202</v>
      </c>
      <c r="D22" s="2">
        <f t="shared" si="0"/>
        <v>36.432789466814299</v>
      </c>
      <c r="E22" s="2">
        <f t="shared" si="1"/>
        <v>0.90200301141390327</v>
      </c>
      <c r="G22" s="3">
        <v>21</v>
      </c>
      <c r="H22" s="3">
        <v>0.90200301141390327</v>
      </c>
      <c r="N22" s="3">
        <v>38.003181972029118</v>
      </c>
      <c r="O22" s="3">
        <v>37.334792478228202</v>
      </c>
      <c r="Q22" t="s">
        <v>70</v>
      </c>
    </row>
    <row r="23" spans="3:25" ht="13.5" thickBot="1">
      <c r="C23" s="2">
        <v>38.003181972029118</v>
      </c>
      <c r="D23" s="2">
        <f t="shared" si="0"/>
        <v>36.088479329097964</v>
      </c>
      <c r="E23" s="2">
        <f t="shared" si="1"/>
        <v>1.9147026429311538</v>
      </c>
      <c r="G23" s="3">
        <v>22</v>
      </c>
      <c r="H23" s="3">
        <v>1.9147026429311538</v>
      </c>
      <c r="N23" s="3">
        <v>32.714060211695937</v>
      </c>
      <c r="O23" s="3">
        <v>38.003181972029118</v>
      </c>
    </row>
    <row r="24" spans="3:25">
      <c r="C24" s="2">
        <v>32.714060211695937</v>
      </c>
      <c r="D24" s="2">
        <f t="shared" si="0"/>
        <v>36.308045277811566</v>
      </c>
      <c r="E24" s="2">
        <f t="shared" si="1"/>
        <v>-3.5939850661156285</v>
      </c>
      <c r="G24" s="3">
        <v>23</v>
      </c>
      <c r="H24" s="3">
        <v>-3.5939850661156285</v>
      </c>
      <c r="N24" s="3">
        <v>29.007394432139886</v>
      </c>
      <c r="O24" s="3">
        <v>32.714060211695937</v>
      </c>
      <c r="Q24" s="23" t="s">
        <v>71</v>
      </c>
      <c r="R24" s="23" t="s">
        <v>146</v>
      </c>
      <c r="S24" s="23" t="s">
        <v>73</v>
      </c>
    </row>
    <row r="25" spans="3:25">
      <c r="C25" s="2">
        <v>29.007394432139886</v>
      </c>
      <c r="D25" s="2">
        <f t="shared" si="0"/>
        <v>34.570568779542114</v>
      </c>
      <c r="E25" s="2">
        <f t="shared" si="1"/>
        <v>-5.5631743474022279</v>
      </c>
      <c r="G25" s="3">
        <v>24</v>
      </c>
      <c r="H25" s="3">
        <v>-5.5631743474022279</v>
      </c>
      <c r="N25" s="3">
        <v>35.753282975118275</v>
      </c>
      <c r="O25" s="3">
        <v>29.007394432139886</v>
      </c>
      <c r="Q25" s="21">
        <v>1</v>
      </c>
      <c r="R25" s="21">
        <v>35.236658621231825</v>
      </c>
      <c r="S25" s="21">
        <v>-4.0921950090165744</v>
      </c>
    </row>
    <row r="26" spans="3:25">
      <c r="C26" s="2">
        <v>35.753282975118275</v>
      </c>
      <c r="D26" s="2">
        <f t="shared" si="0"/>
        <v>33.352929070957956</v>
      </c>
      <c r="E26" s="2">
        <f t="shared" si="1"/>
        <v>2.400353904160319</v>
      </c>
      <c r="G26" s="3">
        <v>25</v>
      </c>
      <c r="H26" s="3">
        <v>2.400353904160319</v>
      </c>
      <c r="N26" s="3">
        <v>35.440752254999317</v>
      </c>
      <c r="O26" s="3">
        <v>35.753282975118275</v>
      </c>
      <c r="Q26" s="21">
        <v>2</v>
      </c>
      <c r="R26" s="21">
        <v>34.084041343640948</v>
      </c>
      <c r="S26" s="21">
        <v>-0.76325971436927631</v>
      </c>
    </row>
    <row r="27" spans="3:25">
      <c r="C27" s="2">
        <v>35.440752254999317</v>
      </c>
      <c r="D27" s="2">
        <f t="shared" si="0"/>
        <v>35.568953457326359</v>
      </c>
      <c r="E27" s="2">
        <f t="shared" si="1"/>
        <v>-0.12820120232704113</v>
      </c>
      <c r="G27" s="3">
        <v>26</v>
      </c>
      <c r="H27" s="3">
        <v>-0.12820120232704113</v>
      </c>
      <c r="N27" s="3">
        <v>38.215484841872026</v>
      </c>
      <c r="O27" s="3">
        <v>35.440752254999317</v>
      </c>
      <c r="Q27" s="21">
        <v>3</v>
      </c>
      <c r="R27" s="21">
        <v>34.796570148494034</v>
      </c>
      <c r="S27" s="21">
        <v>-1.7883502849551718</v>
      </c>
    </row>
    <row r="28" spans="3:25">
      <c r="C28" s="2">
        <v>38.215484841872026</v>
      </c>
      <c r="D28" s="2">
        <f t="shared" si="0"/>
        <v>35.46628711576728</v>
      </c>
      <c r="E28" s="2">
        <f t="shared" si="1"/>
        <v>2.7491977261047467</v>
      </c>
      <c r="G28" s="3">
        <v>27</v>
      </c>
      <c r="H28" s="3">
        <v>2.7491977261047467</v>
      </c>
      <c r="N28" s="3">
        <v>36.430769809311677</v>
      </c>
      <c r="O28" s="3">
        <v>38.215484841872026</v>
      </c>
      <c r="Q28" s="21">
        <v>4</v>
      </c>
      <c r="R28" s="21">
        <v>34.694237098068989</v>
      </c>
      <c r="S28" s="21">
        <v>-2.1552521933155546</v>
      </c>
    </row>
    <row r="29" spans="3:25">
      <c r="C29" s="2">
        <v>36.430769809311677</v>
      </c>
      <c r="D29" s="2">
        <f t="shared" si="0"/>
        <v>36.377786770554962</v>
      </c>
      <c r="E29" s="2">
        <f t="shared" si="1"/>
        <v>5.2983038756714507E-2</v>
      </c>
      <c r="G29" s="3">
        <v>28</v>
      </c>
      <c r="H29" s="3">
        <v>5.2983038756714507E-2</v>
      </c>
      <c r="N29" s="3">
        <v>32.113350608833386</v>
      </c>
      <c r="O29" s="3">
        <v>36.430769809311677</v>
      </c>
      <c r="Q29" s="21">
        <v>5</v>
      </c>
      <c r="R29" s="21">
        <v>34.540609079664357</v>
      </c>
      <c r="S29" s="21">
        <v>-1.2437959430694647</v>
      </c>
    </row>
    <row r="30" spans="3:25">
      <c r="C30" s="2">
        <v>32.113350608833386</v>
      </c>
      <c r="D30" s="2">
        <f t="shared" si="0"/>
        <v>35.791507882358886</v>
      </c>
      <c r="E30" s="2">
        <f t="shared" si="1"/>
        <v>-3.6781572735254997</v>
      </c>
      <c r="G30" s="3">
        <v>29</v>
      </c>
      <c r="H30" s="3">
        <v>-3.6781572735254997</v>
      </c>
      <c r="N30" s="3">
        <v>33.822614627227772</v>
      </c>
      <c r="O30" s="3">
        <v>32.113350608833386</v>
      </c>
      <c r="Q30" s="21">
        <v>6</v>
      </c>
      <c r="R30" s="21">
        <v>34.788722838814444</v>
      </c>
      <c r="S30" s="21">
        <v>5.4876071218909317</v>
      </c>
    </row>
    <row r="31" spans="3:25">
      <c r="C31" s="2">
        <v>33.822614627227772</v>
      </c>
      <c r="D31" s="2">
        <f t="shared" si="0"/>
        <v>34.373235675001766</v>
      </c>
      <c r="E31" s="2">
        <f t="shared" si="1"/>
        <v>-0.55062104777399412</v>
      </c>
      <c r="G31" s="3">
        <v>30</v>
      </c>
      <c r="H31" s="3">
        <v>-0.55062104777399412</v>
      </c>
      <c r="N31" s="3">
        <v>33.493251286000223</v>
      </c>
      <c r="O31" s="3">
        <v>33.822614627227772</v>
      </c>
      <c r="Q31" s="21">
        <v>7</v>
      </c>
      <c r="R31" s="21">
        <v>37.073823978519123</v>
      </c>
      <c r="S31" s="21">
        <v>-0.52800891251172288</v>
      </c>
    </row>
    <row r="32" spans="3:25">
      <c r="C32" s="2">
        <v>33.493251286000223</v>
      </c>
      <c r="D32" s="2">
        <f t="shared" si="0"/>
        <v>34.934728905044324</v>
      </c>
      <c r="E32" s="2">
        <f t="shared" si="1"/>
        <v>-1.4414776190441003</v>
      </c>
      <c r="G32" s="3">
        <v>31</v>
      </c>
      <c r="H32" s="3">
        <v>-1.4414776190441003</v>
      </c>
      <c r="N32" s="3">
        <v>36.677931221352353</v>
      </c>
      <c r="O32" s="3">
        <v>33.493251286000223</v>
      </c>
      <c r="Q32" s="21">
        <v>8</v>
      </c>
      <c r="R32" s="21">
        <v>35.852449483351819</v>
      </c>
      <c r="S32" s="21">
        <v>-0.72323884280892514</v>
      </c>
    </row>
    <row r="33" spans="3:19">
      <c r="C33" s="2">
        <v>36.677931221352353</v>
      </c>
      <c r="D33" s="2">
        <f t="shared" si="0"/>
        <v>34.826533047451079</v>
      </c>
      <c r="E33" s="2">
        <f t="shared" si="1"/>
        <v>1.8513981739012735</v>
      </c>
      <c r="G33" s="3">
        <v>32</v>
      </c>
      <c r="H33" s="3">
        <v>1.8513981739012735</v>
      </c>
      <c r="N33" s="3">
        <v>37.976054444675796</v>
      </c>
      <c r="O33" s="3">
        <v>36.677931221352353</v>
      </c>
      <c r="Q33" s="21">
        <v>9</v>
      </c>
      <c r="R33" s="21">
        <v>35.388651706411551</v>
      </c>
      <c r="S33" s="21">
        <v>1.3353413520079513</v>
      </c>
    </row>
    <row r="34" spans="3:19">
      <c r="C34" s="2">
        <v>37.976054444675796</v>
      </c>
      <c r="D34" s="2">
        <f t="shared" si="0"/>
        <v>35.87270040621425</v>
      </c>
      <c r="E34" s="2">
        <f t="shared" si="1"/>
        <v>2.1033540384615463</v>
      </c>
      <c r="G34" s="3">
        <v>33</v>
      </c>
      <c r="H34" s="3">
        <v>2.1033540384615463</v>
      </c>
      <c r="N34" s="3">
        <v>39.844925418140704</v>
      </c>
      <c r="O34" s="3">
        <v>37.976054444675796</v>
      </c>
      <c r="Q34" s="21">
        <v>10</v>
      </c>
      <c r="R34" s="21">
        <v>35.910785145230975</v>
      </c>
      <c r="S34" s="21">
        <v>1.9478634880633194</v>
      </c>
    </row>
    <row r="35" spans="3:19">
      <c r="C35" s="2">
        <v>39.844925418140704</v>
      </c>
      <c r="D35" s="2">
        <f t="shared" si="0"/>
        <v>36.299133885076003</v>
      </c>
      <c r="E35" s="2">
        <f t="shared" si="1"/>
        <v>3.5457915330647012</v>
      </c>
      <c r="G35" s="3">
        <v>34</v>
      </c>
      <c r="H35" s="3">
        <v>3.5457915330647012</v>
      </c>
      <c r="N35" s="3">
        <v>34.276626076207592</v>
      </c>
      <c r="O35" s="3">
        <v>39.844925418140704</v>
      </c>
      <c r="Q35" s="21">
        <v>11</v>
      </c>
      <c r="R35" s="21">
        <v>36.282272572320757</v>
      </c>
      <c r="S35" s="21">
        <v>2.4591245577267955</v>
      </c>
    </row>
    <row r="36" spans="3:19">
      <c r="C36" s="2">
        <v>34.276626076207592</v>
      </c>
      <c r="D36" s="2">
        <f t="shared" si="0"/>
        <v>36.91305799985922</v>
      </c>
      <c r="E36" s="2">
        <f t="shared" si="1"/>
        <v>-2.636431923651628</v>
      </c>
      <c r="G36" s="3">
        <v>35</v>
      </c>
      <c r="H36" s="3">
        <v>-2.636431923651628</v>
      </c>
      <c r="N36" s="3">
        <v>36.84594302102844</v>
      </c>
      <c r="O36" s="3">
        <v>34.276626076207592</v>
      </c>
      <c r="Q36" s="21">
        <v>12</v>
      </c>
      <c r="R36" s="21">
        <v>36.571285357422909</v>
      </c>
      <c r="S36" s="21">
        <v>-1.3030260974207195</v>
      </c>
    </row>
    <row r="37" spans="3:19">
      <c r="C37" s="2">
        <v>36.84594302102844</v>
      </c>
      <c r="D37" s="2">
        <f t="shared" si="0"/>
        <v>35.083871666034199</v>
      </c>
      <c r="E37" s="2">
        <f t="shared" si="1"/>
        <v>1.7620713549942408</v>
      </c>
      <c r="G37" s="3">
        <v>36</v>
      </c>
      <c r="H37" s="3">
        <v>1.7620713549942408</v>
      </c>
      <c r="N37" s="3">
        <v>35.519693927136473</v>
      </c>
      <c r="O37" s="3">
        <v>36.84594302102844</v>
      </c>
      <c r="Q37" s="21">
        <v>13</v>
      </c>
      <c r="R37" s="21">
        <v>35.434176370483307</v>
      </c>
      <c r="S37" s="21">
        <v>-0.56801123432938994</v>
      </c>
    </row>
    <row r="38" spans="3:19">
      <c r="C38" s="2">
        <v>35.519693927136473</v>
      </c>
      <c r="D38" s="2">
        <f t="shared" si="0"/>
        <v>35.927892282407846</v>
      </c>
      <c r="E38" s="2">
        <f t="shared" si="1"/>
        <v>-0.40819835527137371</v>
      </c>
      <c r="G38" s="3">
        <v>37</v>
      </c>
      <c r="H38" s="3">
        <v>-0.40819835527137371</v>
      </c>
      <c r="N38" s="3">
        <v>34.206560239935946</v>
      </c>
      <c r="O38" s="3">
        <v>35.519693927136473</v>
      </c>
      <c r="Q38" s="21">
        <v>14</v>
      </c>
      <c r="R38" s="21">
        <v>35.302530331963823</v>
      </c>
      <c r="S38" s="21">
        <v>2.1643725177570872</v>
      </c>
    </row>
    <row r="39" spans="3:19">
      <c r="C39" s="2">
        <v>34.206560239935946</v>
      </c>
      <c r="D39" s="2">
        <f t="shared" si="0"/>
        <v>35.49221945506433</v>
      </c>
      <c r="E39" s="2">
        <f t="shared" si="1"/>
        <v>-1.2856592151283834</v>
      </c>
      <c r="G39" s="3">
        <v>38</v>
      </c>
      <c r="H39" s="3">
        <v>-1.2856592151283834</v>
      </c>
      <c r="N39" s="3">
        <v>35.964401791781</v>
      </c>
      <c r="O39" s="3">
        <v>34.206560239935946</v>
      </c>
      <c r="Q39" s="21">
        <v>15</v>
      </c>
      <c r="R39" s="21">
        <v>36.154014591277473</v>
      </c>
      <c r="S39" s="21">
        <v>-0.14912775486368446</v>
      </c>
    </row>
    <row r="40" spans="3:19">
      <c r="C40" s="2">
        <v>35.964401791781</v>
      </c>
      <c r="D40" s="2">
        <f t="shared" si="0"/>
        <v>35.060855038818957</v>
      </c>
      <c r="E40" s="2">
        <f t="shared" si="1"/>
        <v>0.90354675296204334</v>
      </c>
      <c r="G40" s="3">
        <v>39</v>
      </c>
      <c r="H40" s="3">
        <v>0.90354675296204334</v>
      </c>
      <c r="N40" s="3">
        <v>35.748944376202218</v>
      </c>
      <c r="O40" s="3">
        <v>35.964401791781</v>
      </c>
      <c r="Q40" s="21">
        <v>16</v>
      </c>
      <c r="R40" s="21">
        <v>35.675349012775861</v>
      </c>
      <c r="S40" s="21">
        <v>-3.8774737594580664</v>
      </c>
    </row>
    <row r="41" spans="3:19">
      <c r="C41" s="2">
        <v>35.748944376202218</v>
      </c>
      <c r="D41" s="2">
        <f t="shared" si="0"/>
        <v>35.638305988600059</v>
      </c>
      <c r="E41" s="2">
        <f t="shared" si="1"/>
        <v>0.11063838760215816</v>
      </c>
      <c r="G41" s="3">
        <v>40</v>
      </c>
      <c r="H41" s="3">
        <v>0.11063838760215816</v>
      </c>
      <c r="N41" s="3">
        <v>36.218631165593592</v>
      </c>
      <c r="O41" s="3">
        <v>35.748944376202218</v>
      </c>
      <c r="Q41" s="21">
        <v>17</v>
      </c>
      <c r="R41" s="21">
        <v>34.297969001300835</v>
      </c>
      <c r="S41" s="21">
        <v>-2.8259499749640895</v>
      </c>
    </row>
    <row r="42" spans="3:19">
      <c r="C42" s="2">
        <v>36.218631165593592</v>
      </c>
      <c r="D42" s="2">
        <f t="shared" si="0"/>
        <v>35.567528227582429</v>
      </c>
      <c r="E42" s="2">
        <f t="shared" si="1"/>
        <v>0.6511029380111637</v>
      </c>
      <c r="G42" s="3">
        <v>41</v>
      </c>
      <c r="H42" s="3">
        <v>0.6511029380111637</v>
      </c>
      <c r="N42" s="3">
        <v>33.102080666767385</v>
      </c>
      <c r="O42" s="3">
        <v>36.218631165593592</v>
      </c>
      <c r="Q42" s="21">
        <v>18</v>
      </c>
      <c r="R42" s="21">
        <v>34.191283330298219</v>
      </c>
      <c r="S42" s="21">
        <v>2.9559478650071469</v>
      </c>
    </row>
    <row r="43" spans="3:19">
      <c r="C43" s="2">
        <v>33.102080666767385</v>
      </c>
      <c r="D43" s="2">
        <f t="shared" si="0"/>
        <v>35.721820337897498</v>
      </c>
      <c r="E43" s="2">
        <f t="shared" si="1"/>
        <v>-2.6197396711301124</v>
      </c>
      <c r="G43" s="3">
        <v>42</v>
      </c>
      <c r="H43" s="3">
        <v>-2.6197396711301124</v>
      </c>
      <c r="N43" s="3">
        <v>38.45406067316042</v>
      </c>
      <c r="O43" s="3">
        <v>33.102080666767385</v>
      </c>
      <c r="Q43" s="21">
        <v>19</v>
      </c>
      <c r="R43" s="21">
        <v>36.049353755829266</v>
      </c>
      <c r="S43" s="21">
        <v>2.333566995508022</v>
      </c>
    </row>
    <row r="44" spans="3:19">
      <c r="C44" s="2">
        <v>38.45406067316042</v>
      </c>
      <c r="D44" s="2">
        <f t="shared" si="0"/>
        <v>34.698033499033087</v>
      </c>
      <c r="E44" s="2">
        <f t="shared" si="1"/>
        <v>3.7560271741273326</v>
      </c>
      <c r="G44" s="3">
        <v>43</v>
      </c>
      <c r="H44" s="3">
        <v>3.7560271741273326</v>
      </c>
      <c r="N44" s="3">
        <v>37.915721547257057</v>
      </c>
      <c r="O44" s="3">
        <v>38.45406067316042</v>
      </c>
      <c r="Q44" s="21">
        <v>20</v>
      </c>
      <c r="R44" s="21">
        <v>36.453919814478972</v>
      </c>
      <c r="S44" s="21">
        <v>0.8808726637492299</v>
      </c>
    </row>
    <row r="45" spans="3:19">
      <c r="C45" s="2">
        <v>37.915721547257057</v>
      </c>
      <c r="D45" s="2">
        <f t="shared" si="0"/>
        <v>36.456158931133203</v>
      </c>
      <c r="E45" s="2">
        <f t="shared" si="1"/>
        <v>1.4595626161238542</v>
      </c>
      <c r="G45" s="3">
        <v>44</v>
      </c>
      <c r="H45" s="3">
        <v>1.4595626161238542</v>
      </c>
      <c r="N45" s="3">
        <v>38.412630521082434</v>
      </c>
      <c r="O45" s="3">
        <v>37.915721547257057</v>
      </c>
      <c r="Q45" s="21">
        <v>21</v>
      </c>
      <c r="R45" s="21">
        <v>36.110761516878121</v>
      </c>
      <c r="S45" s="21">
        <v>1.8924204551509973</v>
      </c>
    </row>
    <row r="46" spans="3:19">
      <c r="C46" s="2">
        <v>38.412630521082434</v>
      </c>
      <c r="D46" s="2">
        <f t="shared" si="0"/>
        <v>36.279314528273943</v>
      </c>
      <c r="E46" s="2">
        <f t="shared" si="1"/>
        <v>2.133315992808491</v>
      </c>
      <c r="G46" s="3">
        <v>45</v>
      </c>
      <c r="H46" s="3">
        <v>2.133315992808491</v>
      </c>
      <c r="N46" s="3">
        <v>35.881481542855759</v>
      </c>
      <c r="O46" s="3">
        <v>38.412630521082434</v>
      </c>
      <c r="Q46" s="21">
        <v>22</v>
      </c>
      <c r="R46" s="21">
        <v>36.329592939244634</v>
      </c>
      <c r="S46" s="21">
        <v>-3.6155327275486968</v>
      </c>
    </row>
    <row r="47" spans="3:19">
      <c r="C47" s="2">
        <v>35.881481542855759</v>
      </c>
      <c r="D47" s="2">
        <f t="shared" si="0"/>
        <v>36.442549126175578</v>
      </c>
      <c r="E47" s="2">
        <f t="shared" si="1"/>
        <v>-0.56106758331981865</v>
      </c>
      <c r="G47" s="3">
        <v>46</v>
      </c>
      <c r="H47" s="3">
        <v>-0.56106758331981865</v>
      </c>
      <c r="N47" s="3">
        <v>37.315570351167707</v>
      </c>
      <c r="O47" s="3">
        <v>35.881481542855759</v>
      </c>
      <c r="Q47" s="21">
        <v>23</v>
      </c>
      <c r="R47" s="21">
        <v>34.597928919061616</v>
      </c>
      <c r="S47" s="21">
        <v>-5.5905344869217295</v>
      </c>
    </row>
    <row r="48" spans="3:19">
      <c r="C48" s="2">
        <v>37.315570351167707</v>
      </c>
      <c r="D48" s="2">
        <f t="shared" si="0"/>
        <v>35.611066686828117</v>
      </c>
      <c r="E48" s="2">
        <f t="shared" si="1"/>
        <v>1.7045036643395903</v>
      </c>
      <c r="G48" s="3">
        <v>47</v>
      </c>
      <c r="H48" s="3">
        <v>1.7045036643395903</v>
      </c>
      <c r="N48" s="3">
        <v>37.073131660631567</v>
      </c>
      <c r="O48" s="3">
        <v>37.315570351167707</v>
      </c>
      <c r="Q48" s="21">
        <v>24</v>
      </c>
      <c r="R48" s="21">
        <v>33.384362649243599</v>
      </c>
      <c r="S48" s="21">
        <v>2.3689203258746758</v>
      </c>
    </row>
    <row r="49" spans="3:19">
      <c r="C49" s="2">
        <v>37.073131660631567</v>
      </c>
      <c r="D49" s="2">
        <f t="shared" si="0"/>
        <v>36.082164860358596</v>
      </c>
      <c r="E49" s="2">
        <f t="shared" si="1"/>
        <v>0.99096680027297168</v>
      </c>
      <c r="G49" s="3">
        <v>48</v>
      </c>
      <c r="H49" s="3">
        <v>0.99096680027297168</v>
      </c>
      <c r="N49" s="3">
        <v>34.713602505372513</v>
      </c>
      <c r="O49" s="3">
        <v>37.073131660631567</v>
      </c>
      <c r="Q49" s="21">
        <v>25</v>
      </c>
      <c r="R49" s="21">
        <v>35.592973644295569</v>
      </c>
      <c r="S49" s="21">
        <v>-0.15222138929625117</v>
      </c>
    </row>
    <row r="50" spans="3:19">
      <c r="C50" s="2">
        <v>34.713602505372513</v>
      </c>
      <c r="D50" s="2">
        <f t="shared" si="0"/>
        <v>36.002523750517469</v>
      </c>
      <c r="E50" s="2">
        <f t="shared" si="1"/>
        <v>-1.2889212451449552</v>
      </c>
      <c r="G50" s="3">
        <v>49</v>
      </c>
      <c r="H50" s="3">
        <v>-1.2889212451449552</v>
      </c>
      <c r="N50" s="3">
        <v>34.963063829885307</v>
      </c>
      <c r="O50" s="3">
        <v>34.713602505372513</v>
      </c>
      <c r="Q50" s="21">
        <v>26</v>
      </c>
      <c r="R50" s="21">
        <v>35.490650758237109</v>
      </c>
      <c r="S50" s="21">
        <v>2.7248340836349172</v>
      </c>
    </row>
    <row r="51" spans="3:19">
      <c r="C51" s="2">
        <v>34.963063829885307</v>
      </c>
      <c r="D51" s="2">
        <f t="shared" si="0"/>
        <v>35.227418423014875</v>
      </c>
      <c r="E51" s="2">
        <f t="shared" si="1"/>
        <v>-0.26435459312956766</v>
      </c>
      <c r="G51" s="3">
        <v>50</v>
      </c>
      <c r="H51" s="3">
        <v>-0.26435459312956766</v>
      </c>
      <c r="N51" s="3">
        <v>35.738021492365974</v>
      </c>
      <c r="O51" s="3">
        <v>34.963063829885307</v>
      </c>
      <c r="Q51" s="21">
        <v>27</v>
      </c>
      <c r="R51" s="21">
        <v>36.399101121840417</v>
      </c>
      <c r="S51" s="21">
        <v>3.1668687471260171E-2</v>
      </c>
    </row>
    <row r="52" spans="3:19">
      <c r="C52" s="2">
        <v>35.738021492365974</v>
      </c>
      <c r="D52" s="2">
        <f t="shared" si="0"/>
        <v>35.309366468117325</v>
      </c>
      <c r="E52" s="2">
        <f t="shared" si="1"/>
        <v>0.42865502424864843</v>
      </c>
      <c r="G52" s="3">
        <v>51</v>
      </c>
      <c r="H52" s="3">
        <v>0.42865502424864843</v>
      </c>
      <c r="N52" s="3">
        <v>35.12210882227005</v>
      </c>
      <c r="O52" s="3">
        <v>35.738021492365974</v>
      </c>
      <c r="Q52" s="21">
        <v>28</v>
      </c>
      <c r="R52" s="21">
        <v>35.814783545462703</v>
      </c>
      <c r="S52" s="21">
        <v>-3.7014329366293168</v>
      </c>
    </row>
    <row r="53" spans="3:19">
      <c r="C53" s="2">
        <v>35.12210882227005</v>
      </c>
      <c r="D53" s="2">
        <f t="shared" si="0"/>
        <v>35.563940060242224</v>
      </c>
      <c r="E53" s="2">
        <f t="shared" si="1"/>
        <v>-0.44183123797217405</v>
      </c>
      <c r="G53" s="3">
        <v>52</v>
      </c>
      <c r="H53" s="3">
        <v>-0.44183123797217405</v>
      </c>
      <c r="N53" s="3">
        <v>33.220056018915123</v>
      </c>
      <c r="O53" s="3">
        <v>35.12210882227005</v>
      </c>
      <c r="Q53" s="21">
        <v>29</v>
      </c>
      <c r="R53" s="21">
        <v>34.40125596408128</v>
      </c>
      <c r="S53" s="21">
        <v>-0.57864133685350794</v>
      </c>
    </row>
    <row r="54" spans="3:19">
      <c r="C54" s="2">
        <v>33.220056018915123</v>
      </c>
      <c r="D54" s="2">
        <f t="shared" si="0"/>
        <v>35.361612748115718</v>
      </c>
      <c r="E54" s="2">
        <f t="shared" si="1"/>
        <v>-2.1415567292005946</v>
      </c>
      <c r="G54" s="3">
        <v>53</v>
      </c>
      <c r="H54" s="3">
        <v>-2.1415567292005946</v>
      </c>
      <c r="N54" s="3">
        <v>32.659764285236413</v>
      </c>
      <c r="O54" s="3">
        <v>33.220056018915123</v>
      </c>
      <c r="Q54" s="21">
        <v>30</v>
      </c>
      <c r="R54" s="21">
        <v>34.960870799165086</v>
      </c>
      <c r="S54" s="21">
        <v>-1.4676195131648626</v>
      </c>
    </row>
    <row r="55" spans="3:19">
      <c r="C55" s="2">
        <v>32.659764285236413</v>
      </c>
      <c r="D55" s="2">
        <f t="shared" si="0"/>
        <v>34.73678840221362</v>
      </c>
      <c r="E55" s="2">
        <f t="shared" si="1"/>
        <v>-2.0770241169772063</v>
      </c>
      <c r="G55" s="3">
        <v>54</v>
      </c>
      <c r="H55" s="3">
        <v>-2.0770241169772063</v>
      </c>
      <c r="N55" s="3">
        <v>31.796065895804549</v>
      </c>
      <c r="O55" s="3">
        <v>32.659764285236413</v>
      </c>
      <c r="Q55" s="21">
        <v>31</v>
      </c>
      <c r="R55" s="21">
        <v>34.853036895274187</v>
      </c>
      <c r="S55" s="21">
        <v>1.8248943260781658</v>
      </c>
    </row>
    <row r="56" spans="3:19">
      <c r="C56" s="2">
        <v>31.796065895804549</v>
      </c>
      <c r="D56" s="2">
        <f t="shared" si="0"/>
        <v>34.552732567700161</v>
      </c>
      <c r="E56" s="2">
        <f t="shared" si="1"/>
        <v>-2.7566666718956121</v>
      </c>
      <c r="G56" s="3">
        <v>55</v>
      </c>
      <c r="H56" s="3">
        <v>-2.7566666718956121</v>
      </c>
      <c r="N56" s="3">
        <v>35.642689232716549</v>
      </c>
      <c r="O56" s="3">
        <v>31.796065895804549</v>
      </c>
      <c r="Q56" s="21">
        <v>32</v>
      </c>
      <c r="R56" s="21">
        <v>35.895704451390472</v>
      </c>
      <c r="S56" s="21">
        <v>2.0803499932853242</v>
      </c>
    </row>
    <row r="57" spans="3:19">
      <c r="C57" s="2">
        <v>35.642689232716549</v>
      </c>
      <c r="D57" s="2">
        <f t="shared" si="0"/>
        <v>34.269007646771797</v>
      </c>
      <c r="E57" s="2">
        <f t="shared" si="1"/>
        <v>1.3736815859447518</v>
      </c>
      <c r="G57" s="3">
        <v>56</v>
      </c>
      <c r="H57" s="3">
        <v>1.3736815859447518</v>
      </c>
      <c r="N57" s="3">
        <v>39.195557444503102</v>
      </c>
      <c r="O57" s="3">
        <v>35.642689232716549</v>
      </c>
      <c r="Q57" s="21">
        <v>33</v>
      </c>
      <c r="R57" s="21">
        <v>36.3207113582936</v>
      </c>
      <c r="S57" s="21">
        <v>3.5242140598471039</v>
      </c>
    </row>
    <row r="58" spans="3:19">
      <c r="C58" s="2">
        <v>39.195557444503102</v>
      </c>
      <c r="D58" s="2">
        <f t="shared" si="0"/>
        <v>35.532623412947387</v>
      </c>
      <c r="E58" s="2">
        <f t="shared" si="1"/>
        <v>3.6629340315557144</v>
      </c>
      <c r="G58" s="3">
        <v>57</v>
      </c>
      <c r="H58" s="3">
        <v>3.6629340315557144</v>
      </c>
      <c r="N58" s="3">
        <v>35.922827601597369</v>
      </c>
      <c r="O58" s="3">
        <v>39.195557444503102</v>
      </c>
      <c r="Q58" s="21">
        <v>34</v>
      </c>
      <c r="R58" s="21">
        <v>36.932581678123356</v>
      </c>
      <c r="S58" s="21">
        <v>-2.655955601915764</v>
      </c>
    </row>
    <row r="59" spans="3:19">
      <c r="C59" s="2">
        <v>35.922827601597369</v>
      </c>
      <c r="D59" s="2">
        <f t="shared" si="0"/>
        <v>36.699740620519272</v>
      </c>
      <c r="E59" s="2">
        <f t="shared" si="1"/>
        <v>-0.77691301892190268</v>
      </c>
      <c r="G59" s="3">
        <v>58</v>
      </c>
      <c r="H59" s="3">
        <v>-0.77691301892190268</v>
      </c>
      <c r="N59" s="3">
        <v>35.517498089444707</v>
      </c>
      <c r="O59" s="3">
        <v>35.922827601597369</v>
      </c>
      <c r="Q59" s="21">
        <v>35</v>
      </c>
      <c r="R59" s="21">
        <v>35.109514624468133</v>
      </c>
      <c r="S59" s="21">
        <v>1.7364283965603065</v>
      </c>
    </row>
    <row r="60" spans="3:19">
      <c r="C60" s="2">
        <v>35.517498089444707</v>
      </c>
      <c r="D60" s="2">
        <f t="shared" si="0"/>
        <v>35.624648867124733</v>
      </c>
      <c r="E60" s="2">
        <f t="shared" si="1"/>
        <v>-0.10715077768002601</v>
      </c>
      <c r="G60" s="3">
        <v>59</v>
      </c>
      <c r="H60" s="3">
        <v>-0.10715077768002601</v>
      </c>
      <c r="N60" s="3">
        <v>35.217663757762779</v>
      </c>
      <c r="O60" s="3">
        <v>35.517498089444707</v>
      </c>
      <c r="Q60" s="21">
        <v>36</v>
      </c>
      <c r="R60" s="21">
        <v>35.950711691088991</v>
      </c>
      <c r="S60" s="21">
        <v>-0.4310177639525179</v>
      </c>
    </row>
    <row r="61" spans="3:19">
      <c r="C61" s="2">
        <v>35.217663757762779</v>
      </c>
      <c r="D61" s="2">
        <f t="shared" si="0"/>
        <v>35.491498122382588</v>
      </c>
      <c r="E61" s="2">
        <f t="shared" si="1"/>
        <v>-0.27383436461980892</v>
      </c>
      <c r="G61" s="3">
        <v>60</v>
      </c>
      <c r="H61" s="3">
        <v>-0.27383436461980892</v>
      </c>
      <c r="N61" s="3">
        <v>35.854299851011163</v>
      </c>
      <c r="O61" s="3">
        <v>35.217663757762779</v>
      </c>
      <c r="Q61" s="21">
        <v>37</v>
      </c>
      <c r="R61" s="21">
        <v>35.516496344617487</v>
      </c>
      <c r="S61" s="21">
        <v>-1.3099361046815403</v>
      </c>
    </row>
    <row r="62" spans="3:19">
      <c r="C62" s="2">
        <v>35.854299851011163</v>
      </c>
      <c r="D62" s="2">
        <f t="shared" si="0"/>
        <v>35.393002544425073</v>
      </c>
      <c r="E62" s="2">
        <f t="shared" si="1"/>
        <v>0.46129730658608992</v>
      </c>
      <c r="G62" s="3">
        <v>61</v>
      </c>
      <c r="H62" s="3">
        <v>0.46129730658608992</v>
      </c>
      <c r="Q62" s="21">
        <v>38</v>
      </c>
      <c r="R62" s="21">
        <v>35.086574996073566</v>
      </c>
      <c r="S62" s="21">
        <v>0.87782679570743483</v>
      </c>
    </row>
    <row r="63" spans="3:19">
      <c r="C63" s="2">
        <v>36.556947250298961</v>
      </c>
      <c r="D63" s="2">
        <f t="shared" si="0"/>
        <v>35.602137501057172</v>
      </c>
      <c r="E63" s="2">
        <f t="shared" si="1"/>
        <v>0.95480974924178952</v>
      </c>
      <c r="G63" s="3">
        <v>62</v>
      </c>
      <c r="H63" s="3">
        <v>0.95480974924178952</v>
      </c>
      <c r="Q63" s="21">
        <v>39</v>
      </c>
      <c r="R63" s="21">
        <v>35.662094166636393</v>
      </c>
      <c r="S63" s="21">
        <v>8.6850209565824343E-2</v>
      </c>
    </row>
    <row r="64" spans="3:19">
      <c r="C64" s="2">
        <v>37.7272991414467</v>
      </c>
      <c r="D64" s="2">
        <f t="shared" si="0"/>
        <v>35.832957171723208</v>
      </c>
      <c r="E64" s="2">
        <f t="shared" si="1"/>
        <v>1.8943419697234916</v>
      </c>
      <c r="G64" s="3">
        <v>63</v>
      </c>
      <c r="H64" s="3">
        <v>1.8943419697234916</v>
      </c>
      <c r="Q64" s="21">
        <v>40</v>
      </c>
      <c r="R64" s="21">
        <v>35.591553182453062</v>
      </c>
      <c r="S64" s="21">
        <v>0.62707798314053065</v>
      </c>
    </row>
    <row r="65" spans="3:19">
      <c r="C65" s="2">
        <v>33.600882830425832</v>
      </c>
      <c r="D65" s="2">
        <f t="shared" si="0"/>
        <v>36.217417767965244</v>
      </c>
      <c r="E65" s="2">
        <f t="shared" si="1"/>
        <v>-2.6165349375394129</v>
      </c>
      <c r="G65" s="3">
        <v>64</v>
      </c>
      <c r="H65" s="3">
        <v>-2.6165349375394129</v>
      </c>
      <c r="Q65" s="21">
        <v>41</v>
      </c>
      <c r="R65" s="21">
        <v>35.745329130672694</v>
      </c>
      <c r="S65" s="21">
        <v>-2.6432484639053087</v>
      </c>
    </row>
    <row r="66" spans="3:19">
      <c r="C66" s="2">
        <v>33.081120865366273</v>
      </c>
      <c r="D66" s="2">
        <f t="shared" si="0"/>
        <v>34.861890009794891</v>
      </c>
      <c r="E66" s="2">
        <f t="shared" si="1"/>
        <v>-1.7807691444286178</v>
      </c>
      <c r="G66" s="3">
        <v>65</v>
      </c>
      <c r="H66" s="3">
        <v>-1.7807691444286178</v>
      </c>
      <c r="Q66" s="21">
        <v>42</v>
      </c>
      <c r="R66" s="21">
        <v>34.724967223640171</v>
      </c>
      <c r="S66" s="21">
        <v>3.7290934495202492</v>
      </c>
    </row>
    <row r="67" spans="3:19">
      <c r="C67" s="2">
        <v>35.54727446424203</v>
      </c>
      <c r="D67" s="2">
        <f t="shared" si="0"/>
        <v>34.691148204272821</v>
      </c>
      <c r="E67" s="2">
        <f t="shared" si="1"/>
        <v>0.85612625996920855</v>
      </c>
      <c r="G67" s="3">
        <v>66</v>
      </c>
      <c r="H67" s="3">
        <v>0.85612625996920855</v>
      </c>
      <c r="Q67" s="21">
        <v>43</v>
      </c>
      <c r="R67" s="21">
        <v>36.477211099611345</v>
      </c>
      <c r="S67" s="21">
        <v>1.4385104476457116</v>
      </c>
    </row>
    <row r="68" spans="3:19">
      <c r="C68" s="2">
        <v>34.564377661109866</v>
      </c>
      <c r="D68" s="2">
        <f t="shared" ref="D68:D131" si="2">23.824+0.3285*C67</f>
        <v>35.50127966150351</v>
      </c>
      <c r="E68" s="2">
        <f t="shared" ref="E68:E131" si="3">C68-D68</f>
        <v>-0.93690200039364413</v>
      </c>
      <c r="G68" s="3">
        <v>67</v>
      </c>
      <c r="H68" s="3">
        <v>-0.93690200039364413</v>
      </c>
      <c r="Q68" s="21">
        <v>44</v>
      </c>
      <c r="R68" s="21">
        <v>36.300958304303244</v>
      </c>
      <c r="S68" s="21">
        <v>2.1116722167791906</v>
      </c>
    </row>
    <row r="69" spans="3:19">
      <c r="C69" s="2">
        <v>34.14136255984242</v>
      </c>
      <c r="D69" s="2">
        <f t="shared" si="2"/>
        <v>35.178398061674592</v>
      </c>
      <c r="E69" s="2">
        <f t="shared" si="3"/>
        <v>-1.0370355018321717</v>
      </c>
      <c r="G69" s="3">
        <v>68</v>
      </c>
      <c r="H69" s="3">
        <v>-1.0370355018321717</v>
      </c>
      <c r="Q69" s="21">
        <v>45</v>
      </c>
      <c r="R69" s="21">
        <v>36.463646824301556</v>
      </c>
      <c r="S69" s="21">
        <v>-0.58216528144579627</v>
      </c>
    </row>
    <row r="70" spans="3:19">
      <c r="C70" s="2">
        <v>35.284124619612271</v>
      </c>
      <c r="D70" s="2">
        <f t="shared" si="2"/>
        <v>35.039437600908236</v>
      </c>
      <c r="E70" s="2">
        <f t="shared" si="3"/>
        <v>0.24468701870403464</v>
      </c>
      <c r="G70" s="3">
        <v>69</v>
      </c>
      <c r="H70" s="3">
        <v>0.24468701870403464</v>
      </c>
      <c r="Q70" s="21">
        <v>46</v>
      </c>
      <c r="R70" s="21">
        <v>35.634945990036393</v>
      </c>
      <c r="S70" s="21">
        <v>1.680624361131315</v>
      </c>
    </row>
    <row r="71" spans="3:19">
      <c r="C71" s="2">
        <v>35.618754072847729</v>
      </c>
      <c r="D71" s="2">
        <f t="shared" si="2"/>
        <v>35.414834937542636</v>
      </c>
      <c r="E71" s="2">
        <f t="shared" si="3"/>
        <v>0.20391913530509242</v>
      </c>
      <c r="G71" s="3">
        <v>70</v>
      </c>
      <c r="H71" s="3">
        <v>0.20391913530509242</v>
      </c>
      <c r="Q71" s="21">
        <v>47</v>
      </c>
      <c r="R71" s="21">
        <v>36.104468172287028</v>
      </c>
      <c r="S71" s="21">
        <v>0.9686634883445393</v>
      </c>
    </row>
    <row r="72" spans="3:19">
      <c r="C72" s="2">
        <v>34.803022165171214</v>
      </c>
      <c r="D72" s="2">
        <f t="shared" si="2"/>
        <v>35.52476071293048</v>
      </c>
      <c r="E72" s="2">
        <f t="shared" si="3"/>
        <v>-0.72173854775926571</v>
      </c>
      <c r="G72" s="3">
        <v>71</v>
      </c>
      <c r="H72" s="3">
        <v>-0.72173854775926571</v>
      </c>
      <c r="Q72" s="21">
        <v>48</v>
      </c>
      <c r="R72" s="21">
        <v>36.025093490340723</v>
      </c>
      <c r="S72" s="21">
        <v>-1.3114909849682093</v>
      </c>
    </row>
    <row r="73" spans="3:19">
      <c r="C73" s="2">
        <v>29.281280649728217</v>
      </c>
      <c r="D73" s="2">
        <f t="shared" si="2"/>
        <v>35.256792781258746</v>
      </c>
      <c r="E73" s="2">
        <f t="shared" si="3"/>
        <v>-5.9755121315305288</v>
      </c>
      <c r="G73" s="3">
        <v>72</v>
      </c>
      <c r="H73" s="3">
        <v>-5.9755121315305288</v>
      </c>
      <c r="Q73" s="21">
        <v>49</v>
      </c>
      <c r="R73" s="21">
        <v>35.252581166389689</v>
      </c>
      <c r="S73" s="21">
        <v>-0.28951733650438172</v>
      </c>
    </row>
    <row r="74" spans="3:19">
      <c r="C74" s="2">
        <v>32.48867908970076</v>
      </c>
      <c r="D74" s="2">
        <f t="shared" si="2"/>
        <v>33.442900693435718</v>
      </c>
      <c r="E74" s="2">
        <f t="shared" si="3"/>
        <v>-0.95422160373495757</v>
      </c>
      <c r="G74" s="3">
        <v>73</v>
      </c>
      <c r="H74" s="3">
        <v>-0.95422160373495757</v>
      </c>
      <c r="Q74" s="21">
        <v>50</v>
      </c>
      <c r="R74" s="21">
        <v>35.334255066076736</v>
      </c>
      <c r="S74" s="21">
        <v>0.40376642628923776</v>
      </c>
    </row>
    <row r="75" spans="3:19">
      <c r="C75" s="2">
        <v>33.327205448863573</v>
      </c>
      <c r="D75" s="2">
        <f t="shared" si="2"/>
        <v>34.496531080966705</v>
      </c>
      <c r="E75" s="2">
        <f t="shared" si="3"/>
        <v>-1.1693256321031313</v>
      </c>
      <c r="G75" s="3">
        <v>74</v>
      </c>
      <c r="H75" s="3">
        <v>-1.1693256321031313</v>
      </c>
      <c r="Q75" s="21">
        <v>51</v>
      </c>
      <c r="R75" s="21">
        <v>35.587977018811358</v>
      </c>
      <c r="S75" s="21">
        <v>-0.46586819654130807</v>
      </c>
    </row>
    <row r="76" spans="3:19">
      <c r="C76" s="2">
        <v>33.644326641135343</v>
      </c>
      <c r="D76" s="2">
        <f t="shared" si="2"/>
        <v>34.771986989951685</v>
      </c>
      <c r="E76" s="2">
        <f t="shared" si="3"/>
        <v>-1.1276603488163417</v>
      </c>
      <c r="G76" s="3">
        <v>75</v>
      </c>
      <c r="H76" s="3">
        <v>-1.1276603488163417</v>
      </c>
      <c r="Q76" s="21">
        <v>52</v>
      </c>
      <c r="R76" s="21">
        <v>35.386326563649064</v>
      </c>
      <c r="S76" s="21">
        <v>-2.1662705447339405</v>
      </c>
    </row>
    <row r="77" spans="3:19">
      <c r="C77" s="2">
        <v>35.125699158960153</v>
      </c>
      <c r="D77" s="2">
        <f t="shared" si="2"/>
        <v>34.87616130161296</v>
      </c>
      <c r="E77" s="2">
        <f t="shared" si="3"/>
        <v>0.24953785734719247</v>
      </c>
      <c r="G77" s="3">
        <v>76</v>
      </c>
      <c r="H77" s="3">
        <v>0.24953785734719247</v>
      </c>
      <c r="Q77" s="21">
        <v>53</v>
      </c>
      <c r="R77" s="21">
        <v>34.76359247785814</v>
      </c>
      <c r="S77" s="21">
        <v>-2.1038281926217266</v>
      </c>
    </row>
    <row r="78" spans="3:19">
      <c r="C78" s="2">
        <v>35.438754455377307</v>
      </c>
      <c r="D78" s="2">
        <f t="shared" si="2"/>
        <v>35.362792173718411</v>
      </c>
      <c r="E78" s="2">
        <f t="shared" si="3"/>
        <v>7.5962281658895847E-2</v>
      </c>
      <c r="G78" s="3">
        <v>77</v>
      </c>
      <c r="H78" s="3">
        <v>7.5962281658895847E-2</v>
      </c>
      <c r="Q78" s="21">
        <v>54</v>
      </c>
      <c r="R78" s="21">
        <v>34.580152375704721</v>
      </c>
      <c r="S78" s="21">
        <v>-2.7840864799001714</v>
      </c>
    </row>
    <row r="79" spans="3:19">
      <c r="C79" s="2">
        <v>37.187689144193214</v>
      </c>
      <c r="D79" s="2">
        <f t="shared" si="2"/>
        <v>35.465630838591451</v>
      </c>
      <c r="E79" s="2">
        <f t="shared" si="3"/>
        <v>1.7220583056017631</v>
      </c>
      <c r="G79" s="3">
        <v>78</v>
      </c>
      <c r="H79" s="3">
        <v>1.7220583056017631</v>
      </c>
      <c r="Q79" s="21">
        <v>55</v>
      </c>
      <c r="R79" s="21">
        <v>34.297376615750395</v>
      </c>
      <c r="S79" s="21">
        <v>1.3453126169661545</v>
      </c>
    </row>
    <row r="80" spans="3:19">
      <c r="C80" s="2">
        <v>37.526635174926533</v>
      </c>
      <c r="D80" s="2">
        <f t="shared" si="2"/>
        <v>36.04015588386747</v>
      </c>
      <c r="E80" s="2">
        <f t="shared" si="3"/>
        <v>1.4864792910590623</v>
      </c>
      <c r="G80" s="3">
        <v>79</v>
      </c>
      <c r="H80" s="3">
        <v>1.4864792910590623</v>
      </c>
      <c r="Q80" s="21">
        <v>56</v>
      </c>
      <c r="R80" s="21">
        <v>35.55676513686231</v>
      </c>
      <c r="S80" s="21">
        <v>3.6387923076407915</v>
      </c>
    </row>
    <row r="81" spans="3:19">
      <c r="C81" s="2">
        <v>31.215182105363876</v>
      </c>
      <c r="D81" s="2">
        <f t="shared" si="2"/>
        <v>36.151499654963366</v>
      </c>
      <c r="E81" s="2">
        <f t="shared" si="3"/>
        <v>-4.9363175495994902</v>
      </c>
      <c r="G81" s="3">
        <v>80</v>
      </c>
      <c r="H81" s="3">
        <v>-4.9363175495994902</v>
      </c>
      <c r="Q81" s="21">
        <v>57</v>
      </c>
      <c r="R81" s="21">
        <v>36.719977921439082</v>
      </c>
      <c r="S81" s="21">
        <v>-0.79715031984171247</v>
      </c>
    </row>
    <row r="82" spans="3:19">
      <c r="C82" s="2">
        <v>33.160042970100946</v>
      </c>
      <c r="D82" s="2">
        <f t="shared" si="2"/>
        <v>34.078187321612035</v>
      </c>
      <c r="E82" s="2">
        <f t="shared" si="3"/>
        <v>-0.91814435151108853</v>
      </c>
      <c r="G82" s="3">
        <v>81</v>
      </c>
      <c r="H82" s="3">
        <v>-0.91814435151108853</v>
      </c>
      <c r="Q82" s="21">
        <v>58</v>
      </c>
      <c r="R82" s="21">
        <v>35.64848273309952</v>
      </c>
      <c r="S82" s="21">
        <v>-0.13098464365481277</v>
      </c>
    </row>
    <row r="83" spans="3:19">
      <c r="C83" s="2">
        <v>30.25545167740993</v>
      </c>
      <c r="D83" s="2">
        <f t="shared" si="2"/>
        <v>34.717074115678159</v>
      </c>
      <c r="E83" s="2">
        <f t="shared" si="3"/>
        <v>-4.461622438268229</v>
      </c>
      <c r="G83" s="3">
        <v>82</v>
      </c>
      <c r="H83" s="3">
        <v>-4.461622438268229</v>
      </c>
      <c r="Q83" s="21">
        <v>59</v>
      </c>
      <c r="R83" s="21">
        <v>35.515777425050629</v>
      </c>
      <c r="S83" s="21">
        <v>-0.2981136672878506</v>
      </c>
    </row>
    <row r="84" spans="3:19" ht="13.5" thickBot="1">
      <c r="C84" s="2">
        <v>33.94204325217131</v>
      </c>
      <c r="D84" s="2">
        <f t="shared" si="2"/>
        <v>33.762915876029162</v>
      </c>
      <c r="E84" s="2">
        <f t="shared" si="3"/>
        <v>0.17912737614214791</v>
      </c>
      <c r="G84" s="3">
        <v>83</v>
      </c>
      <c r="H84" s="3">
        <v>0.17912737614214791</v>
      </c>
      <c r="Q84" s="22">
        <v>60</v>
      </c>
      <c r="R84" s="22">
        <v>35.417611349903112</v>
      </c>
      <c r="S84" s="22">
        <v>0.43668850110805124</v>
      </c>
    </row>
    <row r="85" spans="3:19">
      <c r="C85" s="2">
        <v>34.96985278948393</v>
      </c>
      <c r="D85" s="2">
        <f t="shared" si="2"/>
        <v>34.973961208338281</v>
      </c>
      <c r="E85" s="2">
        <f t="shared" si="3"/>
        <v>-4.1084188543507594E-3</v>
      </c>
      <c r="G85" s="3">
        <v>84</v>
      </c>
      <c r="H85" s="3">
        <v>-4.1084188543507594E-3</v>
      </c>
    </row>
    <row r="86" spans="3:19">
      <c r="C86" s="2">
        <v>38.17044076757972</v>
      </c>
      <c r="D86" s="2">
        <f t="shared" si="2"/>
        <v>35.311596641345474</v>
      </c>
      <c r="E86" s="2">
        <f t="shared" si="3"/>
        <v>2.8588441262342457</v>
      </c>
      <c r="G86" s="3">
        <v>85</v>
      </c>
      <c r="H86" s="3">
        <v>2.8588441262342457</v>
      </c>
    </row>
    <row r="87" spans="3:19">
      <c r="C87" s="2">
        <v>36.637269161683797</v>
      </c>
      <c r="D87" s="2">
        <f t="shared" si="2"/>
        <v>36.362989792149939</v>
      </c>
      <c r="E87" s="2">
        <f t="shared" si="3"/>
        <v>0.27427936953385768</v>
      </c>
      <c r="G87" s="3">
        <v>86</v>
      </c>
      <c r="H87" s="3">
        <v>0.27427936953385768</v>
      </c>
    </row>
    <row r="88" spans="3:19">
      <c r="C88" s="2">
        <v>38.000659530589239</v>
      </c>
      <c r="D88" s="2">
        <f t="shared" si="2"/>
        <v>35.859342919613127</v>
      </c>
      <c r="E88" s="2">
        <f t="shared" si="3"/>
        <v>2.1413166109761121</v>
      </c>
      <c r="G88" s="3">
        <v>87</v>
      </c>
      <c r="H88" s="3">
        <v>2.1413166109761121</v>
      </c>
    </row>
    <row r="89" spans="3:19">
      <c r="C89" s="2">
        <v>35.807970739654031</v>
      </c>
      <c r="D89" s="2">
        <f t="shared" si="2"/>
        <v>36.30721665579857</v>
      </c>
      <c r="E89" s="2">
        <f t="shared" si="3"/>
        <v>-0.49924591614453817</v>
      </c>
      <c r="G89" s="3">
        <v>88</v>
      </c>
      <c r="H89" s="3">
        <v>-0.49924591614453817</v>
      </c>
    </row>
    <row r="90" spans="3:19">
      <c r="C90" s="2">
        <v>35.358610811119703</v>
      </c>
      <c r="D90" s="2">
        <f t="shared" si="2"/>
        <v>35.586918387976354</v>
      </c>
      <c r="E90" s="2">
        <f t="shared" si="3"/>
        <v>-0.22830757685665048</v>
      </c>
      <c r="G90" s="3">
        <v>89</v>
      </c>
      <c r="H90" s="3">
        <v>-0.22830757685665048</v>
      </c>
    </row>
    <row r="91" spans="3:19">
      <c r="C91" s="2">
        <v>34.329933366376999</v>
      </c>
      <c r="D91" s="2">
        <f t="shared" si="2"/>
        <v>35.439303651452825</v>
      </c>
      <c r="E91" s="2">
        <f t="shared" si="3"/>
        <v>-1.1093702850758262</v>
      </c>
      <c r="G91" s="3">
        <v>90</v>
      </c>
      <c r="H91" s="3">
        <v>-1.1093702850758262</v>
      </c>
    </row>
    <row r="92" spans="3:19">
      <c r="C92" s="2">
        <v>34.323083268100348</v>
      </c>
      <c r="D92" s="2">
        <f t="shared" si="2"/>
        <v>35.101383110854847</v>
      </c>
      <c r="E92" s="2">
        <f t="shared" si="3"/>
        <v>-0.77829984275449959</v>
      </c>
      <c r="G92" s="3">
        <v>91</v>
      </c>
      <c r="H92" s="3">
        <v>-0.77829984275449959</v>
      </c>
    </row>
    <row r="93" spans="3:19">
      <c r="C93" s="2">
        <v>35.47387427245598</v>
      </c>
      <c r="D93" s="2">
        <f t="shared" si="2"/>
        <v>35.099132853570964</v>
      </c>
      <c r="E93" s="2">
        <f t="shared" si="3"/>
        <v>0.37474141888501578</v>
      </c>
      <c r="G93" s="3">
        <v>92</v>
      </c>
      <c r="H93" s="3">
        <v>0.37474141888501578</v>
      </c>
    </row>
    <row r="94" spans="3:19">
      <c r="C94" s="2">
        <v>37.520770619117208</v>
      </c>
      <c r="D94" s="2">
        <f t="shared" si="2"/>
        <v>35.477167698501788</v>
      </c>
      <c r="E94" s="2">
        <f t="shared" si="3"/>
        <v>2.0436029206154203</v>
      </c>
      <c r="G94" s="3">
        <v>93</v>
      </c>
      <c r="H94" s="3">
        <v>2.0436029206154203</v>
      </c>
    </row>
    <row r="95" spans="3:19">
      <c r="C95" s="2">
        <v>36.970453299396823</v>
      </c>
      <c r="D95" s="2">
        <f t="shared" si="2"/>
        <v>36.149573148380007</v>
      </c>
      <c r="E95" s="2">
        <f t="shared" si="3"/>
        <v>0.82088015101681577</v>
      </c>
      <c r="G95" s="3">
        <v>94</v>
      </c>
      <c r="H95" s="3">
        <v>0.82088015101681577</v>
      </c>
    </row>
    <row r="96" spans="3:19">
      <c r="C96" s="2">
        <v>33.889798906039104</v>
      </c>
      <c r="D96" s="2">
        <f t="shared" si="2"/>
        <v>35.968793908851858</v>
      </c>
      <c r="E96" s="2">
        <f t="shared" si="3"/>
        <v>-2.0789950028127535</v>
      </c>
      <c r="G96" s="3">
        <v>95</v>
      </c>
      <c r="H96" s="3">
        <v>-2.0789950028127535</v>
      </c>
    </row>
    <row r="97" spans="3:8">
      <c r="C97" s="2">
        <v>33.012926204361634</v>
      </c>
      <c r="D97" s="2">
        <f t="shared" si="2"/>
        <v>34.956798940633846</v>
      </c>
      <c r="E97" s="2">
        <f t="shared" si="3"/>
        <v>-1.9438727362722119</v>
      </c>
      <c r="G97" s="3">
        <v>96</v>
      </c>
      <c r="H97" s="3">
        <v>-1.9438727362722119</v>
      </c>
    </row>
    <row r="98" spans="3:8">
      <c r="C98" s="2">
        <v>32.750929133532686</v>
      </c>
      <c r="D98" s="2">
        <f t="shared" si="2"/>
        <v>34.668746258132799</v>
      </c>
      <c r="E98" s="2">
        <f t="shared" si="3"/>
        <v>-1.9178171246001128</v>
      </c>
      <c r="G98" s="3">
        <v>97</v>
      </c>
      <c r="H98" s="3">
        <v>-1.9178171246001128</v>
      </c>
    </row>
    <row r="99" spans="3:8">
      <c r="C99" s="2">
        <v>34.087893477961501</v>
      </c>
      <c r="D99" s="2">
        <f t="shared" si="2"/>
        <v>34.582680220365489</v>
      </c>
      <c r="E99" s="2">
        <f t="shared" si="3"/>
        <v>-0.49478674240398846</v>
      </c>
      <c r="G99" s="3">
        <v>98</v>
      </c>
      <c r="H99" s="3">
        <v>-0.49478674240398846</v>
      </c>
    </row>
    <row r="100" spans="3:8">
      <c r="C100" s="2">
        <v>33.624460473184421</v>
      </c>
      <c r="D100" s="2">
        <f t="shared" si="2"/>
        <v>35.021873007510351</v>
      </c>
      <c r="E100" s="2">
        <f t="shared" si="3"/>
        <v>-1.3974125343259303</v>
      </c>
      <c r="G100" s="3">
        <v>99</v>
      </c>
      <c r="H100" s="3">
        <v>-1.3974125343259303</v>
      </c>
    </row>
    <row r="101" spans="3:8">
      <c r="C101" s="2">
        <v>36.395957994535394</v>
      </c>
      <c r="D101" s="2">
        <f t="shared" si="2"/>
        <v>34.869635265441083</v>
      </c>
      <c r="E101" s="2">
        <f t="shared" si="3"/>
        <v>1.5263227290943107</v>
      </c>
      <c r="G101" s="3">
        <v>100</v>
      </c>
      <c r="H101" s="3">
        <v>1.5263227290943107</v>
      </c>
    </row>
    <row r="102" spans="3:8">
      <c r="C102" s="2">
        <v>33.99605284933012</v>
      </c>
      <c r="D102" s="2">
        <f t="shared" si="2"/>
        <v>35.780072201204881</v>
      </c>
      <c r="E102" s="2">
        <f t="shared" si="3"/>
        <v>-1.7840193518747611</v>
      </c>
      <c r="G102" s="3">
        <v>101</v>
      </c>
      <c r="H102" s="3">
        <v>-1.7840193518747611</v>
      </c>
    </row>
    <row r="103" spans="3:8">
      <c r="C103" s="2">
        <v>34.453100756216791</v>
      </c>
      <c r="D103" s="2">
        <f t="shared" si="2"/>
        <v>34.991703361004944</v>
      </c>
      <c r="E103" s="2">
        <f t="shared" si="3"/>
        <v>-0.53860260478815292</v>
      </c>
      <c r="G103" s="3">
        <v>102</v>
      </c>
      <c r="H103" s="3">
        <v>-0.53860260478815292</v>
      </c>
    </row>
    <row r="104" spans="3:8">
      <c r="C104" s="2">
        <v>36.96392464513243</v>
      </c>
      <c r="D104" s="2">
        <f t="shared" si="2"/>
        <v>35.141843598417218</v>
      </c>
      <c r="E104" s="2">
        <f t="shared" si="3"/>
        <v>1.822081046715212</v>
      </c>
      <c r="G104" s="3">
        <v>103</v>
      </c>
      <c r="H104" s="3">
        <v>1.822081046715212</v>
      </c>
    </row>
    <row r="105" spans="3:8">
      <c r="C105" s="2">
        <v>36.249680759287429</v>
      </c>
      <c r="D105" s="2">
        <f t="shared" si="2"/>
        <v>35.966649245926007</v>
      </c>
      <c r="E105" s="2">
        <f t="shared" si="3"/>
        <v>0.28303151336142207</v>
      </c>
      <c r="G105" s="3">
        <v>104</v>
      </c>
      <c r="H105" s="3">
        <v>0.28303151336142207</v>
      </c>
    </row>
    <row r="106" spans="3:8">
      <c r="C106" s="2">
        <v>36.646897040367371</v>
      </c>
      <c r="D106" s="2">
        <f t="shared" si="2"/>
        <v>35.732020129425919</v>
      </c>
      <c r="E106" s="2">
        <f t="shared" si="3"/>
        <v>0.91487691094145163</v>
      </c>
      <c r="G106" s="3">
        <v>105</v>
      </c>
      <c r="H106" s="3">
        <v>0.91487691094145163</v>
      </c>
    </row>
    <row r="107" spans="3:8">
      <c r="C107" s="2">
        <v>36.497406326796934</v>
      </c>
      <c r="D107" s="2">
        <f t="shared" si="2"/>
        <v>35.86250567776068</v>
      </c>
      <c r="E107" s="2">
        <f t="shared" si="3"/>
        <v>0.63490064903625409</v>
      </c>
      <c r="G107" s="3">
        <v>106</v>
      </c>
      <c r="H107" s="3">
        <v>0.63490064903625409</v>
      </c>
    </row>
    <row r="108" spans="3:8">
      <c r="C108" s="2">
        <v>33.756207873971064</v>
      </c>
      <c r="D108" s="2">
        <f t="shared" si="2"/>
        <v>35.813397978352796</v>
      </c>
      <c r="E108" s="2">
        <f t="shared" si="3"/>
        <v>-2.057190104381732</v>
      </c>
      <c r="G108" s="3">
        <v>107</v>
      </c>
      <c r="H108" s="3">
        <v>-2.057190104381732</v>
      </c>
    </row>
    <row r="109" spans="3:8">
      <c r="C109" s="2">
        <v>34.4086311759674</v>
      </c>
      <c r="D109" s="2">
        <f t="shared" si="2"/>
        <v>34.912914286599495</v>
      </c>
      <c r="E109" s="2">
        <f t="shared" si="3"/>
        <v>-0.50428311063209463</v>
      </c>
      <c r="G109" s="3">
        <v>108</v>
      </c>
      <c r="H109" s="3">
        <v>-0.50428311063209463</v>
      </c>
    </row>
    <row r="110" spans="3:8">
      <c r="C110" s="2">
        <v>34.772081587800315</v>
      </c>
      <c r="D110" s="2">
        <f t="shared" si="2"/>
        <v>35.127235341305294</v>
      </c>
      <c r="E110" s="2">
        <f t="shared" si="3"/>
        <v>-0.35515375350497891</v>
      </c>
      <c r="G110" s="3">
        <v>109</v>
      </c>
      <c r="H110" s="3">
        <v>-0.35515375350497891</v>
      </c>
    </row>
    <row r="111" spans="3:8">
      <c r="C111" s="2">
        <v>34.056047419197085</v>
      </c>
      <c r="D111" s="2">
        <f t="shared" si="2"/>
        <v>35.246628801592408</v>
      </c>
      <c r="E111" s="2">
        <f t="shared" si="3"/>
        <v>-1.1905813823953224</v>
      </c>
      <c r="G111" s="3">
        <v>110</v>
      </c>
      <c r="H111" s="3">
        <v>-1.1905813823953224</v>
      </c>
    </row>
    <row r="112" spans="3:8">
      <c r="C112" s="2">
        <v>39.851588030896217</v>
      </c>
      <c r="D112" s="2">
        <f t="shared" si="2"/>
        <v>35.011411577206246</v>
      </c>
      <c r="E112" s="2">
        <f t="shared" si="3"/>
        <v>4.8401764536899705</v>
      </c>
      <c r="G112" s="3">
        <v>111</v>
      </c>
      <c r="H112" s="3">
        <v>4.8401764536899705</v>
      </c>
    </row>
    <row r="113" spans="3:8">
      <c r="C113" s="2">
        <v>36.459890743019834</v>
      </c>
      <c r="D113" s="2">
        <f t="shared" si="2"/>
        <v>36.915246668149408</v>
      </c>
      <c r="E113" s="2">
        <f t="shared" si="3"/>
        <v>-0.45535592512957379</v>
      </c>
      <c r="G113" s="3">
        <v>112</v>
      </c>
      <c r="H113" s="3">
        <v>-0.45535592512957379</v>
      </c>
    </row>
    <row r="114" spans="3:8">
      <c r="C114" s="2">
        <v>35.072071567183187</v>
      </c>
      <c r="D114" s="2">
        <f t="shared" si="2"/>
        <v>35.801074109082016</v>
      </c>
      <c r="E114" s="2">
        <f t="shared" si="3"/>
        <v>-0.72900254189882929</v>
      </c>
      <c r="G114" s="3">
        <v>113</v>
      </c>
      <c r="H114" s="3">
        <v>-0.72900254189882929</v>
      </c>
    </row>
    <row r="115" spans="3:8">
      <c r="C115" s="2">
        <v>35.831659157572787</v>
      </c>
      <c r="D115" s="2">
        <f t="shared" si="2"/>
        <v>35.345175509819683</v>
      </c>
      <c r="E115" s="2">
        <f t="shared" si="3"/>
        <v>0.48648364775310426</v>
      </c>
      <c r="G115" s="3">
        <v>114</v>
      </c>
      <c r="H115" s="3">
        <v>0.48648364775310426</v>
      </c>
    </row>
    <row r="116" spans="3:8">
      <c r="C116" s="2">
        <v>32.306062914424601</v>
      </c>
      <c r="D116" s="2">
        <f t="shared" si="2"/>
        <v>35.594700033262662</v>
      </c>
      <c r="E116" s="2">
        <f t="shared" si="3"/>
        <v>-3.2886371188380608</v>
      </c>
      <c r="G116" s="3">
        <v>115</v>
      </c>
      <c r="H116" s="3">
        <v>-3.2886371188380608</v>
      </c>
    </row>
    <row r="117" spans="3:8">
      <c r="C117" s="2">
        <v>29.462317320244942</v>
      </c>
      <c r="D117" s="2">
        <f t="shared" si="2"/>
        <v>34.436541667388482</v>
      </c>
      <c r="E117" s="2">
        <f t="shared" si="3"/>
        <v>-4.9742243471435401</v>
      </c>
      <c r="G117" s="3">
        <v>116</v>
      </c>
      <c r="H117" s="3">
        <v>-4.9742243471435401</v>
      </c>
    </row>
    <row r="118" spans="3:8">
      <c r="C118" s="2">
        <v>31.621090912497287</v>
      </c>
      <c r="D118" s="2">
        <f t="shared" si="2"/>
        <v>33.502371239700466</v>
      </c>
      <c r="E118" s="2">
        <f t="shared" si="3"/>
        <v>-1.8812803272031786</v>
      </c>
      <c r="G118" s="3">
        <v>117</v>
      </c>
      <c r="H118" s="3">
        <v>-1.8812803272031786</v>
      </c>
    </row>
    <row r="119" spans="3:8">
      <c r="C119" s="2">
        <v>31.164391733438404</v>
      </c>
      <c r="D119" s="2">
        <f t="shared" si="2"/>
        <v>34.21152836475536</v>
      </c>
      <c r="E119" s="2">
        <f t="shared" si="3"/>
        <v>-3.0471366313169561</v>
      </c>
      <c r="G119" s="3">
        <v>118</v>
      </c>
      <c r="H119" s="3">
        <v>-3.0471366313169561</v>
      </c>
    </row>
    <row r="120" spans="3:8">
      <c r="C120" s="2">
        <v>30.549101096998726</v>
      </c>
      <c r="D120" s="2">
        <f t="shared" si="2"/>
        <v>34.061502684434515</v>
      </c>
      <c r="E120" s="2">
        <f t="shared" si="3"/>
        <v>-3.5124015874357895</v>
      </c>
      <c r="G120" s="3">
        <v>119</v>
      </c>
      <c r="H120" s="3">
        <v>-3.5124015874357895</v>
      </c>
    </row>
    <row r="121" spans="3:8">
      <c r="C121" s="2">
        <v>32.375735561396283</v>
      </c>
      <c r="D121" s="2">
        <f t="shared" si="2"/>
        <v>33.859379710364081</v>
      </c>
      <c r="E121" s="2">
        <f t="shared" si="3"/>
        <v>-1.4836441489677981</v>
      </c>
      <c r="G121" s="3">
        <v>120</v>
      </c>
      <c r="H121" s="3">
        <v>-1.4836441489677981</v>
      </c>
    </row>
    <row r="122" spans="3:8">
      <c r="C122" s="2">
        <v>34.712380168416828</v>
      </c>
      <c r="D122" s="2">
        <f t="shared" si="2"/>
        <v>34.459429131918682</v>
      </c>
      <c r="E122" s="2">
        <f t="shared" si="3"/>
        <v>0.25295103649814621</v>
      </c>
      <c r="G122" s="3">
        <v>121</v>
      </c>
      <c r="H122" s="3">
        <v>0.25295103649814621</v>
      </c>
    </row>
    <row r="123" spans="3:8">
      <c r="C123" s="2">
        <v>35.184724620330286</v>
      </c>
      <c r="D123" s="2">
        <f t="shared" si="2"/>
        <v>35.227016885324929</v>
      </c>
      <c r="E123" s="2">
        <f t="shared" si="3"/>
        <v>-4.2292264994642892E-2</v>
      </c>
      <c r="G123" s="3">
        <v>122</v>
      </c>
      <c r="H123" s="3">
        <v>-4.2292264994642892E-2</v>
      </c>
    </row>
    <row r="124" spans="3:8">
      <c r="C124" s="2">
        <v>32.454092210151011</v>
      </c>
      <c r="D124" s="2">
        <f t="shared" si="2"/>
        <v>35.382182037778499</v>
      </c>
      <c r="E124" s="2">
        <f t="shared" si="3"/>
        <v>-2.9280898276274883</v>
      </c>
      <c r="G124" s="3">
        <v>123</v>
      </c>
      <c r="H124" s="3">
        <v>-2.9280898276274883</v>
      </c>
    </row>
    <row r="125" spans="3:8">
      <c r="C125" s="2">
        <v>31.461150986624911</v>
      </c>
      <c r="D125" s="2">
        <f t="shared" si="2"/>
        <v>34.485169291034609</v>
      </c>
      <c r="E125" s="2">
        <f t="shared" si="3"/>
        <v>-3.0240183044096973</v>
      </c>
      <c r="G125" s="3">
        <v>124</v>
      </c>
      <c r="H125" s="3">
        <v>-3.0240183044096973</v>
      </c>
    </row>
    <row r="126" spans="3:8">
      <c r="C126" s="2">
        <v>30.22884653274081</v>
      </c>
      <c r="D126" s="2">
        <f t="shared" si="2"/>
        <v>34.158988099106281</v>
      </c>
      <c r="E126" s="2">
        <f t="shared" si="3"/>
        <v>-3.9301415663654709</v>
      </c>
      <c r="G126" s="3">
        <v>125</v>
      </c>
      <c r="H126" s="3">
        <v>-3.9301415663654709</v>
      </c>
    </row>
    <row r="127" spans="3:8">
      <c r="C127" s="2">
        <v>31.834622130171539</v>
      </c>
      <c r="D127" s="2">
        <f t="shared" si="2"/>
        <v>33.754176086005359</v>
      </c>
      <c r="E127" s="2">
        <f t="shared" si="3"/>
        <v>-1.9195539558338197</v>
      </c>
      <c r="G127" s="3">
        <v>126</v>
      </c>
      <c r="H127" s="3">
        <v>-1.9195539558338197</v>
      </c>
    </row>
    <row r="128" spans="3:8">
      <c r="C128" s="2">
        <v>32.993959060121071</v>
      </c>
      <c r="D128" s="2">
        <f t="shared" si="2"/>
        <v>34.28167336976135</v>
      </c>
      <c r="E128" s="2">
        <f t="shared" si="3"/>
        <v>-1.287714309640279</v>
      </c>
      <c r="G128" s="3">
        <v>127</v>
      </c>
      <c r="H128" s="3">
        <v>-1.287714309640279</v>
      </c>
    </row>
    <row r="129" spans="3:8">
      <c r="C129" s="2">
        <v>32.441982980236403</v>
      </c>
      <c r="D129" s="2">
        <f t="shared" si="2"/>
        <v>34.662515551249776</v>
      </c>
      <c r="E129" s="2">
        <f t="shared" si="3"/>
        <v>-2.2205325710133721</v>
      </c>
      <c r="G129" s="3">
        <v>128</v>
      </c>
      <c r="H129" s="3">
        <v>-2.2205325710133721</v>
      </c>
    </row>
    <row r="130" spans="3:8">
      <c r="C130" s="2">
        <v>36.724131143069606</v>
      </c>
      <c r="D130" s="2">
        <f t="shared" si="2"/>
        <v>34.481191409007664</v>
      </c>
      <c r="E130" s="2">
        <f t="shared" si="3"/>
        <v>2.2429397340619417</v>
      </c>
      <c r="G130" s="3">
        <v>129</v>
      </c>
      <c r="H130" s="3">
        <v>2.2429397340619417</v>
      </c>
    </row>
    <row r="131" spans="3:8">
      <c r="C131" s="2">
        <v>36.377738043177558</v>
      </c>
      <c r="D131" s="2">
        <f t="shared" si="2"/>
        <v>35.88787708049837</v>
      </c>
      <c r="E131" s="2">
        <f t="shared" si="3"/>
        <v>0.48986096267918811</v>
      </c>
      <c r="G131" s="3">
        <v>130</v>
      </c>
      <c r="H131" s="3">
        <v>0.48986096267918811</v>
      </c>
    </row>
    <row r="132" spans="3:8">
      <c r="C132" s="2">
        <v>35.437020226236832</v>
      </c>
      <c r="D132" s="2">
        <f t="shared" ref="D132:D181" si="4">23.824+0.3285*C131</f>
        <v>35.774086947183832</v>
      </c>
      <c r="E132" s="2">
        <f t="shared" ref="E132:E181" si="5">C132-D132</f>
        <v>-0.33706672094699996</v>
      </c>
      <c r="G132" s="3">
        <v>131</v>
      </c>
      <c r="H132" s="3">
        <v>-0.33706672094699996</v>
      </c>
    </row>
    <row r="133" spans="3:8">
      <c r="C133" s="2">
        <v>33.475587693823321</v>
      </c>
      <c r="D133" s="2">
        <f t="shared" si="4"/>
        <v>35.465061144318803</v>
      </c>
      <c r="E133" s="2">
        <f t="shared" si="5"/>
        <v>-1.9894734504954812</v>
      </c>
      <c r="G133" s="3">
        <v>132</v>
      </c>
      <c r="H133" s="3">
        <v>-1.9894734504954812</v>
      </c>
    </row>
    <row r="134" spans="3:8">
      <c r="C134" s="2">
        <v>32.307921454185077</v>
      </c>
      <c r="D134" s="2">
        <f t="shared" si="4"/>
        <v>34.820730557420966</v>
      </c>
      <c r="E134" s="2">
        <f t="shared" si="5"/>
        <v>-2.5128091032358881</v>
      </c>
      <c r="G134" s="3">
        <v>133</v>
      </c>
      <c r="H134" s="3">
        <v>-2.5128091032358881</v>
      </c>
    </row>
    <row r="135" spans="3:8">
      <c r="C135" s="2">
        <v>33.366221711041092</v>
      </c>
      <c r="D135" s="2">
        <f t="shared" si="4"/>
        <v>34.437152197699803</v>
      </c>
      <c r="E135" s="2">
        <f t="shared" si="5"/>
        <v>-1.0709304866587104</v>
      </c>
      <c r="G135" s="3">
        <v>134</v>
      </c>
      <c r="H135" s="3">
        <v>-1.0709304866587104</v>
      </c>
    </row>
    <row r="136" spans="3:8">
      <c r="C136" s="2">
        <v>35.085962900438325</v>
      </c>
      <c r="D136" s="2">
        <f t="shared" si="4"/>
        <v>34.784803832077003</v>
      </c>
      <c r="E136" s="2">
        <f t="shared" si="5"/>
        <v>0.30115906836132211</v>
      </c>
      <c r="G136" s="3">
        <v>135</v>
      </c>
      <c r="H136" s="3">
        <v>0.30115906836132211</v>
      </c>
    </row>
    <row r="137" spans="3:8">
      <c r="C137" s="2">
        <v>33.236048209757868</v>
      </c>
      <c r="D137" s="2">
        <f t="shared" si="4"/>
        <v>35.349738812793994</v>
      </c>
      <c r="E137" s="2">
        <f t="shared" si="5"/>
        <v>-2.113690603036126</v>
      </c>
      <c r="G137" s="3">
        <v>136</v>
      </c>
      <c r="H137" s="3">
        <v>-2.113690603036126</v>
      </c>
    </row>
    <row r="138" spans="3:8">
      <c r="C138" s="2">
        <v>33.426463816613158</v>
      </c>
      <c r="D138" s="2">
        <f t="shared" si="4"/>
        <v>34.742041836905464</v>
      </c>
      <c r="E138" s="2">
        <f t="shared" si="5"/>
        <v>-1.3155780202923069</v>
      </c>
      <c r="G138" s="3">
        <v>137</v>
      </c>
      <c r="H138" s="3">
        <v>-1.3155780202923069</v>
      </c>
    </row>
    <row r="139" spans="3:8">
      <c r="C139" s="2">
        <v>36.245858863845875</v>
      </c>
      <c r="D139" s="2">
        <f t="shared" si="4"/>
        <v>34.804593363757427</v>
      </c>
      <c r="E139" s="2">
        <f t="shared" si="5"/>
        <v>1.4412655000884484</v>
      </c>
      <c r="G139" s="3">
        <v>138</v>
      </c>
      <c r="H139" s="3">
        <v>1.4412655000884484</v>
      </c>
    </row>
    <row r="140" spans="3:8">
      <c r="C140" s="2">
        <v>36.876202345604604</v>
      </c>
      <c r="D140" s="2">
        <f t="shared" si="4"/>
        <v>35.730764636773372</v>
      </c>
      <c r="E140" s="2">
        <f t="shared" si="5"/>
        <v>1.1454377088312313</v>
      </c>
      <c r="G140" s="3">
        <v>139</v>
      </c>
      <c r="H140" s="3">
        <v>1.1454377088312313</v>
      </c>
    </row>
    <row r="141" spans="3:8">
      <c r="C141" s="2">
        <v>33.257773668172177</v>
      </c>
      <c r="D141" s="2">
        <f t="shared" si="4"/>
        <v>35.937832470531113</v>
      </c>
      <c r="E141" s="2">
        <f t="shared" si="5"/>
        <v>-2.6800588023589356</v>
      </c>
      <c r="G141" s="3">
        <v>140</v>
      </c>
      <c r="H141" s="3">
        <v>-2.6800588023589356</v>
      </c>
    </row>
    <row r="142" spans="3:8">
      <c r="C142" s="2">
        <v>30.29308889512841</v>
      </c>
      <c r="D142" s="2">
        <f t="shared" si="4"/>
        <v>34.749178649994562</v>
      </c>
      <c r="E142" s="2">
        <f t="shared" si="5"/>
        <v>-4.4560897548661522</v>
      </c>
      <c r="G142" s="3">
        <v>141</v>
      </c>
      <c r="H142" s="3">
        <v>-4.4560897548661522</v>
      </c>
    </row>
    <row r="143" spans="3:8">
      <c r="C143" s="2">
        <v>34.641921190771228</v>
      </c>
      <c r="D143" s="2">
        <f t="shared" si="4"/>
        <v>33.775279702049687</v>
      </c>
      <c r="E143" s="2">
        <f t="shared" si="5"/>
        <v>0.86664148872154101</v>
      </c>
      <c r="G143" s="3">
        <v>142</v>
      </c>
      <c r="H143" s="3">
        <v>0.86664148872154101</v>
      </c>
    </row>
    <row r="144" spans="3:8">
      <c r="C144" s="2">
        <v>29.848229709494788</v>
      </c>
      <c r="D144" s="2">
        <f t="shared" si="4"/>
        <v>35.203871111168354</v>
      </c>
      <c r="E144" s="2">
        <f t="shared" si="5"/>
        <v>-5.3556414016735658</v>
      </c>
      <c r="G144" s="3">
        <v>143</v>
      </c>
      <c r="H144" s="3">
        <v>-5.3556414016735658</v>
      </c>
    </row>
    <row r="145" spans="3:8">
      <c r="C145" s="2">
        <v>30.893755571715634</v>
      </c>
      <c r="D145" s="2">
        <f t="shared" si="4"/>
        <v>33.629143459569036</v>
      </c>
      <c r="E145" s="2">
        <f t="shared" si="5"/>
        <v>-2.7353878878534026</v>
      </c>
      <c r="G145" s="3">
        <v>144</v>
      </c>
      <c r="H145" s="3">
        <v>-2.7353878878534026</v>
      </c>
    </row>
    <row r="146" spans="3:8">
      <c r="C146" s="2">
        <v>31.657503597012223</v>
      </c>
      <c r="D146" s="2">
        <f t="shared" si="4"/>
        <v>33.972598705308584</v>
      </c>
      <c r="E146" s="2">
        <f t="shared" si="5"/>
        <v>-2.3150951082963616</v>
      </c>
      <c r="G146" s="3">
        <v>145</v>
      </c>
      <c r="H146" s="3">
        <v>-2.3150951082963616</v>
      </c>
    </row>
    <row r="147" spans="3:8">
      <c r="C147" s="2">
        <v>32.750033211991635</v>
      </c>
      <c r="D147" s="2">
        <f t="shared" si="4"/>
        <v>34.223489931618516</v>
      </c>
      <c r="E147" s="2">
        <f t="shared" si="5"/>
        <v>-1.4734567196268813</v>
      </c>
      <c r="G147" s="3">
        <v>146</v>
      </c>
      <c r="H147" s="3">
        <v>-1.4734567196268813</v>
      </c>
    </row>
    <row r="148" spans="3:8">
      <c r="C148" s="2">
        <v>32.195981134290719</v>
      </c>
      <c r="D148" s="2">
        <f t="shared" si="4"/>
        <v>34.582385910139251</v>
      </c>
      <c r="E148" s="2">
        <f t="shared" si="5"/>
        <v>-2.3864047758485327</v>
      </c>
      <c r="G148" s="3">
        <v>147</v>
      </c>
      <c r="H148" s="3">
        <v>-2.3864047758485327</v>
      </c>
    </row>
    <row r="149" spans="3:8">
      <c r="C149" s="2">
        <v>34.825203057105519</v>
      </c>
      <c r="D149" s="2">
        <f t="shared" si="4"/>
        <v>34.400379802614502</v>
      </c>
      <c r="E149" s="2">
        <f t="shared" si="5"/>
        <v>0.42482325449101666</v>
      </c>
      <c r="G149" s="3">
        <v>148</v>
      </c>
      <c r="H149" s="3">
        <v>0.42482325449101666</v>
      </c>
    </row>
    <row r="150" spans="3:8">
      <c r="C150" s="2">
        <v>34.126176026451127</v>
      </c>
      <c r="D150" s="2">
        <f t="shared" si="4"/>
        <v>35.264079204259161</v>
      </c>
      <c r="E150" s="2">
        <f t="shared" si="5"/>
        <v>-1.1379031778080346</v>
      </c>
      <c r="G150" s="3">
        <v>149</v>
      </c>
      <c r="H150" s="3">
        <v>-1.1379031778080346</v>
      </c>
    </row>
    <row r="151" spans="3:8">
      <c r="C151" s="2">
        <v>32.807225825418008</v>
      </c>
      <c r="D151" s="2">
        <f t="shared" si="4"/>
        <v>35.0344488246892</v>
      </c>
      <c r="E151" s="2">
        <f t="shared" si="5"/>
        <v>-2.2272229992711914</v>
      </c>
      <c r="G151" s="3">
        <v>150</v>
      </c>
      <c r="H151" s="3">
        <v>-2.2272229992711914</v>
      </c>
    </row>
    <row r="152" spans="3:8">
      <c r="C152" s="2">
        <v>33.390165952197115</v>
      </c>
      <c r="D152" s="2">
        <f t="shared" si="4"/>
        <v>34.601173683649819</v>
      </c>
      <c r="E152" s="2">
        <f t="shared" si="5"/>
        <v>-1.2110077314527032</v>
      </c>
      <c r="G152" s="3">
        <v>151</v>
      </c>
      <c r="H152" s="3">
        <v>-1.2110077314527032</v>
      </c>
    </row>
    <row r="153" spans="3:8">
      <c r="C153" s="2">
        <v>31.707245316927214</v>
      </c>
      <c r="D153" s="2">
        <f t="shared" si="4"/>
        <v>34.792669515296751</v>
      </c>
      <c r="E153" s="2">
        <f t="shared" si="5"/>
        <v>-3.0854241983695374</v>
      </c>
      <c r="G153" s="3">
        <v>152</v>
      </c>
      <c r="H153" s="3">
        <v>-3.0854241983695374</v>
      </c>
    </row>
    <row r="154" spans="3:8">
      <c r="C154" s="2">
        <v>34.558925922948916</v>
      </c>
      <c r="D154" s="2">
        <f t="shared" si="4"/>
        <v>34.239830086610596</v>
      </c>
      <c r="E154" s="2">
        <f t="shared" si="5"/>
        <v>0.31909583633832028</v>
      </c>
      <c r="G154" s="3">
        <v>153</v>
      </c>
      <c r="H154" s="3">
        <v>0.31909583633832028</v>
      </c>
    </row>
    <row r="155" spans="3:8">
      <c r="C155" s="2">
        <v>33.423247665049111</v>
      </c>
      <c r="D155" s="2">
        <f t="shared" si="4"/>
        <v>35.176607165688722</v>
      </c>
      <c r="E155" s="2">
        <f t="shared" si="5"/>
        <v>-1.7533595006396112</v>
      </c>
      <c r="G155" s="3">
        <v>154</v>
      </c>
      <c r="H155" s="3">
        <v>-1.7533595006396112</v>
      </c>
    </row>
    <row r="156" spans="3:8">
      <c r="C156" s="2">
        <v>33.224731317178041</v>
      </c>
      <c r="D156" s="2">
        <f t="shared" si="4"/>
        <v>34.803536857968638</v>
      </c>
      <c r="E156" s="2">
        <f t="shared" si="5"/>
        <v>-1.5788055407905972</v>
      </c>
      <c r="G156" s="3">
        <v>155</v>
      </c>
      <c r="H156" s="3">
        <v>-1.5788055407905972</v>
      </c>
    </row>
    <row r="157" spans="3:8">
      <c r="C157" s="2">
        <v>31.78051167058727</v>
      </c>
      <c r="D157" s="2">
        <f t="shared" si="4"/>
        <v>34.738324237692993</v>
      </c>
      <c r="E157" s="2">
        <f t="shared" si="5"/>
        <v>-2.9578125671057229</v>
      </c>
      <c r="G157" s="3">
        <v>156</v>
      </c>
      <c r="H157" s="3">
        <v>-2.9578125671057229</v>
      </c>
    </row>
    <row r="158" spans="3:8">
      <c r="C158" s="2">
        <v>32.276667104881057</v>
      </c>
      <c r="D158" s="2">
        <f t="shared" si="4"/>
        <v>34.263898083787922</v>
      </c>
      <c r="E158" s="2">
        <f t="shared" si="5"/>
        <v>-1.9872309789068652</v>
      </c>
      <c r="G158" s="3">
        <v>157</v>
      </c>
      <c r="H158" s="3">
        <v>-1.9872309789068652</v>
      </c>
    </row>
    <row r="159" spans="3:8">
      <c r="C159" s="2">
        <v>29.74850827921798</v>
      </c>
      <c r="D159" s="2">
        <f t="shared" si="4"/>
        <v>34.426885143953427</v>
      </c>
      <c r="E159" s="2">
        <f t="shared" si="5"/>
        <v>-4.6783768647354478</v>
      </c>
      <c r="G159" s="3">
        <v>158</v>
      </c>
      <c r="H159" s="3">
        <v>-4.6783768647354478</v>
      </c>
    </row>
    <row r="160" spans="3:8">
      <c r="C160" s="2">
        <v>27.003711395096907</v>
      </c>
      <c r="D160" s="2">
        <f t="shared" si="4"/>
        <v>33.596384969723104</v>
      </c>
      <c r="E160" s="2">
        <f t="shared" si="5"/>
        <v>-6.5926735746261969</v>
      </c>
      <c r="G160" s="3">
        <v>159</v>
      </c>
      <c r="H160" s="3">
        <v>-6.5926735746261969</v>
      </c>
    </row>
    <row r="161" spans="3:8">
      <c r="C161" s="2">
        <v>28.889403531888981</v>
      </c>
      <c r="D161" s="2">
        <f t="shared" si="4"/>
        <v>32.694719193289338</v>
      </c>
      <c r="E161" s="2">
        <f t="shared" si="5"/>
        <v>-3.8053156614003569</v>
      </c>
      <c r="G161" s="3">
        <v>160</v>
      </c>
      <c r="H161" s="3">
        <v>-3.8053156614003569</v>
      </c>
    </row>
    <row r="162" spans="3:8">
      <c r="C162" s="2">
        <v>32.029880944063272</v>
      </c>
      <c r="D162" s="2">
        <f t="shared" si="4"/>
        <v>33.314169060225531</v>
      </c>
      <c r="E162" s="2">
        <f t="shared" si="5"/>
        <v>-1.2842881161622586</v>
      </c>
      <c r="G162" s="3">
        <v>161</v>
      </c>
      <c r="H162" s="3">
        <v>-1.2842881161622586</v>
      </c>
    </row>
    <row r="163" spans="3:8">
      <c r="C163" s="2">
        <v>31.654246486277959</v>
      </c>
      <c r="D163" s="2">
        <f t="shared" si="4"/>
        <v>34.345815890124783</v>
      </c>
      <c r="E163" s="2">
        <f t="shared" si="5"/>
        <v>-2.6915694038468239</v>
      </c>
      <c r="G163" s="3">
        <v>162</v>
      </c>
      <c r="H163" s="3">
        <v>-2.6915694038468239</v>
      </c>
    </row>
    <row r="164" spans="3:8">
      <c r="C164" s="2">
        <v>29.842229704487252</v>
      </c>
      <c r="D164" s="2">
        <f t="shared" si="4"/>
        <v>34.222419970742308</v>
      </c>
      <c r="E164" s="2">
        <f t="shared" si="5"/>
        <v>-4.380190266255056</v>
      </c>
      <c r="G164" s="3">
        <v>163</v>
      </c>
      <c r="H164" s="3">
        <v>-4.380190266255056</v>
      </c>
    </row>
    <row r="165" spans="3:8">
      <c r="C165" s="2">
        <v>30.571320447829677</v>
      </c>
      <c r="D165" s="2">
        <f t="shared" si="4"/>
        <v>33.627172457924061</v>
      </c>
      <c r="E165" s="2">
        <f t="shared" si="5"/>
        <v>-3.0558520100943838</v>
      </c>
      <c r="G165" s="3">
        <v>164</v>
      </c>
      <c r="H165" s="3">
        <v>-3.0558520100943838</v>
      </c>
    </row>
    <row r="166" spans="3:8">
      <c r="C166" s="2">
        <v>31.186824425665783</v>
      </c>
      <c r="D166" s="2">
        <f t="shared" si="4"/>
        <v>33.866678767112049</v>
      </c>
      <c r="E166" s="2">
        <f t="shared" si="5"/>
        <v>-2.6798543414462657</v>
      </c>
      <c r="G166" s="3">
        <v>165</v>
      </c>
      <c r="H166" s="3">
        <v>-2.6798543414462657</v>
      </c>
    </row>
    <row r="167" spans="3:8">
      <c r="C167" s="2">
        <v>30.389167088077119</v>
      </c>
      <c r="D167" s="2">
        <f t="shared" si="4"/>
        <v>34.068871823831216</v>
      </c>
      <c r="E167" s="2">
        <f t="shared" si="5"/>
        <v>-3.6797047357540968</v>
      </c>
      <c r="G167" s="3">
        <v>166</v>
      </c>
      <c r="H167" s="3">
        <v>-3.6797047357540968</v>
      </c>
    </row>
    <row r="168" spans="3:8">
      <c r="C168" s="2">
        <v>29.397653807606464</v>
      </c>
      <c r="D168" s="2">
        <f t="shared" si="4"/>
        <v>33.806841388433334</v>
      </c>
      <c r="E168" s="2">
        <f t="shared" si="5"/>
        <v>-4.4091875808268703</v>
      </c>
      <c r="G168" s="3">
        <v>167</v>
      </c>
      <c r="H168" s="3">
        <v>-4.4091875808268703</v>
      </c>
    </row>
    <row r="169" spans="3:8">
      <c r="C169" s="2">
        <v>28.299662575338782</v>
      </c>
      <c r="D169" s="2">
        <f t="shared" si="4"/>
        <v>33.481129275798722</v>
      </c>
      <c r="E169" s="2">
        <f t="shared" si="5"/>
        <v>-5.1814667004599393</v>
      </c>
      <c r="G169" s="3">
        <v>168</v>
      </c>
      <c r="H169" s="3">
        <v>-5.1814667004599393</v>
      </c>
    </row>
    <row r="170" spans="3:8">
      <c r="C170" s="2">
        <v>28.03905756997348</v>
      </c>
      <c r="D170" s="2">
        <f t="shared" si="4"/>
        <v>33.120439155998795</v>
      </c>
      <c r="E170" s="2">
        <f t="shared" si="5"/>
        <v>-5.0813815860253158</v>
      </c>
      <c r="G170" s="3">
        <v>169</v>
      </c>
      <c r="H170" s="3">
        <v>-5.0813815860253158</v>
      </c>
    </row>
    <row r="171" spans="3:8">
      <c r="C171" s="2">
        <v>26.221325199433547</v>
      </c>
      <c r="D171" s="2">
        <f t="shared" si="4"/>
        <v>33.034830411736294</v>
      </c>
      <c r="E171" s="2">
        <f t="shared" si="5"/>
        <v>-6.8135052123027471</v>
      </c>
      <c r="G171" s="3">
        <v>170</v>
      </c>
      <c r="H171" s="3">
        <v>-6.8135052123027471</v>
      </c>
    </row>
    <row r="172" spans="3:8">
      <c r="C172" s="2">
        <v>32.570161225925808</v>
      </c>
      <c r="D172" s="2">
        <f t="shared" si="4"/>
        <v>32.437705328013919</v>
      </c>
      <c r="E172" s="2">
        <f t="shared" si="5"/>
        <v>0.13245589791188905</v>
      </c>
      <c r="G172" s="3">
        <v>171</v>
      </c>
      <c r="H172" s="3">
        <v>0.13245589791188905</v>
      </c>
    </row>
    <row r="173" spans="3:8">
      <c r="C173" s="2">
        <v>33.040122457927254</v>
      </c>
      <c r="D173" s="2">
        <f t="shared" si="4"/>
        <v>34.523297962716626</v>
      </c>
      <c r="E173" s="2">
        <f t="shared" si="5"/>
        <v>-1.4831755047893722</v>
      </c>
      <c r="G173" s="3">
        <v>172</v>
      </c>
      <c r="H173" s="3">
        <v>-1.4831755047893722</v>
      </c>
    </row>
    <row r="174" spans="3:8">
      <c r="C174" s="2">
        <v>31.659070534348288</v>
      </c>
      <c r="D174" s="2">
        <f t="shared" si="4"/>
        <v>34.677680227429107</v>
      </c>
      <c r="E174" s="2">
        <f t="shared" si="5"/>
        <v>-3.0186096930808191</v>
      </c>
      <c r="G174" s="3">
        <v>173</v>
      </c>
      <c r="H174" s="3">
        <v>-3.0186096930808191</v>
      </c>
    </row>
    <row r="175" spans="3:8">
      <c r="C175" s="2">
        <v>32.532216868938335</v>
      </c>
      <c r="D175" s="2">
        <f t="shared" si="4"/>
        <v>34.224004670533418</v>
      </c>
      <c r="E175" s="2">
        <f t="shared" si="5"/>
        <v>-1.6917878015950834</v>
      </c>
      <c r="G175" s="3">
        <v>174</v>
      </c>
      <c r="H175" s="3">
        <v>-1.6917878015950834</v>
      </c>
    </row>
    <row r="176" spans="3:8">
      <c r="C176" s="2">
        <v>30.779716538688739</v>
      </c>
      <c r="D176" s="2">
        <f t="shared" si="4"/>
        <v>34.510833241446242</v>
      </c>
      <c r="E176" s="2">
        <f t="shared" si="5"/>
        <v>-3.7311167027575038</v>
      </c>
      <c r="G176" s="3">
        <v>175</v>
      </c>
      <c r="H176" s="3">
        <v>-3.7311167027575038</v>
      </c>
    </row>
    <row r="177" spans="3:8">
      <c r="C177" s="2">
        <v>31.379124349076054</v>
      </c>
      <c r="D177" s="2">
        <f t="shared" si="4"/>
        <v>33.935136882959256</v>
      </c>
      <c r="E177" s="2">
        <f t="shared" si="5"/>
        <v>-2.5560125338832016</v>
      </c>
      <c r="G177" s="3">
        <v>176</v>
      </c>
      <c r="H177" s="3">
        <v>-2.5560125338832016</v>
      </c>
    </row>
    <row r="178" spans="3:8">
      <c r="C178" s="2">
        <v>30.24592622411944</v>
      </c>
      <c r="D178" s="2">
        <f t="shared" si="4"/>
        <v>34.13204234867149</v>
      </c>
      <c r="E178" s="2">
        <f t="shared" si="5"/>
        <v>-3.8861161245520499</v>
      </c>
      <c r="G178" s="3">
        <v>177</v>
      </c>
      <c r="H178" s="3">
        <v>-3.8861161245520499</v>
      </c>
    </row>
    <row r="179" spans="3:8">
      <c r="C179" s="2">
        <v>28.538261237065452</v>
      </c>
      <c r="D179" s="2">
        <f t="shared" si="4"/>
        <v>33.759786764623236</v>
      </c>
      <c r="E179" s="2">
        <f t="shared" si="5"/>
        <v>-5.2215255275577839</v>
      </c>
      <c r="G179" s="3">
        <v>178</v>
      </c>
      <c r="H179" s="3">
        <v>-5.2215255275577839</v>
      </c>
    </row>
    <row r="180" spans="3:8">
      <c r="C180" s="2">
        <v>27.55245787120656</v>
      </c>
      <c r="D180" s="2">
        <f t="shared" si="4"/>
        <v>33.198818816376004</v>
      </c>
      <c r="E180" s="2">
        <f t="shared" si="5"/>
        <v>-5.6463609451694445</v>
      </c>
      <c r="G180" s="3">
        <v>179</v>
      </c>
      <c r="H180" s="3">
        <v>-5.6463609451694445</v>
      </c>
    </row>
    <row r="181" spans="3:8">
      <c r="C181" s="2">
        <v>31.190615150346012</v>
      </c>
      <c r="D181" s="2">
        <f t="shared" si="4"/>
        <v>32.874982410691359</v>
      </c>
      <c r="E181" s="2">
        <f t="shared" si="5"/>
        <v>-1.684367260345347</v>
      </c>
      <c r="G181" s="3">
        <v>180</v>
      </c>
      <c r="H181" s="3">
        <v>-1.684367260345347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427"/>
  <sheetViews>
    <sheetView zoomScale="80" workbookViewId="0">
      <selection activeCell="H36" sqref="H36"/>
    </sheetView>
  </sheetViews>
  <sheetFormatPr defaultRowHeight="12.75"/>
  <cols>
    <col min="1" max="1" width="7.42578125" customWidth="1"/>
    <col min="3" max="3" width="8.7109375" style="80"/>
    <col min="4" max="4" width="10" style="80" bestFit="1" customWidth="1"/>
    <col min="5" max="5" width="9.42578125" style="80" bestFit="1" customWidth="1"/>
    <col min="6" max="6" width="10" style="80" customWidth="1"/>
    <col min="7" max="7" width="11.28515625" style="80" customWidth="1"/>
    <col min="8" max="8" width="14.5703125" style="80" bestFit="1" customWidth="1"/>
    <col min="17" max="17" width="9.140625" style="25" customWidth="1"/>
    <col min="18" max="18" width="16.42578125" bestFit="1" customWidth="1"/>
    <col min="21" max="21" width="10" bestFit="1" customWidth="1"/>
    <col min="22" max="22" width="9.42578125" bestFit="1" customWidth="1"/>
    <col min="23" max="23" width="10" customWidth="1"/>
    <col min="24" max="24" width="11.28515625" customWidth="1"/>
    <col min="25" max="25" width="13.42578125" bestFit="1" customWidth="1"/>
    <col min="34" max="34" width="16.42578125" bestFit="1" customWidth="1"/>
    <col min="36" max="36" width="8.7109375" style="80"/>
    <col min="37" max="37" width="10" style="80" bestFit="1" customWidth="1"/>
    <col min="38" max="38" width="9.42578125" style="80" bestFit="1" customWidth="1"/>
    <col min="39" max="39" width="10" style="80" customWidth="1"/>
    <col min="40" max="40" width="11.28515625" style="80" customWidth="1"/>
    <col min="41" max="41" width="14.5703125" style="80" bestFit="1" customWidth="1"/>
    <col min="42" max="42" width="11.7109375" style="2" customWidth="1"/>
    <col min="51" max="51" width="19.140625" bestFit="1" customWidth="1"/>
    <col min="52" max="52" width="8.7109375" style="80"/>
    <col min="53" max="53" width="10" style="80" bestFit="1" customWidth="1"/>
    <col min="54" max="54" width="9.42578125" style="80" bestFit="1" customWidth="1"/>
    <col min="55" max="55" width="11.7109375" style="80" bestFit="1" customWidth="1"/>
    <col min="56" max="56" width="9.5703125" style="80" bestFit="1" customWidth="1"/>
    <col min="57" max="57" width="10.140625" style="80" bestFit="1" customWidth="1"/>
    <col min="58" max="58" width="13.42578125" style="80" bestFit="1" customWidth="1"/>
    <col min="59" max="59" width="12.28515625" bestFit="1" customWidth="1"/>
    <col min="61" max="61" width="11.7109375" bestFit="1" customWidth="1"/>
    <col min="65" max="67" width="8.7109375" style="78"/>
    <col min="68" max="68" width="13" style="2" bestFit="1" customWidth="1"/>
    <col min="69" max="69" width="14.5703125" style="2" bestFit="1" customWidth="1"/>
    <col min="72" max="72" width="12.42578125" customWidth="1"/>
    <col min="73" max="73" width="14.5703125" style="106" bestFit="1" customWidth="1"/>
    <col min="74" max="74" width="13" style="2" bestFit="1" customWidth="1"/>
    <col min="77" max="77" width="13" bestFit="1" customWidth="1"/>
  </cols>
  <sheetData>
    <row r="1" spans="1:77">
      <c r="A1" s="10"/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47</v>
      </c>
      <c r="G1" s="18" t="s">
        <v>128</v>
      </c>
      <c r="H1" s="18" t="s">
        <v>46</v>
      </c>
      <c r="J1" t="s">
        <v>48</v>
      </c>
      <c r="N1" s="4" t="s">
        <v>133</v>
      </c>
      <c r="R1" s="17" t="s">
        <v>129</v>
      </c>
      <c r="S1" s="18" t="s">
        <v>42</v>
      </c>
      <c r="T1" s="18" t="s">
        <v>43</v>
      </c>
      <c r="U1" s="18" t="s">
        <v>44</v>
      </c>
      <c r="V1" s="18" t="s">
        <v>45</v>
      </c>
      <c r="W1" s="18" t="s">
        <v>47</v>
      </c>
      <c r="X1" s="18" t="s">
        <v>128</v>
      </c>
      <c r="Y1" s="18" t="s">
        <v>46</v>
      </c>
      <c r="AA1" t="s">
        <v>48</v>
      </c>
      <c r="AH1" s="17" t="s">
        <v>129</v>
      </c>
      <c r="AI1" s="18" t="s">
        <v>42</v>
      </c>
      <c r="AJ1" s="18" t="s">
        <v>43</v>
      </c>
      <c r="AK1" s="18" t="s">
        <v>44</v>
      </c>
      <c r="AL1" s="18" t="s">
        <v>45</v>
      </c>
      <c r="AM1" s="18" t="s">
        <v>47</v>
      </c>
      <c r="AN1" s="18" t="s">
        <v>128</v>
      </c>
      <c r="AO1" s="18" t="s">
        <v>46</v>
      </c>
      <c r="AP1" s="92" t="s">
        <v>119</v>
      </c>
      <c r="AQ1" s="26"/>
      <c r="AR1" t="s">
        <v>48</v>
      </c>
      <c r="AY1" s="17" t="s">
        <v>137</v>
      </c>
      <c r="AZ1" s="18" t="s">
        <v>42</v>
      </c>
      <c r="BA1" s="18" t="s">
        <v>43</v>
      </c>
      <c r="BB1" s="18" t="s">
        <v>44</v>
      </c>
      <c r="BC1" s="18" t="s">
        <v>45</v>
      </c>
      <c r="BD1" s="18" t="s">
        <v>131</v>
      </c>
      <c r="BE1" s="18" t="s">
        <v>132</v>
      </c>
      <c r="BF1" s="18" t="s">
        <v>46</v>
      </c>
      <c r="BG1" s="18" t="s">
        <v>125</v>
      </c>
      <c r="BH1" s="18" t="s">
        <v>42</v>
      </c>
      <c r="BI1" s="18" t="s">
        <v>127</v>
      </c>
      <c r="BK1" s="95" t="s">
        <v>250</v>
      </c>
      <c r="BM1" s="57" t="s">
        <v>134</v>
      </c>
      <c r="BN1" s="57" t="s">
        <v>254</v>
      </c>
      <c r="BO1" s="57" t="s">
        <v>255</v>
      </c>
      <c r="BP1" s="1" t="s">
        <v>125</v>
      </c>
      <c r="BQ1" s="1" t="s">
        <v>46</v>
      </c>
      <c r="BS1" s="95" t="s">
        <v>252</v>
      </c>
      <c r="BU1" s="60" t="s">
        <v>46</v>
      </c>
      <c r="BV1" s="1" t="s">
        <v>125</v>
      </c>
      <c r="BW1" s="18" t="s">
        <v>135</v>
      </c>
      <c r="BX1" s="18" t="s">
        <v>136</v>
      </c>
      <c r="BY1" s="67" t="s">
        <v>138</v>
      </c>
    </row>
    <row r="2" spans="1:77" ht="15" thickBot="1">
      <c r="A2" s="10"/>
      <c r="B2" s="19">
        <v>2</v>
      </c>
      <c r="C2" s="98">
        <v>1285.1571428571428</v>
      </c>
      <c r="D2" s="99">
        <v>0.47480704383664296</v>
      </c>
      <c r="E2" s="99">
        <v>0.78480704383664301</v>
      </c>
      <c r="F2" s="9">
        <f t="shared" ref="F2:F65" si="0">E2^2</f>
        <v>0.61592209605561055</v>
      </c>
      <c r="G2" s="100">
        <v>64.581818181818178</v>
      </c>
      <c r="H2" s="100">
        <v>66.864280568232857</v>
      </c>
      <c r="N2" s="20">
        <f>STDEV(H200:H250)</f>
        <v>1.541405506327038</v>
      </c>
      <c r="R2" s="59" t="s">
        <v>130</v>
      </c>
      <c r="S2" s="19">
        <v>1</v>
      </c>
      <c r="T2" s="13">
        <v>1285.1571428571428</v>
      </c>
      <c r="U2" s="14">
        <v>0.47480704383664296</v>
      </c>
      <c r="V2" s="14">
        <v>0.78480704383664301</v>
      </c>
      <c r="W2" s="20">
        <f t="shared" ref="W2:W64" si="1">V2^2</f>
        <v>0.61592209605561055</v>
      </c>
      <c r="X2" s="15">
        <v>64.581818181818178</v>
      </c>
      <c r="Y2" s="15">
        <v>66.864280568232857</v>
      </c>
      <c r="AH2" s="59">
        <v>122294381389</v>
      </c>
      <c r="AI2" s="19">
        <v>1</v>
      </c>
      <c r="AJ2" s="98">
        <v>1285.1571428571428</v>
      </c>
      <c r="AK2" s="99">
        <v>0.47480704383664296</v>
      </c>
      <c r="AL2" s="99">
        <v>0.78480704383664301</v>
      </c>
      <c r="AM2" s="9">
        <f t="shared" ref="AM2:AM65" si="2">AL2^2</f>
        <v>0.61592209605561055</v>
      </c>
      <c r="AN2" s="100">
        <v>64.581818181818178</v>
      </c>
      <c r="AO2" s="100">
        <v>66.864280568232857</v>
      </c>
      <c r="AP2" s="91">
        <v>66.746717092646762</v>
      </c>
      <c r="AQ2" s="21"/>
      <c r="AY2" s="17" t="s">
        <v>126</v>
      </c>
      <c r="AZ2" s="102">
        <v>402</v>
      </c>
      <c r="BA2" s="98">
        <v>1414.6733333333334</v>
      </c>
      <c r="BB2" s="99">
        <v>0.63485842444631346</v>
      </c>
      <c r="BC2" s="99">
        <v>1.1852548359966357</v>
      </c>
      <c r="BD2" s="103">
        <f t="shared" ref="BD2:BD65" si="3">BC2^2</f>
        <v>1.4048290262534118</v>
      </c>
      <c r="BE2" s="100">
        <v>74.273841956892269</v>
      </c>
      <c r="BF2" s="100">
        <v>71.525281857682955</v>
      </c>
      <c r="BG2" s="2">
        <f>$AS$17+$AS$18*BA2+$AS$19*BB2+$AS$20*BC2+$AS$21*BD2+$AS$22*BE2</f>
        <v>74.662837072926266</v>
      </c>
      <c r="BH2" s="3">
        <v>1</v>
      </c>
      <c r="BI2" s="3" t="str">
        <f>IF(ABS(BF2-BG2)&gt;3*$AS$7,"Alarm","OK")</f>
        <v>OK</v>
      </c>
      <c r="BK2" s="95" t="s">
        <v>248</v>
      </c>
      <c r="BM2" s="104">
        <v>50</v>
      </c>
      <c r="BN2" s="101">
        <v>45.067579788896651</v>
      </c>
      <c r="BO2" s="101">
        <v>54.932420211100236</v>
      </c>
      <c r="BP2" s="2">
        <v>74.662837072926266</v>
      </c>
      <c r="BQ2" s="2">
        <v>71.525281857682955</v>
      </c>
      <c r="BS2" s="95" t="s">
        <v>253</v>
      </c>
      <c r="BU2" s="99">
        <v>71.525281857682955</v>
      </c>
      <c r="BV2" s="2">
        <v>74.662837072926266</v>
      </c>
      <c r="BW2" s="2">
        <f>BV2-3*$BY$2</f>
        <v>69.913306377077646</v>
      </c>
      <c r="BX2" s="2">
        <f>BV2+3*$BY$2</f>
        <v>79.412367768774885</v>
      </c>
      <c r="BY2" s="20">
        <f>AS7</f>
        <v>1.5831768986162065</v>
      </c>
    </row>
    <row r="3" spans="1:77" ht="14.25">
      <c r="B3" s="19">
        <v>3</v>
      </c>
      <c r="C3" s="98">
        <v>1173.9018433179724</v>
      </c>
      <c r="D3" s="99">
        <v>0.50025294504574536</v>
      </c>
      <c r="E3" s="99">
        <v>0.75512647252287268</v>
      </c>
      <c r="F3" s="9">
        <f t="shared" si="0"/>
        <v>0.57021598950483676</v>
      </c>
      <c r="G3" s="100">
        <v>66.864280568232857</v>
      </c>
      <c r="H3" s="100">
        <v>68.572265573285236</v>
      </c>
      <c r="J3" s="24" t="s">
        <v>49</v>
      </c>
      <c r="K3" s="24"/>
      <c r="N3" s="67" t="s">
        <v>139</v>
      </c>
      <c r="S3" s="19">
        <v>2</v>
      </c>
      <c r="T3" s="13">
        <v>1173.9018433179724</v>
      </c>
      <c r="U3" s="14">
        <v>0.50025294504574536</v>
      </c>
      <c r="V3" s="14">
        <v>0.75512647252287268</v>
      </c>
      <c r="W3" s="20">
        <f t="shared" si="1"/>
        <v>0.57021598950483676</v>
      </c>
      <c r="X3" s="15">
        <v>66.864280568232857</v>
      </c>
      <c r="Y3" s="15">
        <v>68.572265573285236</v>
      </c>
      <c r="AA3" s="24" t="s">
        <v>49</v>
      </c>
      <c r="AB3" s="24"/>
      <c r="AI3" s="19">
        <v>2</v>
      </c>
      <c r="AJ3" s="98">
        <v>1173.9018433179724</v>
      </c>
      <c r="AK3" s="99">
        <v>0.50025294504574536</v>
      </c>
      <c r="AL3" s="99">
        <v>0.75512647252287268</v>
      </c>
      <c r="AM3" s="9">
        <f t="shared" si="2"/>
        <v>0.57021598950483676</v>
      </c>
      <c r="AN3" s="100">
        <v>66.864280568232857</v>
      </c>
      <c r="AO3" s="100">
        <v>68.572265573285236</v>
      </c>
      <c r="AP3" s="91">
        <v>68.042666085135664</v>
      </c>
      <c r="AQ3" s="21"/>
      <c r="AR3" s="24" t="s">
        <v>49</v>
      </c>
      <c r="AS3" s="24"/>
      <c r="AY3" s="17" t="s">
        <v>246</v>
      </c>
      <c r="AZ3" s="102">
        <v>403</v>
      </c>
      <c r="BA3" s="98">
        <v>1363.4216666666666</v>
      </c>
      <c r="BB3" s="99">
        <v>0.629902668040765</v>
      </c>
      <c r="BC3" s="99">
        <v>1.1003893278369403</v>
      </c>
      <c r="BD3" s="103">
        <f t="shared" si="3"/>
        <v>1.2108566728174333</v>
      </c>
      <c r="BE3" s="100">
        <v>71.525281857682955</v>
      </c>
      <c r="BF3" s="100">
        <v>73.609295634734423</v>
      </c>
      <c r="BG3" s="2">
        <f t="shared" ref="BG3:BG66" si="4">$AS$17+$AS$18*BA3+$AS$19*BB3+$AS$20*BC3+$AS$21*BD3+$AS$22*BE3</f>
        <v>72.997128907149175</v>
      </c>
      <c r="BH3" s="3">
        <v>2</v>
      </c>
      <c r="BI3" s="3" t="str">
        <f t="shared" ref="BI3:BI66" si="5">IF(ABS(BF3-BG3)&gt;3*$AS$7,"Alarm","OK")</f>
        <v>OK</v>
      </c>
      <c r="BK3" s="95" t="s">
        <v>249</v>
      </c>
      <c r="BM3" s="104">
        <v>51</v>
      </c>
      <c r="BN3" s="101">
        <v>46.082530039653747</v>
      </c>
      <c r="BO3" s="101">
        <v>55.917469960343283</v>
      </c>
      <c r="BP3" s="2">
        <v>72.997128907149175</v>
      </c>
      <c r="BQ3" s="2">
        <v>73.609295634734423</v>
      </c>
      <c r="BU3" s="99">
        <v>73.609295634734423</v>
      </c>
      <c r="BV3" s="2">
        <v>72.997128907149175</v>
      </c>
      <c r="BW3" s="2">
        <f t="shared" ref="BW3:BW66" si="6">BV3-3*$BY$2</f>
        <v>68.247598211300556</v>
      </c>
      <c r="BX3" s="2">
        <f t="shared" ref="BX3:BX66" si="7">BV3+3*$BY$2</f>
        <v>77.746659602997795</v>
      </c>
    </row>
    <row r="4" spans="1:77" ht="14.25">
      <c r="B4" s="19">
        <v>4</v>
      </c>
      <c r="C4" s="98">
        <v>1329.4395833333333</v>
      </c>
      <c r="D4" s="99">
        <v>0.50962286008495306</v>
      </c>
      <c r="E4" s="99">
        <v>0.74518856995752347</v>
      </c>
      <c r="F4" s="9">
        <f t="shared" si="0"/>
        <v>0.55530600479533887</v>
      </c>
      <c r="G4" s="100">
        <v>68.572265573285236</v>
      </c>
      <c r="H4" s="100">
        <v>67.221494398711741</v>
      </c>
      <c r="J4" s="21" t="s">
        <v>50</v>
      </c>
      <c r="K4" s="21">
        <v>0.92048413431045284</v>
      </c>
      <c r="N4" s="20">
        <f>STDEV(H180:H280)</f>
        <v>1.5481249980255163</v>
      </c>
      <c r="S4" s="19">
        <v>3</v>
      </c>
      <c r="T4" s="13">
        <v>1329.4395833333333</v>
      </c>
      <c r="U4" s="14">
        <v>0.50962286008495306</v>
      </c>
      <c r="V4" s="14">
        <v>0.74518856995752347</v>
      </c>
      <c r="W4" s="20">
        <f t="shared" si="1"/>
        <v>0.55530600479533887</v>
      </c>
      <c r="X4" s="15">
        <v>68.572265573285236</v>
      </c>
      <c r="Y4" s="15">
        <v>67.221494398711741</v>
      </c>
      <c r="AA4" s="21" t="s">
        <v>50</v>
      </c>
      <c r="AB4" s="21">
        <v>0.92773349002391348</v>
      </c>
      <c r="AI4" s="19">
        <v>3</v>
      </c>
      <c r="AJ4" s="98">
        <v>1329.4395833333333</v>
      </c>
      <c r="AK4" s="99">
        <v>0.50962286008495306</v>
      </c>
      <c r="AL4" s="99">
        <v>0.74518856995752347</v>
      </c>
      <c r="AM4" s="9">
        <f t="shared" si="2"/>
        <v>0.55530600479533887</v>
      </c>
      <c r="AN4" s="100">
        <v>68.572265573285236</v>
      </c>
      <c r="AO4" s="100">
        <v>67.221494398711741</v>
      </c>
      <c r="AP4" s="91">
        <v>68.601566032218471</v>
      </c>
      <c r="AQ4" s="21"/>
      <c r="AR4" s="21" t="s">
        <v>50</v>
      </c>
      <c r="AS4" s="21">
        <v>0.93415114972333813</v>
      </c>
      <c r="AY4" s="17"/>
      <c r="AZ4" s="102">
        <v>404</v>
      </c>
      <c r="BA4" s="98">
        <v>1318.5366666666666</v>
      </c>
      <c r="BB4" s="99">
        <v>0.63987294384571747</v>
      </c>
      <c r="BC4" s="99">
        <v>1.1301270561542824</v>
      </c>
      <c r="BD4" s="103">
        <f t="shared" si="3"/>
        <v>1.2771871630519447</v>
      </c>
      <c r="BE4" s="100">
        <v>73.609295634734423</v>
      </c>
      <c r="BF4" s="100">
        <v>74.858359694413465</v>
      </c>
      <c r="BG4" s="2">
        <f t="shared" si="4"/>
        <v>74.376641036740693</v>
      </c>
      <c r="BH4" s="3">
        <v>3</v>
      </c>
      <c r="BI4" s="3" t="str">
        <f t="shared" si="5"/>
        <v>OK</v>
      </c>
      <c r="BK4" s="95" t="s">
        <v>251</v>
      </c>
      <c r="BM4" s="104">
        <v>52</v>
      </c>
      <c r="BN4" s="101">
        <v>47.096826403898618</v>
      </c>
      <c r="BO4" s="101">
        <v>56.903173596098554</v>
      </c>
      <c r="BP4" s="2">
        <v>74.376641036740693</v>
      </c>
      <c r="BQ4" s="2">
        <v>74.858359694413465</v>
      </c>
      <c r="BU4" s="99">
        <v>74.858359694413465</v>
      </c>
      <c r="BV4" s="2">
        <v>74.376641036740693</v>
      </c>
      <c r="BW4" s="2">
        <f t="shared" si="6"/>
        <v>69.627110340892074</v>
      </c>
      <c r="BX4" s="2">
        <f t="shared" si="7"/>
        <v>79.126171732589313</v>
      </c>
    </row>
    <row r="5" spans="1:77" ht="14.25">
      <c r="B5" s="19">
        <v>5</v>
      </c>
      <c r="C5" s="98">
        <v>1235.3545517720638</v>
      </c>
      <c r="D5" s="99">
        <v>0.49462658433539158</v>
      </c>
      <c r="E5" s="99">
        <v>0.69850633734156653</v>
      </c>
      <c r="F5" s="9">
        <f t="shared" si="0"/>
        <v>0.48791110330633036</v>
      </c>
      <c r="G5" s="100">
        <v>67.221494398711741</v>
      </c>
      <c r="H5" s="100">
        <v>66.193281156387158</v>
      </c>
      <c r="J5" s="21" t="s">
        <v>51</v>
      </c>
      <c r="K5" s="21">
        <v>0.84729104151726375</v>
      </c>
      <c r="S5" s="19">
        <v>4</v>
      </c>
      <c r="T5" s="13">
        <v>1235.3545517720638</v>
      </c>
      <c r="U5" s="14">
        <v>0.49462658433539158</v>
      </c>
      <c r="V5" s="14">
        <v>0.69850633734156653</v>
      </c>
      <c r="W5" s="20">
        <f t="shared" si="1"/>
        <v>0.48791110330633036</v>
      </c>
      <c r="X5" s="15">
        <v>67.221494398711741</v>
      </c>
      <c r="Y5" s="15">
        <v>66.193281156387158</v>
      </c>
      <c r="AA5" s="21" t="s">
        <v>51</v>
      </c>
      <c r="AB5" s="21">
        <v>0.86068942851195074</v>
      </c>
      <c r="AI5" s="19">
        <v>4</v>
      </c>
      <c r="AJ5" s="98">
        <v>1235.3545517720638</v>
      </c>
      <c r="AK5" s="99">
        <v>0.49462658433539158</v>
      </c>
      <c r="AL5" s="99">
        <v>0.69850633734156653</v>
      </c>
      <c r="AM5" s="9">
        <f t="shared" si="2"/>
        <v>0.48791110330633036</v>
      </c>
      <c r="AN5" s="100">
        <v>67.221494398711741</v>
      </c>
      <c r="AO5" s="100">
        <v>66.193281156387158</v>
      </c>
      <c r="AP5" s="91">
        <v>67.500530658136</v>
      </c>
      <c r="AQ5" s="21"/>
      <c r="AR5" s="21" t="s">
        <v>51</v>
      </c>
      <c r="AS5" s="21">
        <v>0.87263837052943438</v>
      </c>
      <c r="AZ5" s="102">
        <v>405</v>
      </c>
      <c r="BA5" s="98">
        <v>1391.5941666666668</v>
      </c>
      <c r="BB5" s="99">
        <v>0.6650552439231685</v>
      </c>
      <c r="BC5" s="99">
        <v>1.3007734149243582</v>
      </c>
      <c r="BD5" s="103">
        <f t="shared" si="3"/>
        <v>1.6920114769739765</v>
      </c>
      <c r="BE5" s="100">
        <v>74.858359694413465</v>
      </c>
      <c r="BF5" s="100">
        <v>74.292708358649818</v>
      </c>
      <c r="BG5" s="2">
        <f t="shared" si="4"/>
        <v>75.22864389540328</v>
      </c>
      <c r="BH5" s="3">
        <v>4</v>
      </c>
      <c r="BI5" s="3" t="str">
        <f t="shared" si="5"/>
        <v>OK</v>
      </c>
      <c r="BM5" s="104">
        <v>53</v>
      </c>
      <c r="BN5" s="101">
        <v>48.110463145992767</v>
      </c>
      <c r="BO5" s="101">
        <v>57.889536854004547</v>
      </c>
      <c r="BP5" s="2">
        <v>75.22864389540328</v>
      </c>
      <c r="BQ5" s="2">
        <v>74.292708358649818</v>
      </c>
      <c r="BU5" s="99">
        <v>74.292708358649818</v>
      </c>
      <c r="BV5" s="2">
        <v>75.22864389540328</v>
      </c>
      <c r="BW5" s="2">
        <f t="shared" si="6"/>
        <v>70.479113199554661</v>
      </c>
      <c r="BX5" s="2">
        <f t="shared" si="7"/>
        <v>79.9781745912519</v>
      </c>
    </row>
    <row r="6" spans="1:77" ht="14.25">
      <c r="B6" s="19">
        <v>6</v>
      </c>
      <c r="C6" s="98">
        <v>1274.4475</v>
      </c>
      <c r="D6" s="99">
        <v>0.50474461798227099</v>
      </c>
      <c r="E6" s="99">
        <v>0.75423385394681308</v>
      </c>
      <c r="F6" s="9">
        <f t="shared" si="0"/>
        <v>0.56886870643946252</v>
      </c>
      <c r="G6" s="100">
        <v>66.193281156387158</v>
      </c>
      <c r="H6" s="100">
        <v>68.859498937656767</v>
      </c>
      <c r="J6" s="21" t="s">
        <v>52</v>
      </c>
      <c r="K6" s="21">
        <v>0.84534817945005347</v>
      </c>
      <c r="S6" s="19">
        <v>5</v>
      </c>
      <c r="T6" s="13">
        <v>1274.4475</v>
      </c>
      <c r="U6" s="14">
        <v>0.50474461798227099</v>
      </c>
      <c r="V6" s="14">
        <v>0.75423385394681308</v>
      </c>
      <c r="W6" s="20">
        <f t="shared" si="1"/>
        <v>0.56886870643946252</v>
      </c>
      <c r="X6" s="15">
        <v>66.193281156387158</v>
      </c>
      <c r="Y6" s="15">
        <v>68.859498937656767</v>
      </c>
      <c r="AA6" s="21" t="s">
        <v>52</v>
      </c>
      <c r="AB6" s="21">
        <v>0.85889418918865124</v>
      </c>
      <c r="AI6" s="19">
        <v>5</v>
      </c>
      <c r="AJ6" s="98">
        <v>1274.4475</v>
      </c>
      <c r="AK6" s="99">
        <v>0.50474461798227099</v>
      </c>
      <c r="AL6" s="99">
        <v>0.75423385394681308</v>
      </c>
      <c r="AM6" s="9">
        <f t="shared" si="2"/>
        <v>0.56886870643946252</v>
      </c>
      <c r="AN6" s="100">
        <v>66.193281156387158</v>
      </c>
      <c r="AO6" s="100">
        <v>68.859498937656767</v>
      </c>
      <c r="AP6" s="91">
        <v>67.467981347691222</v>
      </c>
      <c r="AQ6" s="21"/>
      <c r="AR6" s="21" t="s">
        <v>52</v>
      </c>
      <c r="AS6" s="21">
        <v>0.87098001597903629</v>
      </c>
      <c r="AZ6" s="102">
        <v>406</v>
      </c>
      <c r="BA6" s="98">
        <v>1222.0816666666667</v>
      </c>
      <c r="BB6" s="99">
        <v>0.68</v>
      </c>
      <c r="BC6" s="99">
        <v>1.239193588162762</v>
      </c>
      <c r="BD6" s="103">
        <f t="shared" si="3"/>
        <v>1.5356007489437011</v>
      </c>
      <c r="BE6" s="100">
        <v>74.292708358649818</v>
      </c>
      <c r="BF6" s="100">
        <v>76.346532070392428</v>
      </c>
      <c r="BG6" s="2">
        <f t="shared" si="4"/>
        <v>75.296878736689564</v>
      </c>
      <c r="BH6" s="3">
        <v>5</v>
      </c>
      <c r="BI6" s="3" t="str">
        <f t="shared" si="5"/>
        <v>OK</v>
      </c>
      <c r="BM6" s="104">
        <v>54</v>
      </c>
      <c r="BN6" s="101">
        <v>49.123434732265416</v>
      </c>
      <c r="BO6" s="101">
        <v>58.87656526773204</v>
      </c>
      <c r="BP6" s="2">
        <v>75.296878736689564</v>
      </c>
      <c r="BQ6" s="2">
        <v>76.346532070392428</v>
      </c>
      <c r="BU6" s="99">
        <v>76.346532070392428</v>
      </c>
      <c r="BV6" s="2">
        <v>75.296878736689564</v>
      </c>
      <c r="BW6" s="2">
        <f t="shared" si="6"/>
        <v>70.547348040840944</v>
      </c>
      <c r="BX6" s="2">
        <f t="shared" si="7"/>
        <v>80.046409432538184</v>
      </c>
    </row>
    <row r="7" spans="1:77" ht="14.25">
      <c r="B7" s="19">
        <v>7</v>
      </c>
      <c r="C7" s="98">
        <v>1330.8720833333334</v>
      </c>
      <c r="D7" s="99">
        <v>0.49</v>
      </c>
      <c r="E7" s="99">
        <v>0.73576665870551705</v>
      </c>
      <c r="F7" s="9">
        <f t="shared" si="0"/>
        <v>0.54135257606268083</v>
      </c>
      <c r="G7" s="100">
        <v>68.859498937656767</v>
      </c>
      <c r="H7" s="100">
        <v>65.920173379086151</v>
      </c>
      <c r="J7" s="21" t="s">
        <v>53</v>
      </c>
      <c r="K7" s="21">
        <v>1.7482486744430992</v>
      </c>
      <c r="S7" s="19">
        <v>6</v>
      </c>
      <c r="T7" s="13">
        <v>1330.8720833333334</v>
      </c>
      <c r="U7" s="14">
        <v>0.49</v>
      </c>
      <c r="V7" s="14">
        <v>0.73576665870551705</v>
      </c>
      <c r="W7" s="20">
        <f t="shared" si="1"/>
        <v>0.54135257606268083</v>
      </c>
      <c r="X7" s="15">
        <v>68.859498937656767</v>
      </c>
      <c r="Y7" s="15">
        <v>65.920173379086151</v>
      </c>
      <c r="AA7" s="21" t="s">
        <v>53</v>
      </c>
      <c r="AB7" s="21">
        <v>1.6751531444273977</v>
      </c>
      <c r="AI7" s="19">
        <v>6</v>
      </c>
      <c r="AJ7" s="98">
        <v>1330.8720833333334</v>
      </c>
      <c r="AK7" s="99">
        <v>0.49</v>
      </c>
      <c r="AL7" s="99">
        <v>0.73576665870551705</v>
      </c>
      <c r="AM7" s="9">
        <f t="shared" si="2"/>
        <v>0.54135257606268083</v>
      </c>
      <c r="AN7" s="100">
        <v>68.859498937656767</v>
      </c>
      <c r="AO7" s="100">
        <v>65.920173379086151</v>
      </c>
      <c r="AP7" s="91">
        <v>68.596023052820897</v>
      </c>
      <c r="AQ7" s="21"/>
      <c r="AR7" s="21" t="s">
        <v>53</v>
      </c>
      <c r="AS7" s="21">
        <v>1.5831768986162065</v>
      </c>
      <c r="AZ7" s="102">
        <v>407</v>
      </c>
      <c r="BA7" s="98">
        <v>1284.1566666666668</v>
      </c>
      <c r="BB7" s="99">
        <v>0.68001023949030093</v>
      </c>
      <c r="BC7" s="99">
        <v>1.2750076796177257</v>
      </c>
      <c r="BD7" s="103">
        <f t="shared" si="3"/>
        <v>1.625644583084177</v>
      </c>
      <c r="BE7" s="100">
        <v>76.346532070392428</v>
      </c>
      <c r="BF7" s="100">
        <v>74.906996036057123</v>
      </c>
      <c r="BG7" s="2">
        <f t="shared" si="4"/>
        <v>76.32904747543104</v>
      </c>
      <c r="BH7" s="3">
        <v>6</v>
      </c>
      <c r="BI7" s="3" t="str">
        <f t="shared" si="5"/>
        <v>OK</v>
      </c>
      <c r="BM7" s="104">
        <v>55</v>
      </c>
      <c r="BN7" s="101">
        <v>50.135735841378803</v>
      </c>
      <c r="BO7" s="101">
        <v>59.864264158618795</v>
      </c>
      <c r="BP7" s="2">
        <v>76.32904747543104</v>
      </c>
      <c r="BQ7" s="2">
        <v>74.906996036057123</v>
      </c>
      <c r="BU7" s="99">
        <v>74.906996036057123</v>
      </c>
      <c r="BV7" s="2">
        <v>76.32904747543104</v>
      </c>
      <c r="BW7" s="2">
        <f t="shared" si="6"/>
        <v>71.57951677958242</v>
      </c>
      <c r="BX7" s="2">
        <f t="shared" si="7"/>
        <v>81.078578171279659</v>
      </c>
    </row>
    <row r="8" spans="1:77" ht="15" thickBot="1">
      <c r="B8" s="19">
        <v>8</v>
      </c>
      <c r="C8" s="98">
        <v>1224.3895833333333</v>
      </c>
      <c r="D8" s="99">
        <v>0.5</v>
      </c>
      <c r="E8" s="99">
        <v>0.74942678198628088</v>
      </c>
      <c r="F8" s="9">
        <f t="shared" si="0"/>
        <v>0.56164050155831258</v>
      </c>
      <c r="G8" s="100">
        <v>65.920173379086151</v>
      </c>
      <c r="H8" s="100">
        <v>65.468731299365814</v>
      </c>
      <c r="J8" s="22" t="s">
        <v>54</v>
      </c>
      <c r="K8" s="22">
        <v>399</v>
      </c>
      <c r="S8" s="19">
        <v>7</v>
      </c>
      <c r="T8" s="13">
        <v>1224.3895833333333</v>
      </c>
      <c r="U8" s="14">
        <v>0.5</v>
      </c>
      <c r="V8" s="14">
        <v>0.74942678198628088</v>
      </c>
      <c r="W8" s="20">
        <f t="shared" si="1"/>
        <v>0.56164050155831258</v>
      </c>
      <c r="X8" s="15">
        <v>65.920173379086151</v>
      </c>
      <c r="Y8" s="15">
        <v>65.468731299365814</v>
      </c>
      <c r="AA8" s="22" t="s">
        <v>54</v>
      </c>
      <c r="AB8" s="22">
        <v>394</v>
      </c>
      <c r="AI8" s="19">
        <v>7</v>
      </c>
      <c r="AJ8" s="98">
        <v>1224.3895833333333</v>
      </c>
      <c r="AK8" s="99">
        <v>0.5</v>
      </c>
      <c r="AL8" s="99">
        <v>0.74942678198628088</v>
      </c>
      <c r="AM8" s="9">
        <f t="shared" si="2"/>
        <v>0.56164050155831258</v>
      </c>
      <c r="AN8" s="100">
        <v>65.920173379086151</v>
      </c>
      <c r="AO8" s="100">
        <v>65.468731299365814</v>
      </c>
      <c r="AP8" s="91">
        <v>67.35560320947161</v>
      </c>
      <c r="AQ8" s="21"/>
      <c r="AR8" s="22" t="s">
        <v>54</v>
      </c>
      <c r="AS8" s="22">
        <v>390</v>
      </c>
      <c r="AZ8" s="102">
        <v>408</v>
      </c>
      <c r="BA8" s="98">
        <v>1234.8150000000001</v>
      </c>
      <c r="BB8" s="99">
        <v>0.68017902226302496</v>
      </c>
      <c r="BC8" s="99">
        <v>1.2452088593068624</v>
      </c>
      <c r="BD8" s="103">
        <f t="shared" si="3"/>
        <v>1.5505451032962976</v>
      </c>
      <c r="BE8" s="100">
        <v>74.906996036057123</v>
      </c>
      <c r="BF8" s="100">
        <v>75.615515909078994</v>
      </c>
      <c r="BG8" s="2">
        <f t="shared" si="4"/>
        <v>75.617425149310634</v>
      </c>
      <c r="BH8" s="3">
        <v>7</v>
      </c>
      <c r="BI8" s="3" t="str">
        <f t="shared" si="5"/>
        <v>OK</v>
      </c>
      <c r="BM8" s="104">
        <v>56</v>
      </c>
      <c r="BN8" s="101">
        <v>51.147361374488163</v>
      </c>
      <c r="BO8" s="101">
        <v>60.852638625509563</v>
      </c>
      <c r="BP8" s="2">
        <v>75.617425149310634</v>
      </c>
      <c r="BQ8" s="2">
        <v>75.615515909078994</v>
      </c>
      <c r="BU8" s="99">
        <v>75.615515909078994</v>
      </c>
      <c r="BV8" s="2">
        <v>75.617425149310634</v>
      </c>
      <c r="BW8" s="2">
        <f t="shared" si="6"/>
        <v>70.867894453462014</v>
      </c>
      <c r="BX8" s="2">
        <f t="shared" si="7"/>
        <v>80.366955845159254</v>
      </c>
    </row>
    <row r="9" spans="1:77" ht="14.25">
      <c r="B9" s="19">
        <v>9</v>
      </c>
      <c r="C9" s="98">
        <v>1236.5658333333333</v>
      </c>
      <c r="D9" s="99">
        <v>0.5</v>
      </c>
      <c r="E9" s="99">
        <v>0.74451035183538672</v>
      </c>
      <c r="F9" s="9">
        <f t="shared" si="0"/>
        <v>0.55429566399005137</v>
      </c>
      <c r="G9" s="100">
        <v>65.468731299365814</v>
      </c>
      <c r="H9" s="100">
        <v>67.661525652712356</v>
      </c>
      <c r="S9" s="19">
        <v>8</v>
      </c>
      <c r="T9" s="13">
        <v>1236.5658333333333</v>
      </c>
      <c r="U9" s="14">
        <v>0.5</v>
      </c>
      <c r="V9" s="14">
        <v>0.74451035183538672</v>
      </c>
      <c r="W9" s="20">
        <f t="shared" si="1"/>
        <v>0.55429566399005137</v>
      </c>
      <c r="X9" s="15">
        <v>65.468731299365814</v>
      </c>
      <c r="Y9" s="15">
        <v>67.661525652712356</v>
      </c>
      <c r="AI9" s="19">
        <v>8</v>
      </c>
      <c r="AJ9" s="98">
        <v>1236.5658333333333</v>
      </c>
      <c r="AK9" s="99">
        <v>0.5</v>
      </c>
      <c r="AL9" s="99">
        <v>0.74451035183538672</v>
      </c>
      <c r="AM9" s="9">
        <f t="shared" si="2"/>
        <v>0.55429566399005137</v>
      </c>
      <c r="AN9" s="100">
        <v>65.468731299365814</v>
      </c>
      <c r="AO9" s="100">
        <v>67.661525652712356</v>
      </c>
      <c r="AP9" s="91">
        <v>67.029760782006704</v>
      </c>
      <c r="AQ9" s="21"/>
      <c r="AZ9" s="102">
        <v>409</v>
      </c>
      <c r="BA9" s="98">
        <v>1414.8324999999998</v>
      </c>
      <c r="BB9" s="99">
        <v>0.68509169363538303</v>
      </c>
      <c r="BC9" s="99">
        <v>1.2003667745415318</v>
      </c>
      <c r="BD9" s="103">
        <f t="shared" si="3"/>
        <v>1.4408803934232408</v>
      </c>
      <c r="BE9" s="100">
        <v>75.615515909078994</v>
      </c>
      <c r="BF9" s="100">
        <v>76.486575154433638</v>
      </c>
      <c r="BG9" s="2">
        <f t="shared" si="4"/>
        <v>75.602533293458407</v>
      </c>
      <c r="BH9" s="3">
        <v>8</v>
      </c>
      <c r="BI9" s="3" t="str">
        <f t="shared" si="5"/>
        <v>OK</v>
      </c>
      <c r="BM9" s="104">
        <v>57</v>
      </c>
      <c r="BN9" s="101">
        <v>52.158306465154666</v>
      </c>
      <c r="BO9" s="101">
        <v>61.841693534843202</v>
      </c>
      <c r="BP9" s="2">
        <v>75.602533293458407</v>
      </c>
      <c r="BQ9" s="2">
        <v>76.486575154433638</v>
      </c>
      <c r="BU9" s="99">
        <v>76.486575154433638</v>
      </c>
      <c r="BV9" s="2">
        <v>75.602533293458407</v>
      </c>
      <c r="BW9" s="2">
        <f t="shared" si="6"/>
        <v>70.853002597609787</v>
      </c>
      <c r="BX9" s="2">
        <f t="shared" si="7"/>
        <v>80.352063989307027</v>
      </c>
    </row>
    <row r="10" spans="1:77" ht="15" thickBot="1">
      <c r="B10" s="19">
        <v>10</v>
      </c>
      <c r="C10" s="98">
        <v>1332.8616666666667</v>
      </c>
      <c r="D10" s="99">
        <v>0.45465935929267853</v>
      </c>
      <c r="E10" s="99">
        <v>0.78329679646339256</v>
      </c>
      <c r="F10" s="9">
        <f t="shared" si="0"/>
        <v>0.61355387134981343</v>
      </c>
      <c r="G10" s="100">
        <v>67.661525652712356</v>
      </c>
      <c r="H10" s="100">
        <v>66.390789247893295</v>
      </c>
      <c r="J10" t="s">
        <v>55</v>
      </c>
      <c r="S10" s="19">
        <v>9</v>
      </c>
      <c r="T10" s="13">
        <v>1332.8616666666667</v>
      </c>
      <c r="U10" s="14">
        <v>0.45465935929267853</v>
      </c>
      <c r="V10" s="14">
        <v>0.78329679646339256</v>
      </c>
      <c r="W10" s="20">
        <f t="shared" si="1"/>
        <v>0.61355387134981343</v>
      </c>
      <c r="X10" s="15">
        <v>67.661525652712356</v>
      </c>
      <c r="Y10" s="15">
        <v>66.390789247893295</v>
      </c>
      <c r="AA10" t="s">
        <v>55</v>
      </c>
      <c r="AI10" s="19">
        <v>9</v>
      </c>
      <c r="AJ10" s="98">
        <v>1332.8616666666667</v>
      </c>
      <c r="AK10" s="99">
        <v>0.45465935929267853</v>
      </c>
      <c r="AL10" s="99">
        <v>0.78329679646339256</v>
      </c>
      <c r="AM10" s="9">
        <f t="shared" si="2"/>
        <v>0.61355387134981343</v>
      </c>
      <c r="AN10" s="100">
        <v>67.661525652712356</v>
      </c>
      <c r="AO10" s="100">
        <v>66.390789247893295</v>
      </c>
      <c r="AP10" s="91">
        <v>68.277936721201485</v>
      </c>
      <c r="AQ10" s="21"/>
      <c r="AR10" t="s">
        <v>55</v>
      </c>
      <c r="AZ10" s="102">
        <v>410</v>
      </c>
      <c r="BA10" s="98">
        <v>1427.4511888111886</v>
      </c>
      <c r="BB10" s="99">
        <v>0.64484528791182882</v>
      </c>
      <c r="BC10" s="99">
        <v>1.2611345553132551</v>
      </c>
      <c r="BD10" s="103">
        <f t="shared" si="3"/>
        <v>1.5904603666051618</v>
      </c>
      <c r="BE10" s="100">
        <v>76.486575154433638</v>
      </c>
      <c r="BF10" s="100">
        <v>76.538393853589142</v>
      </c>
      <c r="BG10" s="2">
        <f t="shared" si="4"/>
        <v>75.988378914806191</v>
      </c>
      <c r="BH10" s="3">
        <v>9</v>
      </c>
      <c r="BI10" s="3" t="str">
        <f t="shared" si="5"/>
        <v>OK</v>
      </c>
      <c r="BM10" s="104">
        <v>58</v>
      </c>
      <c r="BN10" s="101">
        <v>53.16856648896956</v>
      </c>
      <c r="BO10" s="101">
        <v>62.83143351102845</v>
      </c>
      <c r="BP10" s="2">
        <v>75.988378914806191</v>
      </c>
      <c r="BQ10" s="2">
        <v>76.538393853589142</v>
      </c>
      <c r="BU10" s="99">
        <v>76.538393853589142</v>
      </c>
      <c r="BV10" s="2">
        <v>75.988378914806191</v>
      </c>
      <c r="BW10" s="2">
        <f t="shared" si="6"/>
        <v>71.238848218957571</v>
      </c>
      <c r="BX10" s="2">
        <f t="shared" si="7"/>
        <v>80.73790961065481</v>
      </c>
    </row>
    <row r="11" spans="1:77" ht="14.25">
      <c r="B11" s="19">
        <v>11</v>
      </c>
      <c r="C11" s="98">
        <v>1319.7304166666665</v>
      </c>
      <c r="D11" s="99">
        <v>0.44460676167193369</v>
      </c>
      <c r="E11" s="99">
        <v>0.76078647665613275</v>
      </c>
      <c r="F11" s="9">
        <f t="shared" si="0"/>
        <v>0.57879606306285247</v>
      </c>
      <c r="G11" s="100">
        <v>66.390789247893295</v>
      </c>
      <c r="H11" s="100">
        <v>66.843910008652884</v>
      </c>
      <c r="J11" s="23"/>
      <c r="K11" s="23" t="s">
        <v>60</v>
      </c>
      <c r="L11" s="23" t="s">
        <v>61</v>
      </c>
      <c r="M11" s="23" t="s">
        <v>62</v>
      </c>
      <c r="N11" s="23" t="s">
        <v>63</v>
      </c>
      <c r="O11" s="23" t="s">
        <v>64</v>
      </c>
      <c r="S11" s="19">
        <v>10</v>
      </c>
      <c r="T11" s="13">
        <v>1319.7304166666665</v>
      </c>
      <c r="U11" s="14">
        <v>0.44460676167193369</v>
      </c>
      <c r="V11" s="14">
        <v>0.76078647665613275</v>
      </c>
      <c r="W11" s="20">
        <f t="shared" si="1"/>
        <v>0.57879606306285247</v>
      </c>
      <c r="X11" s="15">
        <v>66.390789247893295</v>
      </c>
      <c r="Y11" s="15">
        <v>66.843910008652884</v>
      </c>
      <c r="AA11" s="23"/>
      <c r="AB11" s="23" t="s">
        <v>60</v>
      </c>
      <c r="AC11" s="23" t="s">
        <v>61</v>
      </c>
      <c r="AD11" s="23" t="s">
        <v>62</v>
      </c>
      <c r="AE11" s="23" t="s">
        <v>63</v>
      </c>
      <c r="AF11" s="23" t="s">
        <v>64</v>
      </c>
      <c r="AI11" s="19">
        <v>10</v>
      </c>
      <c r="AJ11" s="98">
        <v>1319.7304166666665</v>
      </c>
      <c r="AK11" s="99">
        <v>0.44460676167193369</v>
      </c>
      <c r="AL11" s="99">
        <v>0.76078647665613275</v>
      </c>
      <c r="AM11" s="9">
        <f t="shared" si="2"/>
        <v>0.57879606306285247</v>
      </c>
      <c r="AN11" s="100">
        <v>66.390789247893295</v>
      </c>
      <c r="AO11" s="100">
        <v>66.843910008652884</v>
      </c>
      <c r="AP11" s="91">
        <v>67.347942063057729</v>
      </c>
      <c r="AQ11" s="21"/>
      <c r="AR11" s="23"/>
      <c r="AS11" s="23" t="s">
        <v>60</v>
      </c>
      <c r="AT11" s="23" t="s">
        <v>61</v>
      </c>
      <c r="AU11" s="23" t="s">
        <v>62</v>
      </c>
      <c r="AV11" s="23" t="s">
        <v>63</v>
      </c>
      <c r="AW11" s="23" t="s">
        <v>64</v>
      </c>
      <c r="AZ11" s="102">
        <v>411</v>
      </c>
      <c r="BA11" s="98">
        <v>1449.5308333333335</v>
      </c>
      <c r="BB11" s="99">
        <v>0.62515488482922954</v>
      </c>
      <c r="BC11" s="99">
        <v>1.2196902303415411</v>
      </c>
      <c r="BD11" s="103">
        <f t="shared" si="3"/>
        <v>1.4876442579906015</v>
      </c>
      <c r="BE11" s="100">
        <v>76.538393853589142</v>
      </c>
      <c r="BF11" s="100">
        <v>74.224520998747835</v>
      </c>
      <c r="BG11" s="2">
        <f t="shared" si="4"/>
        <v>75.870529311024967</v>
      </c>
      <c r="BH11" s="3">
        <v>10</v>
      </c>
      <c r="BI11" s="3" t="str">
        <f t="shared" si="5"/>
        <v>OK</v>
      </c>
      <c r="BM11" s="104">
        <v>59</v>
      </c>
      <c r="BN11" s="101">
        <v>54.178137072847889</v>
      </c>
      <c r="BO11" s="101">
        <v>63.821862927150264</v>
      </c>
      <c r="BP11" s="2">
        <v>75.870529311024967</v>
      </c>
      <c r="BQ11" s="2">
        <v>74.224520998747835</v>
      </c>
      <c r="BU11" s="99">
        <v>74.224520998747835</v>
      </c>
      <c r="BV11" s="2">
        <v>75.870529311024967</v>
      </c>
      <c r="BW11" s="2">
        <f t="shared" si="6"/>
        <v>71.120998615176347</v>
      </c>
      <c r="BX11" s="2">
        <f t="shared" si="7"/>
        <v>80.620060006873587</v>
      </c>
    </row>
    <row r="12" spans="1:77" ht="14.25">
      <c r="B12" s="19">
        <v>12</v>
      </c>
      <c r="C12" s="98">
        <v>1339.7970711297073</v>
      </c>
      <c r="D12" s="99">
        <v>0.45400775507841884</v>
      </c>
      <c r="E12" s="99">
        <v>0.75400775507841888</v>
      </c>
      <c r="F12" s="9">
        <f t="shared" si="0"/>
        <v>0.56852769471839693</v>
      </c>
      <c r="G12" s="100">
        <v>66.843910008652884</v>
      </c>
      <c r="H12" s="100">
        <v>65.40147261592459</v>
      </c>
      <c r="J12" s="21" t="s">
        <v>56</v>
      </c>
      <c r="K12" s="21">
        <v>5</v>
      </c>
      <c r="L12" s="21">
        <v>6664.4922162003068</v>
      </c>
      <c r="M12" s="21">
        <v>1332.8984432400614</v>
      </c>
      <c r="N12" s="21">
        <v>436.1045777860225</v>
      </c>
      <c r="O12" s="21">
        <v>6.9591815706010271E-158</v>
      </c>
      <c r="S12" s="19">
        <v>11</v>
      </c>
      <c r="T12" s="13">
        <v>1339.7970711297073</v>
      </c>
      <c r="U12" s="14">
        <v>0.45400775507841884</v>
      </c>
      <c r="V12" s="14">
        <v>0.75400775507841888</v>
      </c>
      <c r="W12" s="20">
        <f t="shared" si="1"/>
        <v>0.56852769471839693</v>
      </c>
      <c r="X12" s="15">
        <v>66.843910008652884</v>
      </c>
      <c r="Y12" s="15">
        <v>65.40147261592459</v>
      </c>
      <c r="AA12" s="21" t="s">
        <v>56</v>
      </c>
      <c r="AB12" s="21">
        <v>5</v>
      </c>
      <c r="AC12" s="21">
        <v>6726.7169605308154</v>
      </c>
      <c r="AD12" s="21">
        <v>1345.343392106163</v>
      </c>
      <c r="AE12" s="21">
        <v>479.42879667432078</v>
      </c>
      <c r="AF12" s="21">
        <v>1.4059507629321714E-163</v>
      </c>
      <c r="AI12" s="19">
        <v>11</v>
      </c>
      <c r="AJ12" s="98">
        <v>1339.7970711297073</v>
      </c>
      <c r="AK12" s="99">
        <v>0.45400775507841884</v>
      </c>
      <c r="AL12" s="99">
        <v>0.75400775507841888</v>
      </c>
      <c r="AM12" s="9">
        <f t="shared" si="2"/>
        <v>0.56852769471839693</v>
      </c>
      <c r="AN12" s="100">
        <v>66.843910008652884</v>
      </c>
      <c r="AO12" s="100">
        <v>65.40147261592459</v>
      </c>
      <c r="AP12" s="91">
        <v>67.522412621870672</v>
      </c>
      <c r="AQ12" s="21"/>
      <c r="AR12" s="21" t="s">
        <v>56</v>
      </c>
      <c r="AS12" s="21">
        <v>5</v>
      </c>
      <c r="AT12" s="21">
        <v>6594.5598038888493</v>
      </c>
      <c r="AU12" s="21">
        <v>1318.9119607777698</v>
      </c>
      <c r="AV12" s="21">
        <v>526.20736037417885</v>
      </c>
      <c r="AW12" s="21">
        <v>2.424926890149607E-169</v>
      </c>
      <c r="AZ12" s="102">
        <v>412</v>
      </c>
      <c r="BA12" s="98">
        <v>1417.0608333333332</v>
      </c>
      <c r="BB12" s="99">
        <v>0.625</v>
      </c>
      <c r="BC12" s="99">
        <v>1.2200646992054485</v>
      </c>
      <c r="BD12" s="103">
        <f t="shared" si="3"/>
        <v>1.4885578702472815</v>
      </c>
      <c r="BE12" s="100">
        <v>74.224520998747835</v>
      </c>
      <c r="BF12" s="100">
        <v>74.19579082028352</v>
      </c>
      <c r="BG12" s="2">
        <f t="shared" si="4"/>
        <v>74.651704260520063</v>
      </c>
      <c r="BH12" s="3">
        <v>11</v>
      </c>
      <c r="BI12" s="3" t="str">
        <f t="shared" si="5"/>
        <v>OK</v>
      </c>
      <c r="BM12" s="104">
        <v>60</v>
      </c>
      <c r="BN12" s="101">
        <v>55.187014103950538</v>
      </c>
      <c r="BO12" s="101">
        <v>64.812985896047763</v>
      </c>
      <c r="BP12" s="2">
        <v>74.651704260520063</v>
      </c>
      <c r="BQ12" s="2">
        <v>74.19579082028352</v>
      </c>
      <c r="BU12" s="99">
        <v>74.19579082028352</v>
      </c>
      <c r="BV12" s="2">
        <v>74.651704260520063</v>
      </c>
      <c r="BW12" s="2">
        <f t="shared" si="6"/>
        <v>69.902173564671443</v>
      </c>
      <c r="BX12" s="2">
        <f t="shared" si="7"/>
        <v>79.401234956368683</v>
      </c>
    </row>
    <row r="13" spans="1:77" ht="14.25">
      <c r="B13" s="19">
        <v>13</v>
      </c>
      <c r="C13" s="98">
        <v>1316.9031315240084</v>
      </c>
      <c r="D13" s="99">
        <v>0.46470266651790698</v>
      </c>
      <c r="E13" s="99">
        <v>0.78291866562534862</v>
      </c>
      <c r="F13" s="9">
        <f t="shared" si="0"/>
        <v>0.6129616369845764</v>
      </c>
      <c r="G13" s="100">
        <v>65.40147261592459</v>
      </c>
      <c r="H13" s="100">
        <v>64.089598637992665</v>
      </c>
      <c r="J13" s="21" t="s">
        <v>57</v>
      </c>
      <c r="K13" s="21">
        <v>393</v>
      </c>
      <c r="L13" s="21">
        <v>1201.1547570829771</v>
      </c>
      <c r="M13" s="21">
        <v>3.0563734276920536</v>
      </c>
      <c r="N13" s="21"/>
      <c r="O13" s="21"/>
      <c r="S13" s="19">
        <v>12</v>
      </c>
      <c r="T13" s="13">
        <v>1316.9031315240084</v>
      </c>
      <c r="U13" s="14">
        <v>0.46470266651790698</v>
      </c>
      <c r="V13" s="14">
        <v>0.78291866562534862</v>
      </c>
      <c r="W13" s="20">
        <f t="shared" si="1"/>
        <v>0.6129616369845764</v>
      </c>
      <c r="X13" s="15">
        <v>65.40147261592459</v>
      </c>
      <c r="Y13" s="15">
        <v>64.089598637992665</v>
      </c>
      <c r="AA13" s="21" t="s">
        <v>57</v>
      </c>
      <c r="AB13" s="21">
        <v>388</v>
      </c>
      <c r="AC13" s="21">
        <v>1088.7815662265793</v>
      </c>
      <c r="AD13" s="21">
        <v>2.8061380572849983</v>
      </c>
      <c r="AE13" s="21"/>
      <c r="AF13" s="21"/>
      <c r="AI13" s="19">
        <v>12</v>
      </c>
      <c r="AJ13" s="98">
        <v>1316.9031315240084</v>
      </c>
      <c r="AK13" s="99">
        <v>0.46470266651790698</v>
      </c>
      <c r="AL13" s="99">
        <v>0.78291866562534862</v>
      </c>
      <c r="AM13" s="9">
        <f t="shared" si="2"/>
        <v>0.6129616369845764</v>
      </c>
      <c r="AN13" s="100">
        <v>65.40147261592459</v>
      </c>
      <c r="AO13" s="100">
        <v>64.089598637992665</v>
      </c>
      <c r="AP13" s="91">
        <v>67.084968512510727</v>
      </c>
      <c r="AQ13" s="21"/>
      <c r="AR13" s="21" t="s">
        <v>57</v>
      </c>
      <c r="AS13" s="21">
        <v>384</v>
      </c>
      <c r="AT13" s="21">
        <v>962.4764514478195</v>
      </c>
      <c r="AU13" s="21">
        <v>2.5064490923120299</v>
      </c>
      <c r="AV13" s="21"/>
      <c r="AW13" s="21"/>
      <c r="AZ13" s="102">
        <v>413</v>
      </c>
      <c r="BA13" s="98">
        <v>1452.7141666666666</v>
      </c>
      <c r="BB13" s="99">
        <v>0.63509005170160793</v>
      </c>
      <c r="BC13" s="99">
        <v>1.1754502585080393</v>
      </c>
      <c r="BD13" s="103">
        <f t="shared" si="3"/>
        <v>1.3816833102266164</v>
      </c>
      <c r="BE13" s="100">
        <v>74.19579082028352</v>
      </c>
      <c r="BF13" s="100">
        <v>75.39315428271621</v>
      </c>
      <c r="BG13" s="2">
        <f t="shared" si="4"/>
        <v>74.522198384798855</v>
      </c>
      <c r="BH13" s="3">
        <v>12</v>
      </c>
      <c r="BI13" s="3" t="str">
        <f t="shared" si="5"/>
        <v>OK</v>
      </c>
      <c r="BM13" s="104">
        <v>61</v>
      </c>
      <c r="BN13" s="101">
        <v>56.195193738194085</v>
      </c>
      <c r="BO13" s="101">
        <v>65.804806261804345</v>
      </c>
      <c r="BP13" s="2">
        <v>74.522198384798855</v>
      </c>
      <c r="BQ13" s="2">
        <v>75.39315428271621</v>
      </c>
      <c r="BU13" s="99">
        <v>75.39315428271621</v>
      </c>
      <c r="BV13" s="2">
        <v>74.522198384798855</v>
      </c>
      <c r="BW13" s="2">
        <f t="shared" si="6"/>
        <v>69.772667688950236</v>
      </c>
      <c r="BX13" s="2">
        <f t="shared" si="7"/>
        <v>79.271729080647475</v>
      </c>
    </row>
    <row r="14" spans="1:77" ht="15" thickBot="1">
      <c r="B14" s="19">
        <v>14</v>
      </c>
      <c r="C14" s="98">
        <v>1358.0895833333334</v>
      </c>
      <c r="D14" s="99">
        <v>0.61552628094796769</v>
      </c>
      <c r="E14" s="99">
        <v>0.2451754269826559</v>
      </c>
      <c r="F14" s="9">
        <f t="shared" si="0"/>
        <v>6.0110989996127635E-2</v>
      </c>
      <c r="G14" s="100">
        <v>64.089598637992665</v>
      </c>
      <c r="H14" s="100">
        <v>55.787580657204181</v>
      </c>
      <c r="J14" s="22" t="s">
        <v>58</v>
      </c>
      <c r="K14" s="22">
        <v>398</v>
      </c>
      <c r="L14" s="22">
        <v>7865.6469732832838</v>
      </c>
      <c r="M14" s="22"/>
      <c r="N14" s="22"/>
      <c r="O14" s="22"/>
      <c r="S14" s="19">
        <v>13</v>
      </c>
      <c r="T14" s="13">
        <v>1358.0895833333334</v>
      </c>
      <c r="U14" s="14">
        <v>0.61552628094796769</v>
      </c>
      <c r="V14" s="14">
        <v>0.2451754269826559</v>
      </c>
      <c r="W14" s="20">
        <f t="shared" si="1"/>
        <v>6.0110989996127635E-2</v>
      </c>
      <c r="X14" s="15">
        <v>64.089598637992665</v>
      </c>
      <c r="Y14" s="15">
        <v>55.787580657204181</v>
      </c>
      <c r="AA14" s="22" t="s">
        <v>58</v>
      </c>
      <c r="AB14" s="22">
        <v>393</v>
      </c>
      <c r="AC14" s="22">
        <v>7815.4985267573948</v>
      </c>
      <c r="AD14" s="22"/>
      <c r="AE14" s="22"/>
      <c r="AF14" s="22"/>
      <c r="AI14" s="19">
        <v>13</v>
      </c>
      <c r="AJ14" s="98">
        <v>1358.0895833333334</v>
      </c>
      <c r="AK14" s="99">
        <v>0.61552628094796769</v>
      </c>
      <c r="AL14" s="99">
        <v>0.2451754269826559</v>
      </c>
      <c r="AM14" s="9">
        <f t="shared" si="2"/>
        <v>6.0110989996127635E-2</v>
      </c>
      <c r="AN14" s="100">
        <v>64.089598637992665</v>
      </c>
      <c r="AO14" s="100">
        <v>55.787580657204181</v>
      </c>
      <c r="AP14" s="91">
        <v>58.97537846888315</v>
      </c>
      <c r="AQ14" s="21"/>
      <c r="AR14" s="22" t="s">
        <v>58</v>
      </c>
      <c r="AS14" s="22">
        <v>389</v>
      </c>
      <c r="AT14" s="22">
        <v>7557.0362553366685</v>
      </c>
      <c r="AU14" s="22"/>
      <c r="AV14" s="22"/>
      <c r="AW14" s="22"/>
      <c r="AZ14" s="102">
        <v>414</v>
      </c>
      <c r="BA14" s="98">
        <v>1459.3991666666668</v>
      </c>
      <c r="BB14" s="99">
        <v>0.63</v>
      </c>
      <c r="BC14" s="99">
        <v>1.1496945674982511</v>
      </c>
      <c r="BD14" s="103">
        <f t="shared" si="3"/>
        <v>1.3217975985349906</v>
      </c>
      <c r="BE14" s="100">
        <v>75.39315428271621</v>
      </c>
      <c r="BF14" s="100">
        <v>76.762763192407661</v>
      </c>
      <c r="BG14" s="2">
        <f t="shared" si="4"/>
        <v>75.097250147274679</v>
      </c>
      <c r="BH14" s="3">
        <v>13</v>
      </c>
      <c r="BI14" s="3" t="str">
        <f t="shared" si="5"/>
        <v>OK</v>
      </c>
      <c r="BM14" s="104">
        <v>62</v>
      </c>
      <c r="BN14" s="101">
        <v>57.202672408309112</v>
      </c>
      <c r="BO14" s="101">
        <v>66.797327591689466</v>
      </c>
      <c r="BP14" s="2">
        <v>75.097250147274679</v>
      </c>
      <c r="BQ14" s="2">
        <v>76.762763192407661</v>
      </c>
      <c r="BU14" s="99">
        <v>76.762763192407661</v>
      </c>
      <c r="BV14" s="2">
        <v>75.097250147274679</v>
      </c>
      <c r="BW14" s="2">
        <f t="shared" si="6"/>
        <v>70.347719451426059</v>
      </c>
      <c r="BX14" s="2">
        <f t="shared" si="7"/>
        <v>79.846780843123298</v>
      </c>
    </row>
    <row r="15" spans="1:77" ht="15" thickBot="1">
      <c r="B15" s="19">
        <v>15</v>
      </c>
      <c r="C15" s="98">
        <v>1379.02</v>
      </c>
      <c r="D15" s="99">
        <v>0.60090099327138735</v>
      </c>
      <c r="E15" s="99">
        <v>0.26954950336430628</v>
      </c>
      <c r="F15" s="9">
        <f t="shared" si="0"/>
        <v>7.2656934763944164E-2</v>
      </c>
      <c r="G15" s="100">
        <v>55.787580657204181</v>
      </c>
      <c r="H15" s="100">
        <v>55.549425127118305</v>
      </c>
      <c r="S15" s="19">
        <v>14</v>
      </c>
      <c r="T15" s="13">
        <v>1379.02</v>
      </c>
      <c r="U15" s="14">
        <v>0.60090099327138735</v>
      </c>
      <c r="V15" s="14">
        <v>0.26954950336430628</v>
      </c>
      <c r="W15" s="20">
        <f t="shared" si="1"/>
        <v>7.2656934763944164E-2</v>
      </c>
      <c r="X15" s="15">
        <v>55.787580657204181</v>
      </c>
      <c r="Y15" s="15">
        <v>55.549425127118305</v>
      </c>
      <c r="AI15" s="19">
        <v>14</v>
      </c>
      <c r="AJ15" s="98">
        <v>1379.02</v>
      </c>
      <c r="AK15" s="99">
        <v>0.60090099327138735</v>
      </c>
      <c r="AL15" s="99">
        <v>0.26954950336430628</v>
      </c>
      <c r="AM15" s="9">
        <f t="shared" si="2"/>
        <v>7.2656934763944164E-2</v>
      </c>
      <c r="AN15" s="100">
        <v>55.787580657204181</v>
      </c>
      <c r="AO15" s="100">
        <v>55.549425127118305</v>
      </c>
      <c r="AP15" s="91">
        <v>54.740599858517371</v>
      </c>
      <c r="AQ15" s="21"/>
      <c r="AZ15" s="102">
        <v>415</v>
      </c>
      <c r="BA15" s="98">
        <v>1437.5186595582636</v>
      </c>
      <c r="BB15" s="99">
        <v>0.625</v>
      </c>
      <c r="BC15" s="99">
        <v>1.149681381068242</v>
      </c>
      <c r="BD15" s="103">
        <f t="shared" si="3"/>
        <v>1.3217672779749803</v>
      </c>
      <c r="BE15" s="100">
        <v>76.762763192407661</v>
      </c>
      <c r="BF15" s="100">
        <v>76.545193687230977</v>
      </c>
      <c r="BG15" s="2">
        <f t="shared" si="4"/>
        <v>75.886875269113432</v>
      </c>
      <c r="BH15" s="3">
        <v>14</v>
      </c>
      <c r="BI15" s="3" t="str">
        <f t="shared" si="5"/>
        <v>OK</v>
      </c>
      <c r="BM15" s="104">
        <v>63</v>
      </c>
      <c r="BN15" s="101">
        <v>58.209446831408798</v>
      </c>
      <c r="BO15" s="101">
        <v>67.790553168589923</v>
      </c>
      <c r="BP15" s="2">
        <v>75.886875269113432</v>
      </c>
      <c r="BQ15" s="2">
        <v>76.545193687230977</v>
      </c>
      <c r="BU15" s="99">
        <v>76.545193687230977</v>
      </c>
      <c r="BV15" s="2">
        <v>75.886875269113432</v>
      </c>
      <c r="BW15" s="2">
        <f t="shared" si="6"/>
        <v>71.137344573264812</v>
      </c>
      <c r="BX15" s="2">
        <f t="shared" si="7"/>
        <v>80.636405964962051</v>
      </c>
    </row>
    <row r="16" spans="1:77" ht="14.25">
      <c r="B16" s="19">
        <v>16</v>
      </c>
      <c r="C16" s="98">
        <v>1386.8191666666669</v>
      </c>
      <c r="D16" s="99">
        <v>0.60531330526051152</v>
      </c>
      <c r="E16" s="99">
        <v>0.29468669473948844</v>
      </c>
      <c r="F16" s="9">
        <f t="shared" si="0"/>
        <v>8.6840248056484451E-2</v>
      </c>
      <c r="G16" s="100">
        <v>55.549425127118305</v>
      </c>
      <c r="H16" s="100">
        <v>55.886187160693055</v>
      </c>
      <c r="J16" s="23"/>
      <c r="K16" s="23" t="s">
        <v>65</v>
      </c>
      <c r="L16" s="23" t="s">
        <v>53</v>
      </c>
      <c r="M16" s="23" t="s">
        <v>66</v>
      </c>
      <c r="N16" s="23" t="s">
        <v>67</v>
      </c>
      <c r="O16" s="23" t="s">
        <v>68</v>
      </c>
      <c r="P16" s="23" t="s">
        <v>69</v>
      </c>
      <c r="Q16" s="26"/>
      <c r="S16" s="19">
        <v>15</v>
      </c>
      <c r="T16" s="13">
        <v>1386.8191666666669</v>
      </c>
      <c r="U16" s="14">
        <v>0.60531330526051152</v>
      </c>
      <c r="V16" s="14">
        <v>0.29468669473948844</v>
      </c>
      <c r="W16" s="20">
        <f t="shared" si="1"/>
        <v>8.6840248056484451E-2</v>
      </c>
      <c r="X16" s="15">
        <v>55.549425127118305</v>
      </c>
      <c r="Y16" s="15">
        <v>55.886187160693055</v>
      </c>
      <c r="AA16" s="23"/>
      <c r="AB16" s="23" t="s">
        <v>65</v>
      </c>
      <c r="AC16" s="23" t="s">
        <v>53</v>
      </c>
      <c r="AD16" s="23" t="s">
        <v>66</v>
      </c>
      <c r="AE16" s="23" t="s">
        <v>67</v>
      </c>
      <c r="AF16" s="23" t="s">
        <v>68</v>
      </c>
      <c r="AG16" s="23" t="s">
        <v>69</v>
      </c>
      <c r="AI16" s="19">
        <v>15</v>
      </c>
      <c r="AJ16" s="98">
        <v>1386.8191666666669</v>
      </c>
      <c r="AK16" s="99">
        <v>0.60531330526051152</v>
      </c>
      <c r="AL16" s="99">
        <v>0.29468669473948844</v>
      </c>
      <c r="AM16" s="9">
        <f t="shared" si="2"/>
        <v>8.6840248056484451E-2</v>
      </c>
      <c r="AN16" s="100">
        <v>55.549425127118305</v>
      </c>
      <c r="AO16" s="100">
        <v>55.886187160693055</v>
      </c>
      <c r="AP16" s="91">
        <v>55.081124337047584</v>
      </c>
      <c r="AQ16" s="21"/>
      <c r="AR16" s="23"/>
      <c r="AS16" s="23" t="s">
        <v>65</v>
      </c>
      <c r="AT16" s="23" t="s">
        <v>53</v>
      </c>
      <c r="AU16" s="23" t="s">
        <v>66</v>
      </c>
      <c r="AV16" s="23" t="s">
        <v>67</v>
      </c>
      <c r="AW16" s="23" t="s">
        <v>68</v>
      </c>
      <c r="AX16" s="23" t="s">
        <v>69</v>
      </c>
      <c r="AZ16" s="102">
        <v>416</v>
      </c>
      <c r="BA16" s="98">
        <v>1340.0296551724134</v>
      </c>
      <c r="BB16" s="99">
        <v>0.6087683371807282</v>
      </c>
      <c r="BC16" s="99">
        <v>1.0910752848313352</v>
      </c>
      <c r="BD16" s="103">
        <f t="shared" si="3"/>
        <v>1.1904452771697793</v>
      </c>
      <c r="BE16" s="100">
        <v>76.545193687230977</v>
      </c>
      <c r="BF16" s="100">
        <v>74.308938080088595</v>
      </c>
      <c r="BG16" s="2">
        <f t="shared" si="4"/>
        <v>75.731315031490595</v>
      </c>
      <c r="BH16" s="3">
        <v>15</v>
      </c>
      <c r="BI16" s="3" t="str">
        <f t="shared" si="5"/>
        <v>OK</v>
      </c>
      <c r="BM16" s="104">
        <v>64</v>
      </c>
      <c r="BN16" s="101">
        <v>59.21551401603152</v>
      </c>
      <c r="BO16" s="101">
        <v>68.784485983967343</v>
      </c>
      <c r="BP16" s="2">
        <v>75.731315031490595</v>
      </c>
      <c r="BQ16" s="2">
        <v>74.308938080088595</v>
      </c>
      <c r="BU16" s="99">
        <v>74.308938080088595</v>
      </c>
      <c r="BV16" s="2">
        <v>75.731315031490595</v>
      </c>
      <c r="BW16" s="2">
        <f t="shared" si="6"/>
        <v>70.981784335641976</v>
      </c>
      <c r="BX16" s="2">
        <f t="shared" si="7"/>
        <v>80.480845727339215</v>
      </c>
    </row>
    <row r="17" spans="2:76" ht="14.25">
      <c r="B17" s="19">
        <v>17</v>
      </c>
      <c r="C17" s="98">
        <v>1411.1716666666664</v>
      </c>
      <c r="D17" s="99">
        <v>0.61514721919302062</v>
      </c>
      <c r="E17" s="99">
        <v>0.28029443838604146</v>
      </c>
      <c r="F17" s="9">
        <f t="shared" si="0"/>
        <v>7.8564972190146395E-2</v>
      </c>
      <c r="G17" s="100">
        <v>55.886187160693055</v>
      </c>
      <c r="H17" s="100">
        <v>56.468505128287752</v>
      </c>
      <c r="J17" s="21" t="s">
        <v>59</v>
      </c>
      <c r="K17" s="21">
        <v>22.071580281303547</v>
      </c>
      <c r="L17" s="21">
        <v>2.6269647933341407</v>
      </c>
      <c r="M17" s="21">
        <v>8.4019322745815419</v>
      </c>
      <c r="N17" s="21">
        <v>8.1203738909084683E-16</v>
      </c>
      <c r="O17" s="21">
        <v>16.906918794059131</v>
      </c>
      <c r="P17" s="21">
        <v>27.236241768547963</v>
      </c>
      <c r="Q17" s="21"/>
      <c r="S17" s="19">
        <v>16</v>
      </c>
      <c r="T17" s="13">
        <v>1411.1716666666664</v>
      </c>
      <c r="U17" s="14">
        <v>0.61514721919302062</v>
      </c>
      <c r="V17" s="14">
        <v>0.28029443838604146</v>
      </c>
      <c r="W17" s="20">
        <f t="shared" si="1"/>
        <v>7.8564972190146395E-2</v>
      </c>
      <c r="X17" s="15">
        <v>55.886187160693055</v>
      </c>
      <c r="Y17" s="15">
        <v>56.468505128287752</v>
      </c>
      <c r="AA17" s="21" t="s">
        <v>59</v>
      </c>
      <c r="AB17" s="21">
        <v>20.380265266072563</v>
      </c>
      <c r="AC17" s="21">
        <v>2.5407359367525255</v>
      </c>
      <c r="AD17" s="21">
        <v>8.0214023705753004</v>
      </c>
      <c r="AE17" s="21">
        <v>1.2498556269235341E-14</v>
      </c>
      <c r="AF17" s="21">
        <v>15.384932462087283</v>
      </c>
      <c r="AG17" s="21">
        <v>25.375598070057841</v>
      </c>
      <c r="AI17" s="19">
        <v>16</v>
      </c>
      <c r="AJ17" s="98">
        <v>1411.1716666666664</v>
      </c>
      <c r="AK17" s="99">
        <v>0.61514721919302062</v>
      </c>
      <c r="AL17" s="99">
        <v>0.28029443838604146</v>
      </c>
      <c r="AM17" s="9">
        <f t="shared" si="2"/>
        <v>7.8564972190146395E-2</v>
      </c>
      <c r="AN17" s="100">
        <v>55.886187160693055</v>
      </c>
      <c r="AO17" s="100">
        <v>56.468505128287752</v>
      </c>
      <c r="AP17" s="91">
        <v>54.980752935914893</v>
      </c>
      <c r="AQ17" s="21"/>
      <c r="AR17" s="21" t="s">
        <v>59</v>
      </c>
      <c r="AS17" s="21">
        <v>18.746054884680419</v>
      </c>
      <c r="AT17" s="21">
        <v>2.4152696496273411</v>
      </c>
      <c r="AU17" s="21">
        <v>7.7614749506635006</v>
      </c>
      <c r="AV17" s="21">
        <v>7.6801402543188072E-14</v>
      </c>
      <c r="AW17" s="21">
        <v>13.997246169114554</v>
      </c>
      <c r="AX17" s="21">
        <v>23.494863600246283</v>
      </c>
      <c r="AZ17" s="102">
        <v>417</v>
      </c>
      <c r="BA17" s="98">
        <v>1428.0433333333333</v>
      </c>
      <c r="BB17" s="99">
        <v>0.62502532161359792</v>
      </c>
      <c r="BC17" s="99">
        <v>1.1399999999999999</v>
      </c>
      <c r="BD17" s="103">
        <f t="shared" si="3"/>
        <v>1.2995999999999999</v>
      </c>
      <c r="BE17" s="100">
        <v>74.308938080088595</v>
      </c>
      <c r="BF17" s="100">
        <v>73.429653873351768</v>
      </c>
      <c r="BG17" s="2">
        <f t="shared" si="4"/>
        <v>74.51726758400217</v>
      </c>
      <c r="BH17" s="3">
        <v>16</v>
      </c>
      <c r="BI17" s="3" t="str">
        <f t="shared" si="5"/>
        <v>OK</v>
      </c>
      <c r="BM17" s="104">
        <v>65</v>
      </c>
      <c r="BN17" s="101">
        <v>60.22087126862295</v>
      </c>
      <c r="BO17" s="101">
        <v>69.779128731376062</v>
      </c>
      <c r="BP17" s="2">
        <v>74.51726758400217</v>
      </c>
      <c r="BQ17" s="2">
        <v>73.429653873351768</v>
      </c>
      <c r="BU17" s="99">
        <v>73.429653873351768</v>
      </c>
      <c r="BV17" s="2">
        <v>74.51726758400217</v>
      </c>
      <c r="BW17" s="2">
        <f t="shared" si="6"/>
        <v>69.76773688815355</v>
      </c>
      <c r="BX17" s="2">
        <f t="shared" si="7"/>
        <v>79.266798279850789</v>
      </c>
    </row>
    <row r="18" spans="2:76" ht="14.25">
      <c r="B18" s="19">
        <v>18</v>
      </c>
      <c r="C18" s="98">
        <v>1264.2608333333335</v>
      </c>
      <c r="D18" s="99">
        <v>0.63471012625611956</v>
      </c>
      <c r="E18" s="99">
        <v>0.28451687709353263</v>
      </c>
      <c r="F18" s="9">
        <f t="shared" si="0"/>
        <v>8.0949853351056353E-2</v>
      </c>
      <c r="G18" s="100">
        <v>56.468505128287752</v>
      </c>
      <c r="H18" s="100">
        <v>57.828362761023364</v>
      </c>
      <c r="J18" s="21" t="s">
        <v>43</v>
      </c>
      <c r="K18" s="21">
        <v>-2.3417091426272091E-3</v>
      </c>
      <c r="L18" s="21">
        <v>1.0752423376209292E-3</v>
      </c>
      <c r="M18" s="21">
        <v>-2.1778431342356295</v>
      </c>
      <c r="N18" s="21">
        <v>3.0011738193930763E-2</v>
      </c>
      <c r="O18" s="21">
        <v>-4.4556555132282691E-3</v>
      </c>
      <c r="P18" s="21">
        <v>-2.2776277202614902E-4</v>
      </c>
      <c r="Q18" s="21"/>
      <c r="S18" s="19">
        <v>17</v>
      </c>
      <c r="T18" s="13">
        <v>1264.2608333333335</v>
      </c>
      <c r="U18" s="14">
        <v>0.63471012625611956</v>
      </c>
      <c r="V18" s="14">
        <v>0.28451687709353263</v>
      </c>
      <c r="W18" s="20">
        <f t="shared" si="1"/>
        <v>8.0949853351056353E-2</v>
      </c>
      <c r="X18" s="15">
        <v>56.468505128287752</v>
      </c>
      <c r="Y18" s="15">
        <v>57.828362761023364</v>
      </c>
      <c r="AA18" s="21" t="s">
        <v>43</v>
      </c>
      <c r="AB18" s="21">
        <v>-2.4394661120027924E-3</v>
      </c>
      <c r="AC18" s="21">
        <v>1.039133935429194E-3</v>
      </c>
      <c r="AD18" s="21">
        <v>-2.3475954627496778</v>
      </c>
      <c r="AE18" s="21">
        <v>1.9396712036319153E-2</v>
      </c>
      <c r="AF18" s="21">
        <v>-4.4825040209397152E-3</v>
      </c>
      <c r="AG18" s="21">
        <v>-3.9642820306586956E-4</v>
      </c>
      <c r="AI18" s="19">
        <v>17</v>
      </c>
      <c r="AJ18" s="98">
        <v>1264.2608333333335</v>
      </c>
      <c r="AK18" s="99">
        <v>0.63471012625611956</v>
      </c>
      <c r="AL18" s="99">
        <v>0.28451687709353263</v>
      </c>
      <c r="AM18" s="9">
        <f t="shared" si="2"/>
        <v>8.0949853351056353E-2</v>
      </c>
      <c r="AN18" s="100">
        <v>56.468505128287752</v>
      </c>
      <c r="AO18" s="100">
        <v>57.828362761023364</v>
      </c>
      <c r="AP18" s="91">
        <v>55.753240416181697</v>
      </c>
      <c r="AQ18" s="21"/>
      <c r="AR18" s="21" t="s">
        <v>43</v>
      </c>
      <c r="AS18" s="21">
        <v>-2.0677617828777362E-3</v>
      </c>
      <c r="AT18" s="21">
        <v>9.8724309903266104E-4</v>
      </c>
      <c r="AU18" s="21">
        <v>-2.0944808678873614</v>
      </c>
      <c r="AV18" s="21">
        <v>3.6872065770931238E-2</v>
      </c>
      <c r="AW18" s="21">
        <v>-4.0088405497110445E-3</v>
      </c>
      <c r="AX18" s="21">
        <v>-1.2668301604442777E-4</v>
      </c>
      <c r="AZ18" s="102">
        <v>418</v>
      </c>
      <c r="BA18" s="98">
        <v>1421.9949999999999</v>
      </c>
      <c r="BB18" s="99">
        <v>0.61442706438704986</v>
      </c>
      <c r="BC18" s="99">
        <v>1.1634376136777009</v>
      </c>
      <c r="BD18" s="103">
        <f t="shared" si="3"/>
        <v>1.3535870809200632</v>
      </c>
      <c r="BE18" s="100">
        <v>73.429653873351768</v>
      </c>
      <c r="BF18" s="100">
        <v>74.578712072939609</v>
      </c>
      <c r="BG18" s="2">
        <f t="shared" si="4"/>
        <v>74.064602938440771</v>
      </c>
      <c r="BH18" s="3">
        <v>17</v>
      </c>
      <c r="BI18" s="3" t="str">
        <f t="shared" si="5"/>
        <v>OK</v>
      </c>
      <c r="BM18" s="104">
        <v>66</v>
      </c>
      <c r="BN18" s="101">
        <v>61.225516199425584</v>
      </c>
      <c r="BO18" s="101">
        <v>70.774483800573563</v>
      </c>
      <c r="BP18" s="2">
        <v>74.064602938440771</v>
      </c>
      <c r="BQ18" s="2">
        <v>74.578712072939609</v>
      </c>
      <c r="BU18" s="99">
        <v>74.578712072939609</v>
      </c>
      <c r="BV18" s="2">
        <v>74.064602938440771</v>
      </c>
      <c r="BW18" s="2">
        <f t="shared" si="6"/>
        <v>69.315072242592151</v>
      </c>
      <c r="BX18" s="2">
        <f t="shared" si="7"/>
        <v>78.814133634289391</v>
      </c>
    </row>
    <row r="19" spans="2:76" ht="14.25">
      <c r="B19" s="19">
        <v>19</v>
      </c>
      <c r="C19" s="98">
        <v>1328.0070833333332</v>
      </c>
      <c r="D19" s="99">
        <v>0.63968471904398683</v>
      </c>
      <c r="E19" s="99">
        <v>0.69697050597508248</v>
      </c>
      <c r="F19" s="9">
        <f t="shared" si="0"/>
        <v>0.4857678861991625</v>
      </c>
      <c r="G19" s="100">
        <v>57.828362761023364</v>
      </c>
      <c r="H19" s="100">
        <v>70.681347555492607</v>
      </c>
      <c r="J19" s="21" t="s">
        <v>44</v>
      </c>
      <c r="K19" s="21">
        <v>2.9355410471823431</v>
      </c>
      <c r="L19" s="21">
        <v>1.6530569867466396</v>
      </c>
      <c r="M19" s="21">
        <v>1.775825679766639</v>
      </c>
      <c r="N19" s="21">
        <v>7.65353600985057E-2</v>
      </c>
      <c r="O19" s="21">
        <v>-0.31439963620036515</v>
      </c>
      <c r="P19" s="21">
        <v>6.1854817305650514</v>
      </c>
      <c r="Q19" s="21"/>
      <c r="S19" s="19">
        <v>19</v>
      </c>
      <c r="T19" s="13">
        <v>1209.9054166666667</v>
      </c>
      <c r="U19" s="14">
        <v>0.6449067306005497</v>
      </c>
      <c r="V19" s="14">
        <v>0.92583942459505286</v>
      </c>
      <c r="W19" s="20">
        <f t="shared" si="1"/>
        <v>0.85717864013449863</v>
      </c>
      <c r="X19" s="15">
        <v>70.681347555492607</v>
      </c>
      <c r="Y19" s="15">
        <v>71.143718276703837</v>
      </c>
      <c r="AA19" s="21" t="s">
        <v>44</v>
      </c>
      <c r="AB19" s="21">
        <v>2.4634837620471139</v>
      </c>
      <c r="AC19" s="21">
        <v>1.5888960459792383</v>
      </c>
      <c r="AD19" s="21">
        <v>1.5504373418771185</v>
      </c>
      <c r="AE19" s="21">
        <v>0.12185183633746943</v>
      </c>
      <c r="AF19" s="21">
        <v>-0.6604396751706294</v>
      </c>
      <c r="AG19" s="21">
        <v>5.5874071992648577</v>
      </c>
      <c r="AI19" s="19">
        <v>18</v>
      </c>
      <c r="AJ19" s="98">
        <v>1209.9054166666667</v>
      </c>
      <c r="AK19" s="99">
        <v>0.6449067306005497</v>
      </c>
      <c r="AL19" s="99">
        <v>0.92583942459505286</v>
      </c>
      <c r="AM19" s="9">
        <f t="shared" si="2"/>
        <v>0.85717864013449863</v>
      </c>
      <c r="AN19" s="100">
        <v>70.681347555492607</v>
      </c>
      <c r="AO19" s="100">
        <v>71.143718276703837</v>
      </c>
      <c r="AP19" s="91">
        <v>72.001879958385643</v>
      </c>
      <c r="AQ19" s="21"/>
      <c r="AR19" s="21" t="s">
        <v>44</v>
      </c>
      <c r="AS19" s="21">
        <v>3.3459324817630871</v>
      </c>
      <c r="AT19" s="21">
        <v>1.5082126616550184</v>
      </c>
      <c r="AU19" s="21">
        <v>2.2184752633567402</v>
      </c>
      <c r="AV19" s="21">
        <v>2.710668338959803E-2</v>
      </c>
      <c r="AW19" s="21">
        <v>0.38054373781922868</v>
      </c>
      <c r="AX19" s="21">
        <v>6.311321225706946</v>
      </c>
      <c r="AZ19" s="102">
        <v>419</v>
      </c>
      <c r="BA19" s="98">
        <v>1386.5008333333335</v>
      </c>
      <c r="BB19" s="99">
        <v>0.63496889234529497</v>
      </c>
      <c r="BC19" s="99">
        <v>1.1547822464170647</v>
      </c>
      <c r="BD19" s="103">
        <f t="shared" si="3"/>
        <v>1.3335220366400424</v>
      </c>
      <c r="BE19" s="100">
        <v>74.578712072939609</v>
      </c>
      <c r="BF19" s="100">
        <v>73.865097214596062</v>
      </c>
      <c r="BG19" s="2">
        <f t="shared" si="4"/>
        <v>74.824740071836672</v>
      </c>
      <c r="BH19" s="3">
        <v>18</v>
      </c>
      <c r="BI19" s="3" t="str">
        <f t="shared" si="5"/>
        <v>OK</v>
      </c>
      <c r="BM19" s="104">
        <v>67</v>
      </c>
      <c r="BN19" s="101">
        <v>62.22944672774608</v>
      </c>
      <c r="BO19" s="101">
        <v>71.77055327225321</v>
      </c>
      <c r="BP19" s="2">
        <v>74.824740071836672</v>
      </c>
      <c r="BQ19" s="2">
        <v>73.865097214596062</v>
      </c>
      <c r="BU19" s="99">
        <v>73.865097214596062</v>
      </c>
      <c r="BV19" s="2">
        <v>74.824740071836672</v>
      </c>
      <c r="BW19" s="2">
        <f t="shared" si="6"/>
        <v>70.075209375988052</v>
      </c>
      <c r="BX19" s="2">
        <f t="shared" si="7"/>
        <v>79.574270767685292</v>
      </c>
    </row>
    <row r="20" spans="2:76" ht="14.25">
      <c r="B20" s="19">
        <v>20</v>
      </c>
      <c r="C20" s="98">
        <v>1209.9054166666667</v>
      </c>
      <c r="D20" s="99">
        <v>0.6449067306005497</v>
      </c>
      <c r="E20" s="99">
        <v>0.92583942459505286</v>
      </c>
      <c r="F20" s="9">
        <f t="shared" si="0"/>
        <v>0.85717864013449863</v>
      </c>
      <c r="G20" s="100">
        <v>70.681347555492607</v>
      </c>
      <c r="H20" s="100">
        <v>71.143718276703837</v>
      </c>
      <c r="J20" s="21" t="s">
        <v>45</v>
      </c>
      <c r="K20" s="21">
        <v>26.258898067465438</v>
      </c>
      <c r="L20" s="21">
        <v>3.0389700742061874</v>
      </c>
      <c r="M20" s="21">
        <v>8.6407228193336358</v>
      </c>
      <c r="N20" s="21">
        <v>1.4247600838540183E-16</v>
      </c>
      <c r="O20" s="21">
        <v>20.284226559507921</v>
      </c>
      <c r="P20" s="21">
        <v>32.233569575422955</v>
      </c>
      <c r="Q20" s="21"/>
      <c r="S20" s="19">
        <v>20</v>
      </c>
      <c r="T20" s="13">
        <v>1388.8087499999999</v>
      </c>
      <c r="U20" s="14">
        <v>0.62496017296313155</v>
      </c>
      <c r="V20" s="14">
        <v>0.9</v>
      </c>
      <c r="W20" s="20">
        <f t="shared" si="1"/>
        <v>0.81</v>
      </c>
      <c r="X20" s="15">
        <v>71.143718276703837</v>
      </c>
      <c r="Y20" s="15">
        <v>70.134518345093653</v>
      </c>
      <c r="AA20" s="21" t="s">
        <v>45</v>
      </c>
      <c r="AB20" s="21">
        <v>23.580077713640687</v>
      </c>
      <c r="AC20" s="21">
        <v>2.9650043716448278</v>
      </c>
      <c r="AD20" s="21">
        <v>7.9527969466566777</v>
      </c>
      <c r="AE20" s="21">
        <v>2.0152446644623983E-14</v>
      </c>
      <c r="AF20" s="21">
        <v>17.750592095954548</v>
      </c>
      <c r="AG20" s="21">
        <v>29.409563331326826</v>
      </c>
      <c r="AI20" s="19">
        <v>19</v>
      </c>
      <c r="AJ20" s="98">
        <v>1388.8087499999999</v>
      </c>
      <c r="AK20" s="99">
        <v>0.62496017296313155</v>
      </c>
      <c r="AL20" s="99">
        <v>0.9</v>
      </c>
      <c r="AM20" s="9">
        <f t="shared" si="2"/>
        <v>0.81</v>
      </c>
      <c r="AN20" s="100">
        <v>71.143718276703837</v>
      </c>
      <c r="AO20" s="100">
        <v>70.134518345093653</v>
      </c>
      <c r="AP20" s="91">
        <v>71.641162073086804</v>
      </c>
      <c r="AQ20" s="21"/>
      <c r="AR20" s="21" t="s">
        <v>45</v>
      </c>
      <c r="AS20" s="21">
        <v>24.170786080603346</v>
      </c>
      <c r="AT20" s="21">
        <v>2.8085344997624389</v>
      </c>
      <c r="AU20" s="21">
        <v>8.6061916215192813</v>
      </c>
      <c r="AV20" s="21">
        <v>1.9624815159276844E-16</v>
      </c>
      <c r="AW20" s="21">
        <v>18.648755398647349</v>
      </c>
      <c r="AX20" s="21">
        <v>29.692816762559342</v>
      </c>
      <c r="AZ20" s="102">
        <v>420</v>
      </c>
      <c r="BA20" s="98">
        <v>1453.1916666666668</v>
      </c>
      <c r="BB20" s="99">
        <v>0.63497913769123782</v>
      </c>
      <c r="BC20" s="99">
        <v>1.1450208623087621</v>
      </c>
      <c r="BD20" s="103">
        <f t="shared" si="3"/>
        <v>1.311072775122301</v>
      </c>
      <c r="BE20" s="100">
        <v>73.865097214596062</v>
      </c>
      <c r="BF20" s="100">
        <v>76.177194834024377</v>
      </c>
      <c r="BG20" s="2">
        <f t="shared" si="4"/>
        <v>74.265408129628554</v>
      </c>
      <c r="BH20" s="3">
        <v>19</v>
      </c>
      <c r="BI20" s="3" t="str">
        <f t="shared" si="5"/>
        <v>OK</v>
      </c>
      <c r="BM20" s="104">
        <v>68</v>
      </c>
      <c r="BN20" s="101">
        <v>63.232661086573692</v>
      </c>
      <c r="BO20" s="101">
        <v>72.767338913425732</v>
      </c>
      <c r="BP20" s="2">
        <v>74.265408129628554</v>
      </c>
      <c r="BQ20" s="2">
        <v>76.177194834024377</v>
      </c>
      <c r="BU20" s="99">
        <v>76.177194834024377</v>
      </c>
      <c r="BV20" s="2">
        <v>74.265408129628554</v>
      </c>
      <c r="BW20" s="2">
        <f t="shared" si="6"/>
        <v>69.515877433779934</v>
      </c>
      <c r="BX20" s="2">
        <f t="shared" si="7"/>
        <v>79.014938825477174</v>
      </c>
    </row>
    <row r="21" spans="2:76" ht="14.25">
      <c r="B21" s="19">
        <v>21</v>
      </c>
      <c r="C21" s="98">
        <v>1388.8087499999999</v>
      </c>
      <c r="D21" s="99">
        <v>0.62496017296313155</v>
      </c>
      <c r="E21" s="99">
        <v>0.9</v>
      </c>
      <c r="F21" s="9">
        <f t="shared" si="0"/>
        <v>0.81</v>
      </c>
      <c r="G21" s="100">
        <v>71.143718276703837</v>
      </c>
      <c r="H21" s="100">
        <v>70.134518345093653</v>
      </c>
      <c r="J21" s="21" t="s">
        <v>47</v>
      </c>
      <c r="K21" s="21">
        <v>-9.9262128321389742</v>
      </c>
      <c r="L21" s="21">
        <v>1.7051962151129525</v>
      </c>
      <c r="M21" s="21">
        <v>-5.8211557967136702</v>
      </c>
      <c r="N21" s="21">
        <v>1.2149437305032339E-8</v>
      </c>
      <c r="O21" s="21">
        <v>-13.27866020514365</v>
      </c>
      <c r="P21" s="21">
        <v>-6.5737654591342984</v>
      </c>
      <c r="Q21" s="21"/>
      <c r="S21" s="19">
        <v>21</v>
      </c>
      <c r="T21" s="13">
        <v>1377.8262500000001</v>
      </c>
      <c r="U21" s="14">
        <v>0.5597361809045226</v>
      </c>
      <c r="V21" s="14">
        <v>0.57479271356783923</v>
      </c>
      <c r="W21" s="20">
        <f t="shared" si="1"/>
        <v>0.33038666357068008</v>
      </c>
      <c r="X21" s="15">
        <v>70.134518345093653</v>
      </c>
      <c r="Y21" s="15">
        <v>66.615978996106051</v>
      </c>
      <c r="AA21" s="21" t="s">
        <v>47</v>
      </c>
      <c r="AB21" s="21">
        <v>-8.6861446377555875</v>
      </c>
      <c r="AC21" s="21">
        <v>1.6527977139287229</v>
      </c>
      <c r="AD21" s="21">
        <v>-5.2554190779393704</v>
      </c>
      <c r="AE21" s="21">
        <v>2.4428930399713554E-7</v>
      </c>
      <c r="AF21" s="21">
        <v>-11.935704940072124</v>
      </c>
      <c r="AG21" s="21">
        <v>-5.4365843354390506</v>
      </c>
      <c r="AI21" s="19">
        <v>20</v>
      </c>
      <c r="AJ21" s="98">
        <v>1377.8262500000001</v>
      </c>
      <c r="AK21" s="99">
        <v>0.5597361809045226</v>
      </c>
      <c r="AL21" s="99">
        <v>0.57479271356783923</v>
      </c>
      <c r="AM21" s="9">
        <f t="shared" si="2"/>
        <v>0.33038666357068008</v>
      </c>
      <c r="AN21" s="100">
        <v>70.134518345093653</v>
      </c>
      <c r="AO21" s="100">
        <v>66.615978996106051</v>
      </c>
      <c r="AP21" s="91">
        <v>67.533387318348844</v>
      </c>
      <c r="AQ21" s="21"/>
      <c r="AR21" s="21" t="s">
        <v>47</v>
      </c>
      <c r="AS21" s="21">
        <v>-9.4015701093835933</v>
      </c>
      <c r="AT21" s="21">
        <v>1.566945597381876</v>
      </c>
      <c r="AU21" s="21">
        <v>-5.9999339639437164</v>
      </c>
      <c r="AV21" s="21">
        <v>4.5665370747541451E-9</v>
      </c>
      <c r="AW21" s="21">
        <v>-12.482437254305788</v>
      </c>
      <c r="AX21" s="21">
        <v>-6.3207029644613986</v>
      </c>
      <c r="AZ21" s="102">
        <v>421</v>
      </c>
      <c r="BA21" s="98">
        <v>1441.5725</v>
      </c>
      <c r="BB21" s="99">
        <v>0.64505727119595735</v>
      </c>
      <c r="BC21" s="99">
        <v>1.17</v>
      </c>
      <c r="BD21" s="103">
        <f t="shared" si="3"/>
        <v>1.3688999999999998</v>
      </c>
      <c r="BE21" s="100">
        <v>76.177194834024377</v>
      </c>
      <c r="BF21" s="100">
        <v>75.81331025648312</v>
      </c>
      <c r="BG21" s="2">
        <f t="shared" si="4"/>
        <v>75.668175528738999</v>
      </c>
      <c r="BH21" s="3">
        <v>20</v>
      </c>
      <c r="BI21" s="3" t="str">
        <f t="shared" si="5"/>
        <v>OK</v>
      </c>
      <c r="BM21" s="104">
        <v>69</v>
      </c>
      <c r="BN21" s="101">
        <v>64.235157826526034</v>
      </c>
      <c r="BO21" s="101">
        <v>73.764842173473539</v>
      </c>
      <c r="BP21" s="2">
        <v>75.668175528738999</v>
      </c>
      <c r="BQ21" s="2">
        <v>75.81331025648312</v>
      </c>
      <c r="BU21" s="99">
        <v>75.81331025648312</v>
      </c>
      <c r="BV21" s="2">
        <v>75.668175528738999</v>
      </c>
      <c r="BW21" s="2">
        <f t="shared" si="6"/>
        <v>70.918644832890379</v>
      </c>
      <c r="BX21" s="2">
        <f t="shared" si="7"/>
        <v>80.417706224587619</v>
      </c>
    </row>
    <row r="22" spans="2:76" ht="15" thickBot="1">
      <c r="B22" s="19">
        <v>22</v>
      </c>
      <c r="C22" s="98">
        <v>1377.8262500000001</v>
      </c>
      <c r="D22" s="99">
        <v>0.5597361809045226</v>
      </c>
      <c r="E22" s="99">
        <v>0.57479271356783923</v>
      </c>
      <c r="F22" s="9">
        <f t="shared" si="0"/>
        <v>0.33038666357068008</v>
      </c>
      <c r="G22" s="100">
        <v>70.134518345093653</v>
      </c>
      <c r="H22" s="100">
        <v>66.615978996106051</v>
      </c>
      <c r="J22" s="22" t="s">
        <v>128</v>
      </c>
      <c r="K22" s="22">
        <v>0.49800203985540881</v>
      </c>
      <c r="L22" s="22">
        <v>3.3867111585073176E-2</v>
      </c>
      <c r="M22" s="22">
        <v>14.704591461968716</v>
      </c>
      <c r="N22" s="22">
        <v>2.6106029862015324E-39</v>
      </c>
      <c r="O22" s="22">
        <v>0.43141867058777644</v>
      </c>
      <c r="P22" s="22">
        <v>0.56458540912304112</v>
      </c>
      <c r="Q22" s="21"/>
      <c r="S22" s="19">
        <v>22</v>
      </c>
      <c r="T22" s="13">
        <v>1333.2219780219782</v>
      </c>
      <c r="U22" s="14">
        <v>0.6797601313705941</v>
      </c>
      <c r="V22" s="14">
        <v>0.94488006568529692</v>
      </c>
      <c r="W22" s="20">
        <f t="shared" si="1"/>
        <v>0.89279833852945101</v>
      </c>
      <c r="X22" s="15">
        <v>66.615978996106051</v>
      </c>
      <c r="Y22" s="15">
        <v>74.115146016324218</v>
      </c>
      <c r="AA22" s="22" t="s">
        <v>128</v>
      </c>
      <c r="AB22" s="22">
        <v>0.54597640346764964</v>
      </c>
      <c r="AC22" s="22">
        <v>3.4056908774688047E-2</v>
      </c>
      <c r="AD22" s="22">
        <v>16.031296530160514</v>
      </c>
      <c r="AE22" s="22">
        <v>9.6347131973918635E-45</v>
      </c>
      <c r="AF22" s="22">
        <v>0.47901722398598279</v>
      </c>
      <c r="AG22" s="22">
        <v>0.61293558294931649</v>
      </c>
      <c r="AI22" s="19">
        <v>21</v>
      </c>
      <c r="AJ22" s="98">
        <v>1333.2219780219782</v>
      </c>
      <c r="AK22" s="99">
        <v>0.6797601313705941</v>
      </c>
      <c r="AL22" s="99">
        <v>0.94488006568529692</v>
      </c>
      <c r="AM22" s="9">
        <f t="shared" si="2"/>
        <v>0.89279833852945101</v>
      </c>
      <c r="AN22" s="100">
        <v>66.615978996106051</v>
      </c>
      <c r="AO22" s="100">
        <v>74.115146016324218</v>
      </c>
      <c r="AP22" s="91">
        <v>69.729571051997624</v>
      </c>
      <c r="AQ22" s="21"/>
      <c r="AR22" s="22" t="s">
        <v>128</v>
      </c>
      <c r="AS22" s="22">
        <v>0.55573877183561893</v>
      </c>
      <c r="AT22" s="22">
        <v>3.242209800813612E-2</v>
      </c>
      <c r="AU22" s="22">
        <v>17.14074060525509</v>
      </c>
      <c r="AV22" s="22">
        <v>2.5647034803499118E-49</v>
      </c>
      <c r="AW22" s="22">
        <v>0.49199171087216775</v>
      </c>
      <c r="AX22" s="22">
        <v>0.6194858327990701</v>
      </c>
      <c r="AZ22" s="102">
        <v>422</v>
      </c>
      <c r="BA22" s="98">
        <v>1443.1641666666667</v>
      </c>
      <c r="BB22" s="99">
        <v>0.68982666002104454</v>
      </c>
      <c r="BC22" s="99">
        <v>1.269653320042089</v>
      </c>
      <c r="BD22" s="103">
        <f t="shared" si="3"/>
        <v>1.6120195530938992</v>
      </c>
      <c r="BE22" s="100">
        <v>75.81331025648312</v>
      </c>
      <c r="BF22" s="100">
        <v>76.72363709563237</v>
      </c>
      <c r="BG22" s="2">
        <f t="shared" si="4"/>
        <v>75.735448482865365</v>
      </c>
      <c r="BH22" s="3">
        <v>21</v>
      </c>
      <c r="BI22" s="3" t="str">
        <f t="shared" si="5"/>
        <v>OK</v>
      </c>
      <c r="BM22" s="104">
        <v>70</v>
      </c>
      <c r="BN22" s="101">
        <v>65.236935819101902</v>
      </c>
      <c r="BO22" s="101">
        <v>74.763064180897814</v>
      </c>
      <c r="BP22" s="2">
        <v>75.735448482865365</v>
      </c>
      <c r="BQ22" s="2">
        <v>76.72363709563237</v>
      </c>
      <c r="BU22" s="99">
        <v>76.72363709563237</v>
      </c>
      <c r="BV22" s="2">
        <v>75.735448482865365</v>
      </c>
      <c r="BW22" s="2">
        <f t="shared" si="6"/>
        <v>70.985917787016746</v>
      </c>
      <c r="BX22" s="2">
        <f t="shared" si="7"/>
        <v>80.484979178713985</v>
      </c>
    </row>
    <row r="23" spans="2:76" ht="14.25">
      <c r="B23" s="19">
        <v>23</v>
      </c>
      <c r="C23" s="98">
        <v>1333.2219780219782</v>
      </c>
      <c r="D23" s="99">
        <v>0.6797601313705941</v>
      </c>
      <c r="E23" s="99">
        <v>0.94488006568529692</v>
      </c>
      <c r="F23" s="9">
        <f t="shared" si="0"/>
        <v>0.89279833852945101</v>
      </c>
      <c r="G23" s="100">
        <v>66.615978996106051</v>
      </c>
      <c r="H23" s="100">
        <v>74.115146016324218</v>
      </c>
      <c r="S23" s="19">
        <v>23</v>
      </c>
      <c r="T23" s="13">
        <v>1235.4516666666666</v>
      </c>
      <c r="U23" s="14">
        <v>0.57496151872755252</v>
      </c>
      <c r="V23" s="14">
        <v>0.70946126218573624</v>
      </c>
      <c r="W23" s="20">
        <f t="shared" si="1"/>
        <v>0.50333528254217796</v>
      </c>
      <c r="X23" s="15">
        <v>74.115146016324218</v>
      </c>
      <c r="Y23" s="15">
        <v>67.612422914005037</v>
      </c>
      <c r="AI23" s="19">
        <v>22</v>
      </c>
      <c r="AJ23" s="98">
        <v>1235.4516666666666</v>
      </c>
      <c r="AK23" s="99">
        <v>0.57496151872755252</v>
      </c>
      <c r="AL23" s="99">
        <v>0.70946126218573624</v>
      </c>
      <c r="AM23" s="9">
        <f t="shared" si="2"/>
        <v>0.50333528254217796</v>
      </c>
      <c r="AN23" s="100">
        <v>74.115146016324218</v>
      </c>
      <c r="AO23" s="100">
        <v>67.612422914005037</v>
      </c>
      <c r="AP23" s="91">
        <v>71.719972239978006</v>
      </c>
      <c r="AQ23" s="21"/>
      <c r="AZ23" s="102">
        <v>423</v>
      </c>
      <c r="BA23" s="98">
        <v>1451.9183333333333</v>
      </c>
      <c r="BB23" s="99">
        <v>0.63489890364167256</v>
      </c>
      <c r="BC23" s="99">
        <v>1.1593934218500357</v>
      </c>
      <c r="BD23" s="103">
        <f t="shared" si="3"/>
        <v>1.3441931066291348</v>
      </c>
      <c r="BE23" s="100">
        <v>76.72363709563237</v>
      </c>
      <c r="BF23" s="100">
        <v>75.399632287574462</v>
      </c>
      <c r="BG23" s="2">
        <f t="shared" si="4"/>
        <v>75.892387008045105</v>
      </c>
      <c r="BH23" s="3">
        <v>22</v>
      </c>
      <c r="BI23" s="3" t="str">
        <f t="shared" si="5"/>
        <v>OK</v>
      </c>
      <c r="BM23" s="104">
        <v>71</v>
      </c>
      <c r="BN23" s="101">
        <v>66.237994259223953</v>
      </c>
      <c r="BO23" s="101">
        <v>75.762005740775905</v>
      </c>
      <c r="BP23" s="2">
        <v>75.892387008045105</v>
      </c>
      <c r="BQ23" s="2">
        <v>75.399632287574462</v>
      </c>
      <c r="BU23" s="99">
        <v>75.399632287574462</v>
      </c>
      <c r="BV23" s="2">
        <v>75.892387008045105</v>
      </c>
      <c r="BW23" s="2">
        <f t="shared" si="6"/>
        <v>71.142856312196486</v>
      </c>
      <c r="BX23" s="2">
        <f t="shared" si="7"/>
        <v>80.641917703893725</v>
      </c>
    </row>
    <row r="24" spans="2:76" ht="14.25">
      <c r="B24" s="19">
        <v>24</v>
      </c>
      <c r="C24" s="98">
        <v>1235.4516666666666</v>
      </c>
      <c r="D24" s="99">
        <v>0.57496151872755252</v>
      </c>
      <c r="E24" s="99">
        <v>0.70946126218573624</v>
      </c>
      <c r="F24" s="9">
        <f t="shared" si="0"/>
        <v>0.50333528254217796</v>
      </c>
      <c r="G24" s="100">
        <v>74.115146016324218</v>
      </c>
      <c r="H24" s="100">
        <v>67.612422914005037</v>
      </c>
      <c r="S24" s="19">
        <v>24</v>
      </c>
      <c r="T24" s="13">
        <v>1313.6025</v>
      </c>
      <c r="U24" s="14">
        <v>0.5</v>
      </c>
      <c r="V24" s="14">
        <v>0.42</v>
      </c>
      <c r="W24" s="20">
        <f t="shared" si="1"/>
        <v>0.17639999999999997</v>
      </c>
      <c r="X24" s="15">
        <v>67.612422914005037</v>
      </c>
      <c r="Y24" s="15">
        <v>60.516351118760745</v>
      </c>
      <c r="AI24" s="19">
        <v>23</v>
      </c>
      <c r="AJ24" s="98">
        <v>1313.6025</v>
      </c>
      <c r="AK24" s="99">
        <v>0.5</v>
      </c>
      <c r="AL24" s="99">
        <v>0.42</v>
      </c>
      <c r="AM24" s="9">
        <f t="shared" si="2"/>
        <v>0.17639999999999997</v>
      </c>
      <c r="AN24" s="100">
        <v>67.612422914005037</v>
      </c>
      <c r="AO24" s="100">
        <v>60.516351118760745</v>
      </c>
      <c r="AP24" s="91">
        <v>63.770942135787067</v>
      </c>
      <c r="AQ24" s="21"/>
      <c r="AZ24" s="102">
        <v>424</v>
      </c>
      <c r="BA24" s="98">
        <v>1433.7733333333333</v>
      </c>
      <c r="BB24" s="99">
        <v>0.64474293345203648</v>
      </c>
      <c r="BC24" s="99">
        <v>1.194571555753394</v>
      </c>
      <c r="BD24" s="103">
        <f t="shared" si="3"/>
        <v>1.4270012018150842</v>
      </c>
      <c r="BE24" s="100">
        <v>75.399632287574462</v>
      </c>
      <c r="BF24" s="100">
        <v>75.774744138547433</v>
      </c>
      <c r="BG24" s="2">
        <f t="shared" si="4"/>
        <v>75.298800235532497</v>
      </c>
      <c r="BH24" s="3">
        <v>23</v>
      </c>
      <c r="BI24" s="3" t="str">
        <f t="shared" si="5"/>
        <v>OK</v>
      </c>
      <c r="BM24" s="104">
        <v>72</v>
      </c>
      <c r="BN24" s="101">
        <v>67.238332667058245</v>
      </c>
      <c r="BO24" s="101">
        <v>76.761667332941755</v>
      </c>
      <c r="BP24" s="2">
        <v>75.298800235532497</v>
      </c>
      <c r="BQ24" s="2">
        <v>75.774744138547433</v>
      </c>
      <c r="BU24" s="99">
        <v>75.774744138547433</v>
      </c>
      <c r="BV24" s="2">
        <v>75.298800235532497</v>
      </c>
      <c r="BW24" s="2">
        <f t="shared" si="6"/>
        <v>70.549269539683877</v>
      </c>
      <c r="BX24" s="2">
        <f t="shared" si="7"/>
        <v>80.048330931381116</v>
      </c>
    </row>
    <row r="25" spans="2:76" ht="14.25">
      <c r="B25" s="19">
        <v>25</v>
      </c>
      <c r="C25" s="98">
        <v>1313.6025</v>
      </c>
      <c r="D25" s="99">
        <v>0.5</v>
      </c>
      <c r="E25" s="99">
        <v>0.42</v>
      </c>
      <c r="F25" s="9">
        <f t="shared" si="0"/>
        <v>0.17639999999999997</v>
      </c>
      <c r="G25" s="100">
        <v>67.612422914005037</v>
      </c>
      <c r="H25" s="100">
        <v>60.516351118760745</v>
      </c>
      <c r="S25" s="19">
        <v>25</v>
      </c>
      <c r="T25" s="13">
        <v>1360.9545833333332</v>
      </c>
      <c r="U25" s="14">
        <v>0.51</v>
      </c>
      <c r="V25" s="14">
        <v>0.41191014669926651</v>
      </c>
      <c r="W25" s="20">
        <f t="shared" si="1"/>
        <v>0.16966996895381126</v>
      </c>
      <c r="X25" s="15">
        <v>60.516351118760745</v>
      </c>
      <c r="Y25" s="15">
        <v>60.065356122835048</v>
      </c>
      <c r="AI25" s="19">
        <v>24</v>
      </c>
      <c r="AJ25" s="98">
        <v>1360.9545833333332</v>
      </c>
      <c r="AK25" s="99">
        <v>0.51</v>
      </c>
      <c r="AL25" s="99">
        <v>0.41191014669926651</v>
      </c>
      <c r="AM25" s="9">
        <f t="shared" si="2"/>
        <v>0.16966996895381126</v>
      </c>
      <c r="AN25" s="100">
        <v>60.516351118760745</v>
      </c>
      <c r="AO25" s="100">
        <v>60.065356122835048</v>
      </c>
      <c r="AP25" s="91">
        <v>59.630661153165534</v>
      </c>
      <c r="AQ25" s="21"/>
      <c r="AZ25" s="102">
        <v>425</v>
      </c>
      <c r="BA25" s="98">
        <v>1450.1675000000002</v>
      </c>
      <c r="BB25" s="99">
        <v>0.64155408177218654</v>
      </c>
      <c r="BC25" s="99">
        <v>1.2208108847258308</v>
      </c>
      <c r="BD25" s="103">
        <f t="shared" si="3"/>
        <v>1.4903792162650658</v>
      </c>
      <c r="BE25" s="100">
        <v>75.774744138547433</v>
      </c>
      <c r="BF25" s="100">
        <v>76.253851494601591</v>
      </c>
      <c r="BG25" s="2">
        <f t="shared" si="4"/>
        <v>75.501067882428913</v>
      </c>
      <c r="BH25" s="3">
        <v>24</v>
      </c>
      <c r="BI25" s="3" t="str">
        <f t="shared" si="5"/>
        <v>OK</v>
      </c>
      <c r="BM25" s="104">
        <v>73</v>
      </c>
      <c r="BN25" s="101">
        <v>68.23795088910073</v>
      </c>
      <c r="BO25" s="101">
        <v>77.762049110899412</v>
      </c>
      <c r="BP25" s="2">
        <v>75.501067882428913</v>
      </c>
      <c r="BQ25" s="2">
        <v>76.253851494601591</v>
      </c>
      <c r="BU25" s="99">
        <v>76.253851494601591</v>
      </c>
      <c r="BV25" s="2">
        <v>75.501067882428913</v>
      </c>
      <c r="BW25" s="2">
        <f t="shared" si="6"/>
        <v>70.751537186580293</v>
      </c>
      <c r="BX25" s="2">
        <f t="shared" si="7"/>
        <v>80.250598578277533</v>
      </c>
    </row>
    <row r="26" spans="2:76" ht="14.25">
      <c r="B26" s="19">
        <v>26</v>
      </c>
      <c r="C26" s="98">
        <v>1360.9545833333332</v>
      </c>
      <c r="D26" s="99">
        <v>0.51</v>
      </c>
      <c r="E26" s="99">
        <v>0.41191014669926651</v>
      </c>
      <c r="F26" s="9">
        <f t="shared" si="0"/>
        <v>0.16966996895381126</v>
      </c>
      <c r="G26" s="100">
        <v>60.516351118760745</v>
      </c>
      <c r="H26" s="100">
        <v>60.065356122835048</v>
      </c>
      <c r="J26" t="s">
        <v>70</v>
      </c>
      <c r="S26" s="19">
        <v>26</v>
      </c>
      <c r="T26" s="13">
        <v>1252.0050000000001</v>
      </c>
      <c r="U26" s="14">
        <v>0.50465799810375189</v>
      </c>
      <c r="V26" s="14">
        <v>0.38671000948124068</v>
      </c>
      <c r="W26" s="20">
        <f t="shared" si="1"/>
        <v>0.14954463143298125</v>
      </c>
      <c r="X26" s="15">
        <v>60.065356122835048</v>
      </c>
      <c r="Y26" s="15">
        <v>60.787124922957183</v>
      </c>
      <c r="AA26" t="s">
        <v>70</v>
      </c>
      <c r="AI26" s="19">
        <v>25</v>
      </c>
      <c r="AJ26" s="98">
        <v>1252.0050000000001</v>
      </c>
      <c r="AK26" s="99">
        <v>0.50465799810375189</v>
      </c>
      <c r="AL26" s="99">
        <v>0.38671000948124068</v>
      </c>
      <c r="AM26" s="9">
        <f t="shared" si="2"/>
        <v>0.14954463143298125</v>
      </c>
      <c r="AN26" s="100">
        <v>60.065356122835048</v>
      </c>
      <c r="AO26" s="100">
        <v>60.787124922957183</v>
      </c>
      <c r="AP26" s="91">
        <v>59.16753620081893</v>
      </c>
      <c r="AQ26" s="21"/>
      <c r="AR26" t="s">
        <v>70</v>
      </c>
      <c r="AZ26" s="102">
        <v>426</v>
      </c>
      <c r="BA26" s="98">
        <v>1439.8216666666667</v>
      </c>
      <c r="BB26" s="99">
        <v>0.65977019187862562</v>
      </c>
      <c r="BC26" s="99">
        <v>1.2648276439089694</v>
      </c>
      <c r="BD26" s="103">
        <f t="shared" si="3"/>
        <v>1.5997889687963147</v>
      </c>
      <c r="BE26" s="100">
        <v>76.253851494601591</v>
      </c>
      <c r="BF26" s="100">
        <v>76.347052866642812</v>
      </c>
      <c r="BG26" s="2">
        <f t="shared" si="4"/>
        <v>75.884965220439284</v>
      </c>
      <c r="BH26" s="3">
        <v>25</v>
      </c>
      <c r="BI26" s="3" t="str">
        <f t="shared" si="5"/>
        <v>OK</v>
      </c>
      <c r="BM26" s="104">
        <v>74</v>
      </c>
      <c r="BN26" s="101">
        <v>69.236849098525269</v>
      </c>
      <c r="BO26" s="101">
        <v>78.763150901475015</v>
      </c>
      <c r="BP26" s="2">
        <v>75.884965220439284</v>
      </c>
      <c r="BQ26" s="2">
        <v>76.347052866642812</v>
      </c>
      <c r="BU26" s="99">
        <v>76.347052866642812</v>
      </c>
      <c r="BV26" s="2">
        <v>75.884965220439284</v>
      </c>
      <c r="BW26" s="2">
        <f t="shared" si="6"/>
        <v>71.135434524590664</v>
      </c>
      <c r="BX26" s="2">
        <f t="shared" si="7"/>
        <v>80.634495916287904</v>
      </c>
    </row>
    <row r="27" spans="2:76" ht="15" thickBot="1">
      <c r="B27" s="19">
        <v>27</v>
      </c>
      <c r="C27" s="98">
        <v>1252.0050000000001</v>
      </c>
      <c r="D27" s="99">
        <v>0.50465799810375189</v>
      </c>
      <c r="E27" s="99">
        <v>0.38671000948124068</v>
      </c>
      <c r="F27" s="9">
        <f t="shared" si="0"/>
        <v>0.14954463143298125</v>
      </c>
      <c r="G27" s="100">
        <v>60.065356122835048</v>
      </c>
      <c r="H27" s="100">
        <v>60.787124922957183</v>
      </c>
      <c r="S27" s="19">
        <v>27</v>
      </c>
      <c r="T27" s="13">
        <v>1266.9666666666665</v>
      </c>
      <c r="U27" s="14">
        <v>0.52498470168281497</v>
      </c>
      <c r="V27" s="14">
        <v>0.4250152983171851</v>
      </c>
      <c r="W27" s="20">
        <f t="shared" si="1"/>
        <v>0.18063800380364584</v>
      </c>
      <c r="X27" s="15">
        <v>60.787124922957183</v>
      </c>
      <c r="Y27" s="15">
        <v>60.439415063935023</v>
      </c>
      <c r="AI27" s="19">
        <v>26</v>
      </c>
      <c r="AJ27" s="98">
        <v>1266.9666666666665</v>
      </c>
      <c r="AK27" s="99">
        <v>0.52498470168281497</v>
      </c>
      <c r="AL27" s="99">
        <v>0.4250152983171851</v>
      </c>
      <c r="AM27" s="9">
        <f t="shared" si="2"/>
        <v>0.18063800380364584</v>
      </c>
      <c r="AN27" s="100">
        <v>60.787124922957183</v>
      </c>
      <c r="AO27" s="100">
        <v>60.439415063935023</v>
      </c>
      <c r="AP27" s="91">
        <v>60.239268144488307</v>
      </c>
      <c r="AQ27" s="21"/>
      <c r="AZ27" s="102">
        <v>427</v>
      </c>
      <c r="BA27" s="98">
        <v>1454.7833333333335</v>
      </c>
      <c r="BB27" s="99">
        <v>0.67519707049812716</v>
      </c>
      <c r="BC27" s="99">
        <v>1.255275898697378</v>
      </c>
      <c r="BD27" s="103">
        <f t="shared" si="3"/>
        <v>1.57571758185051</v>
      </c>
      <c r="BE27" s="100">
        <v>76.347052866642812</v>
      </c>
      <c r="BF27" s="100">
        <v>76.933169023004012</v>
      </c>
      <c r="BG27" s="2">
        <f t="shared" si="4"/>
        <v>75.952876609989858</v>
      </c>
      <c r="BH27" s="3">
        <v>26</v>
      </c>
      <c r="BI27" s="3" t="str">
        <f t="shared" si="5"/>
        <v>OK</v>
      </c>
      <c r="BM27" s="104">
        <v>75</v>
      </c>
      <c r="BN27" s="101">
        <v>70.23502779479108</v>
      </c>
      <c r="BO27" s="101">
        <v>79.764972205209347</v>
      </c>
      <c r="BP27" s="2">
        <v>75.952876609989858</v>
      </c>
      <c r="BQ27" s="2">
        <v>76.933169023004012</v>
      </c>
      <c r="BR27" s="80" t="s">
        <v>247</v>
      </c>
      <c r="BS27" s="80"/>
      <c r="BT27" s="80"/>
      <c r="BU27" s="99">
        <v>76.933169023004012</v>
      </c>
      <c r="BV27" s="2">
        <v>75.952876609989858</v>
      </c>
      <c r="BW27" s="2">
        <f t="shared" si="6"/>
        <v>71.203345914141238</v>
      </c>
      <c r="BX27" s="2">
        <f t="shared" si="7"/>
        <v>80.702407305838477</v>
      </c>
    </row>
    <row r="28" spans="2:76" ht="14.25">
      <c r="B28" s="19">
        <v>28</v>
      </c>
      <c r="C28" s="98">
        <v>1266.9666666666665</v>
      </c>
      <c r="D28" s="99">
        <v>0.52498470168281497</v>
      </c>
      <c r="E28" s="99">
        <v>0.4250152983171851</v>
      </c>
      <c r="F28" s="9">
        <f t="shared" si="0"/>
        <v>0.18063800380364584</v>
      </c>
      <c r="G28" s="100">
        <v>60.787124922957183</v>
      </c>
      <c r="H28" s="100">
        <v>60.439415063935023</v>
      </c>
      <c r="J28" s="23" t="s">
        <v>71</v>
      </c>
      <c r="K28" s="23" t="s">
        <v>72</v>
      </c>
      <c r="L28" s="23" t="s">
        <v>73</v>
      </c>
      <c r="M28" s="23" t="s">
        <v>74</v>
      </c>
      <c r="S28" s="19">
        <v>28</v>
      </c>
      <c r="T28" s="13">
        <v>1398.7566666666669</v>
      </c>
      <c r="U28" s="14">
        <v>0.51491405849153415</v>
      </c>
      <c r="V28" s="14">
        <v>0.38491405849153409</v>
      </c>
      <c r="W28" s="20">
        <f t="shared" si="1"/>
        <v>0.14815883242442413</v>
      </c>
      <c r="X28" s="15">
        <v>60.439415063935023</v>
      </c>
      <c r="Y28" s="15">
        <v>61.573201164168857</v>
      </c>
      <c r="AA28" s="23" t="s">
        <v>71</v>
      </c>
      <c r="AB28" s="23" t="s">
        <v>72</v>
      </c>
      <c r="AC28" s="23" t="s">
        <v>73</v>
      </c>
      <c r="AD28" s="23" t="s">
        <v>74</v>
      </c>
      <c r="AI28" s="19">
        <v>27</v>
      </c>
      <c r="AJ28" s="98">
        <v>1398.7566666666669</v>
      </c>
      <c r="AK28" s="99">
        <v>0.51491405849153415</v>
      </c>
      <c r="AL28" s="99">
        <v>0.38491405849153409</v>
      </c>
      <c r="AM28" s="9">
        <f t="shared" si="2"/>
        <v>0.14815883242442413</v>
      </c>
      <c r="AN28" s="100">
        <v>60.439415063935023</v>
      </c>
      <c r="AO28" s="100">
        <v>61.573201164168857</v>
      </c>
      <c r="AP28" s="91">
        <v>59.075902994372441</v>
      </c>
      <c r="AQ28" s="21"/>
      <c r="AR28" s="23" t="s">
        <v>71</v>
      </c>
      <c r="AS28" s="23" t="s">
        <v>72</v>
      </c>
      <c r="AT28" s="23" t="s">
        <v>73</v>
      </c>
      <c r="AU28" s="23" t="s">
        <v>74</v>
      </c>
      <c r="AZ28" s="102">
        <v>428</v>
      </c>
      <c r="BA28" s="98">
        <v>1461.4683333333335</v>
      </c>
      <c r="BB28" s="99">
        <v>0.68499496587985231</v>
      </c>
      <c r="BC28" s="99">
        <v>1.2300100682402955</v>
      </c>
      <c r="BD28" s="103">
        <f t="shared" si="3"/>
        <v>1.5129247679724962</v>
      </c>
      <c r="BE28" s="100">
        <v>76.933169023004012</v>
      </c>
      <c r="BF28" s="100">
        <v>77.961704282519477</v>
      </c>
      <c r="BG28" s="2">
        <f t="shared" si="4"/>
        <v>76.277220250683825</v>
      </c>
      <c r="BH28" s="3">
        <v>27</v>
      </c>
      <c r="BI28" s="3" t="str">
        <f t="shared" si="5"/>
        <v>OK</v>
      </c>
      <c r="BM28" s="104">
        <v>76</v>
      </c>
      <c r="BN28" s="101">
        <v>71.232487802511798</v>
      </c>
      <c r="BO28" s="101">
        <v>80.76751219748877</v>
      </c>
      <c r="BP28" s="2">
        <v>76.277220250683825</v>
      </c>
      <c r="BQ28" s="2">
        <v>77.961704282519477</v>
      </c>
      <c r="BU28" s="99">
        <v>77.961704282519477</v>
      </c>
      <c r="BV28" s="2">
        <v>76.277220250683825</v>
      </c>
      <c r="BW28" s="2">
        <f t="shared" si="6"/>
        <v>71.527689554835206</v>
      </c>
      <c r="BX28" s="2">
        <f t="shared" si="7"/>
        <v>81.026750946532445</v>
      </c>
    </row>
    <row r="29" spans="2:76" ht="14.25">
      <c r="B29" s="19">
        <v>29</v>
      </c>
      <c r="C29" s="98">
        <v>1398.7566666666669</v>
      </c>
      <c r="D29" s="99">
        <v>0.51491405849153415</v>
      </c>
      <c r="E29" s="99">
        <v>0.38491405849153409</v>
      </c>
      <c r="F29" s="9">
        <f t="shared" si="0"/>
        <v>0.14815883242442413</v>
      </c>
      <c r="G29" s="100">
        <v>60.439415063935023</v>
      </c>
      <c r="H29" s="100">
        <v>61.573201164168857</v>
      </c>
      <c r="J29" s="21">
        <v>1</v>
      </c>
      <c r="K29" s="21">
        <v>67.112203162222826</v>
      </c>
      <c r="L29" s="21">
        <v>-0.24792259398996919</v>
      </c>
      <c r="M29" s="21">
        <v>-0.14271123368332475</v>
      </c>
      <c r="S29" s="19">
        <v>29</v>
      </c>
      <c r="T29" s="13">
        <v>1461.86625</v>
      </c>
      <c r="U29" s="14">
        <v>0.53502762430939221</v>
      </c>
      <c r="V29" s="14">
        <v>0.46513812154696133</v>
      </c>
      <c r="W29" s="20">
        <f t="shared" si="1"/>
        <v>0.21635347211623576</v>
      </c>
      <c r="X29" s="15">
        <v>61.573201164168857</v>
      </c>
      <c r="Y29" s="15">
        <v>64.939776768838868</v>
      </c>
      <c r="AA29" s="21">
        <v>1</v>
      </c>
      <c r="AB29" s="21">
        <v>66.830818902334173</v>
      </c>
      <c r="AC29" s="21">
        <v>3.3461665898684601E-2</v>
      </c>
      <c r="AD29" s="21">
        <v>2.0103582391213699E-2</v>
      </c>
      <c r="AI29" s="19">
        <v>28</v>
      </c>
      <c r="AJ29" s="98">
        <v>1461.86625</v>
      </c>
      <c r="AK29" s="99">
        <v>0.53502762430939221</v>
      </c>
      <c r="AL29" s="99">
        <v>0.46513812154696133</v>
      </c>
      <c r="AM29" s="9">
        <f t="shared" si="2"/>
        <v>0.21635347211623576</v>
      </c>
      <c r="AN29" s="100">
        <v>61.573201164168857</v>
      </c>
      <c r="AO29" s="100">
        <v>64.939776768838868</v>
      </c>
      <c r="AP29" s="91">
        <v>60.940736918367584</v>
      </c>
      <c r="AQ29" s="21"/>
      <c r="AR29" s="21">
        <v>1</v>
      </c>
      <c r="AS29" s="21">
        <v>66.746717092646762</v>
      </c>
      <c r="AT29" s="21">
        <v>0.11756347558609548</v>
      </c>
      <c r="AU29" s="21">
        <v>7.4739839556398804E-2</v>
      </c>
      <c r="AZ29" s="102">
        <v>429</v>
      </c>
      <c r="BA29" s="98">
        <v>1450.9633333333331</v>
      </c>
      <c r="BB29" s="99">
        <v>0.6699554653588139</v>
      </c>
      <c r="BC29" s="99">
        <v>1.1999109307176279</v>
      </c>
      <c r="BD29" s="103">
        <f t="shared" si="3"/>
        <v>1.439786241655644</v>
      </c>
      <c r="BE29" s="100">
        <v>77.961704282519477</v>
      </c>
      <c r="BF29" s="100">
        <v>75.978322736292469</v>
      </c>
      <c r="BG29" s="2">
        <f t="shared" si="4"/>
        <v>76.780315025416712</v>
      </c>
      <c r="BH29" s="3">
        <v>28</v>
      </c>
      <c r="BI29" s="3" t="str">
        <f t="shared" si="5"/>
        <v>OK</v>
      </c>
      <c r="BM29" s="104">
        <v>77</v>
      </c>
      <c r="BN29" s="101">
        <v>72.229230269592222</v>
      </c>
      <c r="BO29" s="101">
        <v>81.770769730408489</v>
      </c>
      <c r="BP29" s="2">
        <v>76.780315025416712</v>
      </c>
      <c r="BQ29" s="2">
        <v>75.978322736292469</v>
      </c>
      <c r="BU29" s="99">
        <v>75.978322736292469</v>
      </c>
      <c r="BV29" s="2">
        <v>76.780315025416712</v>
      </c>
      <c r="BW29" s="2">
        <f t="shared" si="6"/>
        <v>72.030784329568093</v>
      </c>
      <c r="BX29" s="2">
        <f t="shared" si="7"/>
        <v>81.529845721265332</v>
      </c>
    </row>
    <row r="30" spans="2:76" ht="14.25">
      <c r="B30" s="19">
        <v>30</v>
      </c>
      <c r="C30" s="98">
        <v>1461.86625</v>
      </c>
      <c r="D30" s="99">
        <v>0.53502762430939221</v>
      </c>
      <c r="E30" s="99">
        <v>0.46513812154696133</v>
      </c>
      <c r="F30" s="9">
        <f t="shared" si="0"/>
        <v>0.21635347211623576</v>
      </c>
      <c r="G30" s="100">
        <v>61.573201164168857</v>
      </c>
      <c r="H30" s="100">
        <v>64.939776768838868</v>
      </c>
      <c r="J30" s="21">
        <v>2</v>
      </c>
      <c r="K30" s="21">
        <v>68.258408570768012</v>
      </c>
      <c r="L30" s="21">
        <v>0.31385700251722426</v>
      </c>
      <c r="M30" s="21">
        <v>0.18066493782811763</v>
      </c>
      <c r="S30" s="19">
        <v>30</v>
      </c>
      <c r="T30" s="13">
        <v>1356.9754166666667</v>
      </c>
      <c r="U30" s="14">
        <v>0.55474674384949352</v>
      </c>
      <c r="V30" s="14">
        <v>0.66</v>
      </c>
      <c r="W30" s="20">
        <f t="shared" si="1"/>
        <v>0.43560000000000004</v>
      </c>
      <c r="X30" s="15">
        <v>64.939776768838868</v>
      </c>
      <c r="Y30" s="15">
        <v>68.050082270654045</v>
      </c>
      <c r="AA30" s="21">
        <v>2</v>
      </c>
      <c r="AB30" s="21">
        <v>68.108218278729595</v>
      </c>
      <c r="AC30" s="21">
        <v>0.46404729455564109</v>
      </c>
      <c r="AD30" s="21">
        <v>0.2787970284493777</v>
      </c>
      <c r="AI30" s="19">
        <v>29</v>
      </c>
      <c r="AJ30" s="98">
        <v>1356.9754166666667</v>
      </c>
      <c r="AK30" s="99">
        <v>0.55474674384949352</v>
      </c>
      <c r="AL30" s="99">
        <v>0.66</v>
      </c>
      <c r="AM30" s="9">
        <f t="shared" si="2"/>
        <v>0.43560000000000004</v>
      </c>
      <c r="AN30" s="100">
        <v>64.939776768838868</v>
      </c>
      <c r="AO30" s="100">
        <v>68.050082270654045</v>
      </c>
      <c r="AP30" s="91">
        <v>65.743244785535296</v>
      </c>
      <c r="AQ30" s="21"/>
      <c r="AR30" s="21">
        <v>2</v>
      </c>
      <c r="AS30" s="21">
        <v>68.042666085135664</v>
      </c>
      <c r="AT30" s="21">
        <v>0.52959948814957158</v>
      </c>
      <c r="AU30" s="21">
        <v>0.33668773890971448</v>
      </c>
      <c r="AZ30" s="102">
        <v>430</v>
      </c>
      <c r="BA30" s="98">
        <v>1434.2508333333335</v>
      </c>
      <c r="BB30" s="99">
        <v>0.66496338122658916</v>
      </c>
      <c r="BC30" s="99">
        <v>1.2100732375468217</v>
      </c>
      <c r="BD30" s="103">
        <f t="shared" si="3"/>
        <v>1.4642772402270468</v>
      </c>
      <c r="BE30" s="100">
        <v>75.978322736292469</v>
      </c>
      <c r="BF30" s="100">
        <v>76.534413033057547</v>
      </c>
      <c r="BG30" s="2">
        <f t="shared" si="4"/>
        <v>75.711304397517765</v>
      </c>
      <c r="BH30" s="3">
        <v>29</v>
      </c>
      <c r="BI30" s="3" t="str">
        <f t="shared" si="5"/>
        <v>OK</v>
      </c>
      <c r="BM30" s="104">
        <v>78</v>
      </c>
      <c r="BN30" s="101">
        <v>73.22525666464233</v>
      </c>
      <c r="BO30" s="101">
        <v>82.774743335358522</v>
      </c>
      <c r="BP30" s="2">
        <v>75.711304397517765</v>
      </c>
      <c r="BQ30" s="2">
        <v>76.534413033057547</v>
      </c>
      <c r="BU30" s="99">
        <v>76.534413033057547</v>
      </c>
      <c r="BV30" s="2">
        <v>75.711304397517765</v>
      </c>
      <c r="BW30" s="2">
        <f t="shared" si="6"/>
        <v>70.961773701669145</v>
      </c>
      <c r="BX30" s="2">
        <f t="shared" si="7"/>
        <v>80.460835093366384</v>
      </c>
    </row>
    <row r="31" spans="2:76" ht="14.25">
      <c r="B31" s="19">
        <v>31</v>
      </c>
      <c r="C31" s="98">
        <v>1356.9754166666667</v>
      </c>
      <c r="D31" s="99">
        <v>0.55474674384949352</v>
      </c>
      <c r="E31" s="99">
        <v>0.66</v>
      </c>
      <c r="F31" s="9">
        <f t="shared" si="0"/>
        <v>0.43560000000000004</v>
      </c>
      <c r="G31" s="100">
        <v>64.939776768838868</v>
      </c>
      <c r="H31" s="100">
        <v>68.050082270654045</v>
      </c>
      <c r="J31" s="21">
        <v>3</v>
      </c>
      <c r="K31" s="21">
        <v>68.659311520797715</v>
      </c>
      <c r="L31" s="21">
        <v>-1.4378171220859741</v>
      </c>
      <c r="M31" s="21">
        <v>-0.82764806547723879</v>
      </c>
      <c r="S31" s="19">
        <v>31</v>
      </c>
      <c r="T31" s="13">
        <v>1381.2483333333332</v>
      </c>
      <c r="U31" s="14">
        <v>0.57496798672041738</v>
      </c>
      <c r="V31" s="14">
        <v>0.7243917476879298</v>
      </c>
      <c r="W31" s="20">
        <f t="shared" si="1"/>
        <v>0.52474340411837339</v>
      </c>
      <c r="X31" s="15">
        <v>68.050082270654045</v>
      </c>
      <c r="Y31" s="15">
        <v>69.324449925857252</v>
      </c>
      <c r="AA31" s="21">
        <v>3</v>
      </c>
      <c r="AB31" s="21">
        <v>68.579565145542531</v>
      </c>
      <c r="AC31" s="21">
        <v>-1.3580707468307907</v>
      </c>
      <c r="AD31" s="21">
        <v>-0.81592133621426133</v>
      </c>
      <c r="AI31" s="19">
        <v>30</v>
      </c>
      <c r="AJ31" s="98">
        <v>1381.2483333333332</v>
      </c>
      <c r="AK31" s="99">
        <v>0.57496798672041738</v>
      </c>
      <c r="AL31" s="99">
        <v>0.7243917476879298</v>
      </c>
      <c r="AM31" s="9">
        <f t="shared" si="2"/>
        <v>0.52474340411837339</v>
      </c>
      <c r="AN31" s="100">
        <v>68.050082270654045</v>
      </c>
      <c r="AO31" s="100">
        <v>69.324449925857252</v>
      </c>
      <c r="AP31" s="91">
        <v>68.207541644161907</v>
      </c>
      <c r="AQ31" s="21"/>
      <c r="AR31" s="21">
        <v>3</v>
      </c>
      <c r="AS31" s="21">
        <v>68.601566032218471</v>
      </c>
      <c r="AT31" s="21">
        <v>-1.3800716335067307</v>
      </c>
      <c r="AU31" s="21">
        <v>-0.87736715804300047</v>
      </c>
      <c r="AZ31" s="102">
        <v>431</v>
      </c>
      <c r="BA31" s="98">
        <v>1350.2576470588235</v>
      </c>
      <c r="BB31" s="99">
        <v>0.67</v>
      </c>
      <c r="BC31" s="99">
        <v>1.1750789650537634</v>
      </c>
      <c r="BD31" s="103">
        <f t="shared" si="3"/>
        <v>1.3808105741118237</v>
      </c>
      <c r="BE31" s="100">
        <v>76.534413033057547</v>
      </c>
      <c r="BF31" s="100">
        <v>77.451703812616131</v>
      </c>
      <c r="BG31" s="2">
        <f t="shared" si="4"/>
        <v>76.149754061827196</v>
      </c>
      <c r="BH31" s="3">
        <v>30</v>
      </c>
      <c r="BI31" s="3" t="str">
        <f t="shared" si="5"/>
        <v>OK</v>
      </c>
      <c r="BM31" s="104">
        <v>79</v>
      </c>
      <c r="BN31" s="101">
        <v>74.22056877368226</v>
      </c>
      <c r="BO31" s="101">
        <v>83.779431226318735</v>
      </c>
      <c r="BP31" s="2">
        <v>76.149754061827196</v>
      </c>
      <c r="BQ31" s="2">
        <v>77.451703812616131</v>
      </c>
      <c r="BU31" s="99">
        <v>77.451703812616131</v>
      </c>
      <c r="BV31" s="2">
        <v>76.149754061827196</v>
      </c>
      <c r="BW31" s="2">
        <f t="shared" si="6"/>
        <v>71.400223365978576</v>
      </c>
      <c r="BX31" s="2">
        <f t="shared" si="7"/>
        <v>80.899284757675815</v>
      </c>
    </row>
    <row r="32" spans="2:76" ht="14.25">
      <c r="B32" s="19">
        <v>32</v>
      </c>
      <c r="C32" s="98">
        <v>1381.2483333333332</v>
      </c>
      <c r="D32" s="99">
        <v>0.57496798672041738</v>
      </c>
      <c r="E32" s="99">
        <v>0.7243917476879298</v>
      </c>
      <c r="F32" s="9">
        <f t="shared" si="0"/>
        <v>0.52474340411837339</v>
      </c>
      <c r="G32" s="100">
        <v>68.050082270654045</v>
      </c>
      <c r="H32" s="100">
        <v>69.324449925857252</v>
      </c>
      <c r="J32" s="21">
        <v>4</v>
      </c>
      <c r="K32" s="21">
        <v>67.606074464212725</v>
      </c>
      <c r="L32" s="21">
        <v>-1.4127933078255666</v>
      </c>
      <c r="M32" s="21">
        <v>-0.81324365260347864</v>
      </c>
      <c r="S32" s="19">
        <v>32</v>
      </c>
      <c r="T32" s="13">
        <v>1384.9887499999998</v>
      </c>
      <c r="U32" s="14">
        <v>0.56017157732812684</v>
      </c>
      <c r="V32" s="14">
        <v>0.72051473198438054</v>
      </c>
      <c r="W32" s="20">
        <f t="shared" si="1"/>
        <v>0.51914147900652374</v>
      </c>
      <c r="X32" s="15">
        <v>69.324449925857252</v>
      </c>
      <c r="Y32" s="15">
        <v>70.273071271289766</v>
      </c>
      <c r="AA32" s="21">
        <v>4</v>
      </c>
      <c r="AB32" s="21">
        <v>67.519281311331639</v>
      </c>
      <c r="AC32" s="21">
        <v>-1.3260001549444809</v>
      </c>
      <c r="AD32" s="21">
        <v>-0.79665350333727458</v>
      </c>
      <c r="AI32" s="19">
        <v>31</v>
      </c>
      <c r="AJ32" s="98">
        <v>1384.9887499999998</v>
      </c>
      <c r="AK32" s="99">
        <v>0.56017157732812684</v>
      </c>
      <c r="AL32" s="99">
        <v>0.72051473198438054</v>
      </c>
      <c r="AM32" s="9">
        <f t="shared" si="2"/>
        <v>0.51914147900652374</v>
      </c>
      <c r="AN32" s="100">
        <v>69.324449925857252</v>
      </c>
      <c r="AO32" s="100">
        <v>70.273071271289766</v>
      </c>
      <c r="AP32" s="91">
        <v>68.817471456782016</v>
      </c>
      <c r="AQ32" s="21"/>
      <c r="AR32" s="21">
        <v>4</v>
      </c>
      <c r="AS32" s="21">
        <v>67.500530658136</v>
      </c>
      <c r="AT32" s="21">
        <v>-1.3072495017488421</v>
      </c>
      <c r="AU32" s="21">
        <v>-0.83107119395546669</v>
      </c>
      <c r="AZ32" s="102">
        <v>432</v>
      </c>
      <c r="BA32" s="98">
        <v>1300.71</v>
      </c>
      <c r="BB32" s="99">
        <v>0.65501403770125477</v>
      </c>
      <c r="BC32" s="99">
        <v>1.1400280754025094</v>
      </c>
      <c r="BD32" s="103">
        <f t="shared" si="3"/>
        <v>1.2996640127059496</v>
      </c>
      <c r="BE32" s="100">
        <v>77.451703812616131</v>
      </c>
      <c r="BF32" s="100">
        <v>76.1485631456965</v>
      </c>
      <c r="BG32" s="2">
        <f t="shared" si="4"/>
        <v>76.627536356566566</v>
      </c>
      <c r="BH32" s="3">
        <v>31</v>
      </c>
      <c r="BI32" s="3" t="str">
        <f t="shared" si="5"/>
        <v>OK</v>
      </c>
      <c r="BM32" s="104">
        <v>80</v>
      </c>
      <c r="BN32" s="101">
        <v>75.215168696155445</v>
      </c>
      <c r="BO32" s="101">
        <v>84.784831303845692</v>
      </c>
      <c r="BP32" s="2">
        <v>76.627536356566566</v>
      </c>
      <c r="BQ32" s="2">
        <v>76.1485631456965</v>
      </c>
      <c r="BU32" s="99">
        <v>76.1485631456965</v>
      </c>
      <c r="BV32" s="2">
        <v>76.627536356566566</v>
      </c>
      <c r="BW32" s="2">
        <f t="shared" si="6"/>
        <v>71.878005660717946</v>
      </c>
      <c r="BX32" s="2">
        <f t="shared" si="7"/>
        <v>81.377067052415185</v>
      </c>
    </row>
    <row r="33" spans="2:76" ht="14.25">
      <c r="B33" s="19">
        <v>33</v>
      </c>
      <c r="C33" s="98">
        <v>1384.9887499999998</v>
      </c>
      <c r="D33" s="99">
        <v>0.56017157732812684</v>
      </c>
      <c r="E33" s="99">
        <v>0.72051473198438054</v>
      </c>
      <c r="F33" s="9">
        <f t="shared" si="0"/>
        <v>0.51914147900652374</v>
      </c>
      <c r="G33" s="100">
        <v>69.324449925857252</v>
      </c>
      <c r="H33" s="100">
        <v>70.273071271289766</v>
      </c>
      <c r="J33" s="21">
        <v>5</v>
      </c>
      <c r="K33" s="21">
        <v>67.691920539949166</v>
      </c>
      <c r="L33" s="21">
        <v>1.1675783977076009</v>
      </c>
      <c r="M33" s="21">
        <v>0.67209103808260784</v>
      </c>
      <c r="S33" s="19">
        <v>33</v>
      </c>
      <c r="T33" s="13">
        <v>1388.9679166666665</v>
      </c>
      <c r="U33" s="14">
        <v>0.57516373991457048</v>
      </c>
      <c r="V33" s="14">
        <v>0.80472710014238247</v>
      </c>
      <c r="W33" s="20">
        <f t="shared" si="1"/>
        <v>0.6475857057035681</v>
      </c>
      <c r="X33" s="15">
        <v>70.273071271289766</v>
      </c>
      <c r="Y33" s="15">
        <v>67.656673881492566</v>
      </c>
      <c r="AA33" s="21">
        <v>5</v>
      </c>
      <c r="AB33" s="21">
        <v>67.498310554461568</v>
      </c>
      <c r="AC33" s="21">
        <v>1.3611883831951985</v>
      </c>
      <c r="AD33" s="21">
        <v>0.81779439476751703</v>
      </c>
      <c r="AI33" s="19">
        <v>32</v>
      </c>
      <c r="AJ33" s="98">
        <v>1388.9679166666665</v>
      </c>
      <c r="AK33" s="99">
        <v>0.57516373991457048</v>
      </c>
      <c r="AL33" s="99">
        <v>0.80472710014238247</v>
      </c>
      <c r="AM33" s="9">
        <f t="shared" si="2"/>
        <v>0.6475857057035681</v>
      </c>
      <c r="AN33" s="100">
        <v>70.273071271289766</v>
      </c>
      <c r="AO33" s="100">
        <v>67.656673881492566</v>
      </c>
      <c r="AP33" s="91">
        <v>70.214493646888812</v>
      </c>
      <c r="AQ33" s="21"/>
      <c r="AR33" s="21">
        <v>5</v>
      </c>
      <c r="AS33" s="21">
        <v>67.467981347691222</v>
      </c>
      <c r="AT33" s="21">
        <v>1.3915175899655452</v>
      </c>
      <c r="AU33" s="21">
        <v>0.88464381386689905</v>
      </c>
      <c r="AZ33" s="102">
        <v>433</v>
      </c>
      <c r="BA33" s="98">
        <v>1268.8766666666668</v>
      </c>
      <c r="BB33" s="99">
        <v>0.6849753636790239</v>
      </c>
      <c r="BC33" s="99">
        <v>1.1749589394650397</v>
      </c>
      <c r="BD33" s="103">
        <f t="shared" si="3"/>
        <v>1.3805285094288109</v>
      </c>
      <c r="BE33" s="100">
        <v>76.1485631456965</v>
      </c>
      <c r="BF33" s="100">
        <v>77.947395976141706</v>
      </c>
      <c r="BG33" s="2">
        <f t="shared" si="4"/>
        <v>76.153456094243609</v>
      </c>
      <c r="BH33" s="3">
        <v>32</v>
      </c>
      <c r="BI33" s="3" t="str">
        <f t="shared" si="5"/>
        <v>OK</v>
      </c>
      <c r="BM33" s="104">
        <v>81</v>
      </c>
      <c r="BN33" s="101">
        <v>76.20905884027033</v>
      </c>
      <c r="BO33" s="101">
        <v>85.79094115973092</v>
      </c>
      <c r="BP33" s="2">
        <v>76.153456094243609</v>
      </c>
      <c r="BQ33" s="2">
        <v>77.947395976141706</v>
      </c>
      <c r="BU33" s="99">
        <v>77.947395976141706</v>
      </c>
      <c r="BV33" s="2">
        <v>76.153456094243609</v>
      </c>
      <c r="BW33" s="2">
        <f t="shared" si="6"/>
        <v>71.403925398394989</v>
      </c>
      <c r="BX33" s="2">
        <f t="shared" si="7"/>
        <v>80.902986790092228</v>
      </c>
    </row>
    <row r="34" spans="2:76" ht="14.25">
      <c r="B34" s="19">
        <v>34</v>
      </c>
      <c r="C34" s="98">
        <v>1388.9679166666665</v>
      </c>
      <c r="D34" s="99">
        <v>0.57516373991457048</v>
      </c>
      <c r="E34" s="99">
        <v>0.80472710014238247</v>
      </c>
      <c r="F34" s="9">
        <f t="shared" si="0"/>
        <v>0.6475857057035681</v>
      </c>
      <c r="G34" s="100">
        <v>70.273071271289766</v>
      </c>
      <c r="H34" s="100">
        <v>67.656673881492566</v>
      </c>
      <c r="J34" s="21">
        <v>6</v>
      </c>
      <c r="K34" s="21">
        <v>68.632491808751269</v>
      </c>
      <c r="L34" s="21">
        <v>-2.7123184296651175</v>
      </c>
      <c r="M34" s="21">
        <v>-1.5612869444855355</v>
      </c>
      <c r="S34" s="19">
        <v>34</v>
      </c>
      <c r="T34" s="13">
        <v>1416.2650000000001</v>
      </c>
      <c r="U34" s="14">
        <v>0.55504478681476177</v>
      </c>
      <c r="V34" s="14">
        <v>0.6948656395557149</v>
      </c>
      <c r="W34" s="20">
        <f t="shared" si="1"/>
        <v>0.48283825703517269</v>
      </c>
      <c r="X34" s="15">
        <v>67.656673881492566</v>
      </c>
      <c r="Y34" s="15">
        <v>69.975383085725923</v>
      </c>
      <c r="AA34" s="21">
        <v>6</v>
      </c>
      <c r="AB34" s="21">
        <v>68.583584753019522</v>
      </c>
      <c r="AC34" s="21">
        <v>-2.6634113739333714</v>
      </c>
      <c r="AD34" s="21">
        <v>-1.6001627103589622</v>
      </c>
      <c r="AI34" s="19">
        <v>33</v>
      </c>
      <c r="AJ34" s="98">
        <v>1416.2650000000001</v>
      </c>
      <c r="AK34" s="99">
        <v>0.55504478681476177</v>
      </c>
      <c r="AL34" s="99">
        <v>0.6948656395557149</v>
      </c>
      <c r="AM34" s="9">
        <f t="shared" si="2"/>
        <v>0.48283825703517269</v>
      </c>
      <c r="AN34" s="100">
        <v>67.656673881492566</v>
      </c>
      <c r="AO34" s="100">
        <v>69.975383085725923</v>
      </c>
      <c r="AP34" s="91">
        <v>67.530146477127602</v>
      </c>
      <c r="AQ34" s="21"/>
      <c r="AR34" s="21">
        <v>6</v>
      </c>
      <c r="AS34" s="21">
        <v>68.596023052820897</v>
      </c>
      <c r="AT34" s="21">
        <v>-2.6758496737347457</v>
      </c>
      <c r="AU34" s="21">
        <v>-1.7011454815787241</v>
      </c>
      <c r="AZ34" s="102">
        <v>434</v>
      </c>
      <c r="BA34" s="98">
        <v>1313.2087719298247</v>
      </c>
      <c r="BB34" s="99">
        <v>0.63496563673115802</v>
      </c>
      <c r="BC34" s="99">
        <v>1.1353092694195785</v>
      </c>
      <c r="BD34" s="103">
        <f t="shared" si="3"/>
        <v>1.2889271372300173</v>
      </c>
      <c r="BE34" s="100">
        <v>77.947395976141706</v>
      </c>
      <c r="BF34" s="100">
        <v>72.272970326243168</v>
      </c>
      <c r="BG34" s="2">
        <f t="shared" si="4"/>
        <v>76.796972869363543</v>
      </c>
      <c r="BH34" s="3">
        <v>33</v>
      </c>
      <c r="BI34" s="3" t="str">
        <f t="shared" si="5"/>
        <v>OK</v>
      </c>
      <c r="BM34" s="104">
        <v>82</v>
      </c>
      <c r="BN34" s="101">
        <v>77.20224191769492</v>
      </c>
      <c r="BO34" s="101">
        <v>86.797758082306473</v>
      </c>
      <c r="BP34" s="2">
        <v>76.796972869363543</v>
      </c>
      <c r="BQ34" s="2">
        <v>72.272970326243168</v>
      </c>
      <c r="BU34" s="99">
        <v>72.272970326243168</v>
      </c>
      <c r="BV34" s="2">
        <v>76.796972869363543</v>
      </c>
      <c r="BW34" s="2">
        <f t="shared" si="6"/>
        <v>72.047442173514924</v>
      </c>
      <c r="BX34" s="2">
        <f t="shared" si="7"/>
        <v>81.546503565212163</v>
      </c>
    </row>
    <row r="35" spans="2:76" ht="14.25">
      <c r="B35" s="19">
        <v>35</v>
      </c>
      <c r="C35" s="98">
        <v>1416.2650000000001</v>
      </c>
      <c r="D35" s="99">
        <v>0.55504478681476177</v>
      </c>
      <c r="E35" s="99">
        <v>0.6948656395557149</v>
      </c>
      <c r="F35" s="9">
        <f t="shared" si="0"/>
        <v>0.48283825703517269</v>
      </c>
      <c r="G35" s="100">
        <v>67.656673881492566</v>
      </c>
      <c r="H35" s="100">
        <v>69.975383085725923</v>
      </c>
      <c r="J35" s="21">
        <v>7</v>
      </c>
      <c r="K35" s="21">
        <v>67.604725657461955</v>
      </c>
      <c r="L35" s="21">
        <v>-2.1359943580961414</v>
      </c>
      <c r="M35" s="21">
        <v>-1.2295385631406186</v>
      </c>
      <c r="S35" s="19">
        <v>35</v>
      </c>
      <c r="T35" s="13">
        <v>1318.073899848255</v>
      </c>
      <c r="U35" s="14">
        <v>0.57061655612871531</v>
      </c>
      <c r="V35" s="14">
        <v>0.74431589290100719</v>
      </c>
      <c r="W35" s="20">
        <f t="shared" si="1"/>
        <v>0.5540061484250236</v>
      </c>
      <c r="X35" s="15">
        <v>69.975383085725923</v>
      </c>
      <c r="Y35" s="15">
        <v>68.19711022201237</v>
      </c>
      <c r="AA35" s="21">
        <v>7</v>
      </c>
      <c r="AB35" s="21">
        <v>67.409060557105647</v>
      </c>
      <c r="AC35" s="21">
        <v>-1.9403292577398332</v>
      </c>
      <c r="AD35" s="21">
        <v>-1.1657390046617095</v>
      </c>
      <c r="AI35" s="19">
        <v>34</v>
      </c>
      <c r="AJ35" s="98">
        <v>1318.073899848255</v>
      </c>
      <c r="AK35" s="99">
        <v>0.57061655612871531</v>
      </c>
      <c r="AL35" s="99">
        <v>0.74431589290100719</v>
      </c>
      <c r="AM35" s="9">
        <f t="shared" si="2"/>
        <v>0.5540061484250236</v>
      </c>
      <c r="AN35" s="100">
        <v>69.975383085725923</v>
      </c>
      <c r="AO35" s="100">
        <v>68.19711022201237</v>
      </c>
      <c r="AP35" s="91">
        <v>69.600042550392786</v>
      </c>
      <c r="AQ35" s="21"/>
      <c r="AR35" s="21">
        <v>7</v>
      </c>
      <c r="AS35" s="21">
        <v>67.35560320947161</v>
      </c>
      <c r="AT35" s="21">
        <v>-1.8868719101057962</v>
      </c>
      <c r="AU35" s="21">
        <v>-1.199560519300114</v>
      </c>
      <c r="AZ35" s="102">
        <v>435</v>
      </c>
      <c r="BA35" s="98">
        <v>1244.5661266568484</v>
      </c>
      <c r="BB35" s="99">
        <v>0.55454376703985142</v>
      </c>
      <c r="BC35" s="99">
        <v>0.90462671848715126</v>
      </c>
      <c r="BD35" s="103">
        <f t="shared" si="3"/>
        <v>0.8183494998008316</v>
      </c>
      <c r="BE35" s="100">
        <v>72.272970326243168</v>
      </c>
      <c r="BF35" s="100">
        <v>66.392220369114312</v>
      </c>
      <c r="BG35" s="2">
        <f t="shared" si="4"/>
        <v>72.364715079426233</v>
      </c>
      <c r="BH35" s="3">
        <v>34</v>
      </c>
      <c r="BI35" s="3" t="str">
        <f t="shared" si="5"/>
        <v>Alarm</v>
      </c>
      <c r="BM35" s="104">
        <v>83</v>
      </c>
      <c r="BN35" s="101">
        <v>78.194720937630478</v>
      </c>
      <c r="BO35" s="101">
        <v>87.805279062371056</v>
      </c>
      <c r="BP35" s="2">
        <v>72.364715079426233</v>
      </c>
      <c r="BQ35" s="2">
        <v>66.392220369114312</v>
      </c>
      <c r="BU35" s="99">
        <v>66.392220369114312</v>
      </c>
      <c r="BV35" s="2">
        <v>72.364715079426233</v>
      </c>
      <c r="BW35" s="2">
        <f t="shared" si="6"/>
        <v>67.615184383577613</v>
      </c>
      <c r="BX35" s="2">
        <f t="shared" si="7"/>
        <v>77.114245775274853</v>
      </c>
    </row>
    <row r="36" spans="2:76" ht="14.25">
      <c r="B36" s="19">
        <v>36</v>
      </c>
      <c r="C36" s="98">
        <v>1318.073899848255</v>
      </c>
      <c r="D36" s="99">
        <v>0.57061655612871531</v>
      </c>
      <c r="E36" s="99">
        <v>0.74431589290100719</v>
      </c>
      <c r="F36" s="9">
        <f t="shared" si="0"/>
        <v>0.5540061484250236</v>
      </c>
      <c r="G36" s="100">
        <v>69.975383085725923</v>
      </c>
      <c r="H36" s="100">
        <v>68.19711022201237</v>
      </c>
      <c r="J36" s="21">
        <v>8</v>
      </c>
      <c r="K36" s="21">
        <v>67.295199727668646</v>
      </c>
      <c r="L36" s="21">
        <v>0.36632592504371075</v>
      </c>
      <c r="M36" s="21">
        <v>0.21086752865811126</v>
      </c>
      <c r="S36" s="19">
        <v>36</v>
      </c>
      <c r="T36" s="13">
        <v>1417.6179166666668</v>
      </c>
      <c r="U36" s="14">
        <v>0.58978928080622994</v>
      </c>
      <c r="V36" s="14">
        <v>0.79531607879065513</v>
      </c>
      <c r="W36" s="20">
        <f t="shared" si="1"/>
        <v>0.63252766518294357</v>
      </c>
      <c r="X36" s="15">
        <v>68.19711022201237</v>
      </c>
      <c r="Y36" s="15">
        <v>70.16553845841311</v>
      </c>
      <c r="AA36" s="21">
        <v>8</v>
      </c>
      <c r="AB36" s="21">
        <v>67.080748801226676</v>
      </c>
      <c r="AC36" s="21">
        <v>0.58077685148568037</v>
      </c>
      <c r="AD36" s="21">
        <v>0.34892749572312942</v>
      </c>
      <c r="AI36" s="19">
        <v>35</v>
      </c>
      <c r="AJ36" s="98">
        <v>1417.6179166666668</v>
      </c>
      <c r="AK36" s="99">
        <v>0.58978928080622994</v>
      </c>
      <c r="AL36" s="99">
        <v>0.79531607879065513</v>
      </c>
      <c r="AM36" s="9">
        <f t="shared" si="2"/>
        <v>0.63252766518294357</v>
      </c>
      <c r="AN36" s="100">
        <v>68.19711022201237</v>
      </c>
      <c r="AO36" s="100">
        <v>70.16553845841311</v>
      </c>
      <c r="AP36" s="91">
        <v>68.964593740010116</v>
      </c>
      <c r="AQ36" s="21"/>
      <c r="AR36" s="21">
        <v>8</v>
      </c>
      <c r="AS36" s="21">
        <v>67.029760782006704</v>
      </c>
      <c r="AT36" s="21">
        <v>0.63176487070565202</v>
      </c>
      <c r="AU36" s="21">
        <v>0.40163839014210001</v>
      </c>
      <c r="AZ36" s="102">
        <v>436</v>
      </c>
      <c r="BA36" s="98">
        <v>1357.4427546628406</v>
      </c>
      <c r="BB36" s="99">
        <v>0.66675682704811445</v>
      </c>
      <c r="BC36" s="99">
        <v>0.74310793237971395</v>
      </c>
      <c r="BD36" s="103">
        <f t="shared" si="3"/>
        <v>0.55220939916565348</v>
      </c>
      <c r="BE36" s="100">
        <v>66.392220369114312</v>
      </c>
      <c r="BF36" s="100">
        <v>65.760751982320116</v>
      </c>
      <c r="BG36" s="2">
        <f t="shared" si="4"/>
        <v>67.836708453606292</v>
      </c>
      <c r="BH36" s="3">
        <v>35</v>
      </c>
      <c r="BI36" s="3" t="str">
        <f t="shared" si="5"/>
        <v>OK</v>
      </c>
      <c r="BM36" s="104">
        <v>84</v>
      </c>
      <c r="BN36" s="101">
        <v>79.186499200294961</v>
      </c>
      <c r="BO36" s="101">
        <v>88.813500799706716</v>
      </c>
      <c r="BP36" s="2">
        <v>67.836708453606292</v>
      </c>
      <c r="BQ36" s="2">
        <v>65.760751982320116</v>
      </c>
      <c r="BU36" s="99">
        <v>65.760751982320116</v>
      </c>
      <c r="BV36" s="2">
        <v>67.836708453606292</v>
      </c>
      <c r="BW36" s="2">
        <f t="shared" si="6"/>
        <v>63.087177757757672</v>
      </c>
      <c r="BX36" s="2">
        <f t="shared" si="7"/>
        <v>72.586239149454912</v>
      </c>
    </row>
    <row r="37" spans="2:76" ht="14.25">
      <c r="B37" s="19">
        <v>37</v>
      </c>
      <c r="C37" s="98">
        <v>1417.6179166666668</v>
      </c>
      <c r="D37" s="99">
        <v>0.58978928080622994</v>
      </c>
      <c r="E37" s="99">
        <v>0.79531607879065513</v>
      </c>
      <c r="F37" s="9">
        <f t="shared" si="0"/>
        <v>0.63252766518294357</v>
      </c>
      <c r="G37" s="100">
        <v>68.19711022201237</v>
      </c>
      <c r="H37" s="100">
        <v>70.16553845841311</v>
      </c>
      <c r="J37" s="21">
        <v>9</v>
      </c>
      <c r="K37" s="21">
        <v>68.458899360985356</v>
      </c>
      <c r="L37" s="21">
        <v>-2.0681101130920609</v>
      </c>
      <c r="M37" s="21">
        <v>-1.1904624781566684</v>
      </c>
      <c r="S37" s="19">
        <v>37</v>
      </c>
      <c r="T37" s="13">
        <v>1332.3045833333333</v>
      </c>
      <c r="U37" s="14">
        <v>0.57541488673139163</v>
      </c>
      <c r="V37" s="14">
        <v>0.73248932038834946</v>
      </c>
      <c r="W37" s="20">
        <f t="shared" si="1"/>
        <v>0.53654060448298602</v>
      </c>
      <c r="X37" s="15">
        <v>70.16553845841311</v>
      </c>
      <c r="Y37" s="15">
        <v>67.67124072430282</v>
      </c>
      <c r="AA37" s="21">
        <v>9</v>
      </c>
      <c r="AB37" s="21">
        <v>68.331218439987154</v>
      </c>
      <c r="AC37" s="21">
        <v>-1.940429192093859</v>
      </c>
      <c r="AD37" s="21">
        <v>-1.1657990446646775</v>
      </c>
      <c r="AI37" s="19">
        <v>36</v>
      </c>
      <c r="AJ37" s="98">
        <v>1332.3045833333333</v>
      </c>
      <c r="AK37" s="99">
        <v>0.57541488673139163</v>
      </c>
      <c r="AL37" s="99">
        <v>0.73248932038834946</v>
      </c>
      <c r="AM37" s="9">
        <f t="shared" si="2"/>
        <v>0.53654060448298602</v>
      </c>
      <c r="AN37" s="100">
        <v>70.16553845841311</v>
      </c>
      <c r="AO37" s="100">
        <v>67.67124072430282</v>
      </c>
      <c r="AP37" s="91">
        <v>69.570694472034361</v>
      </c>
      <c r="AQ37" s="21"/>
      <c r="AR37" s="21">
        <v>9</v>
      </c>
      <c r="AS37" s="21">
        <v>68.277936721201485</v>
      </c>
      <c r="AT37" s="21">
        <v>-1.8871474733081897</v>
      </c>
      <c r="AU37" s="21">
        <v>-1.1997357059338185</v>
      </c>
      <c r="AZ37" s="102">
        <v>437</v>
      </c>
      <c r="BA37" s="98">
        <v>1370.425</v>
      </c>
      <c r="BB37" s="99">
        <v>0.64515041562211373</v>
      </c>
      <c r="BC37" s="99">
        <v>0.70575207811056873</v>
      </c>
      <c r="BD37" s="103">
        <f t="shared" si="3"/>
        <v>0.49808599575738632</v>
      </c>
      <c r="BE37" s="100">
        <v>65.760751982320116</v>
      </c>
      <c r="BF37" s="100">
        <v>64.993733508130248</v>
      </c>
      <c r="BG37" s="2">
        <f t="shared" si="4"/>
        <v>66.99256381261111</v>
      </c>
      <c r="BH37" s="3">
        <v>36</v>
      </c>
      <c r="BI37" s="3" t="str">
        <f t="shared" si="5"/>
        <v>OK</v>
      </c>
      <c r="BM37" s="104">
        <v>85</v>
      </c>
      <c r="BN37" s="101">
        <v>80.177580289847597</v>
      </c>
      <c r="BO37" s="101">
        <v>89.822419710154222</v>
      </c>
      <c r="BP37" s="2">
        <v>66.99256381261111</v>
      </c>
      <c r="BQ37" s="2">
        <v>64.993733508130248</v>
      </c>
      <c r="BU37" s="99">
        <v>64.993733508130248</v>
      </c>
      <c r="BV37" s="2">
        <v>66.99256381261111</v>
      </c>
      <c r="BW37" s="2">
        <f t="shared" si="6"/>
        <v>62.24303311676249</v>
      </c>
      <c r="BX37" s="2">
        <f t="shared" si="7"/>
        <v>71.742094508459729</v>
      </c>
    </row>
    <row r="38" spans="2:76" ht="14.25">
      <c r="B38" s="19">
        <v>38</v>
      </c>
      <c r="C38" s="98">
        <v>1332.3045833333333</v>
      </c>
      <c r="D38" s="99">
        <v>0.57541488673139163</v>
      </c>
      <c r="E38" s="99">
        <v>0.73248932038834946</v>
      </c>
      <c r="F38" s="9">
        <f t="shared" si="0"/>
        <v>0.53654060448298602</v>
      </c>
      <c r="G38" s="100">
        <v>70.16553845841311</v>
      </c>
      <c r="H38" s="100">
        <v>67.67124072430282</v>
      </c>
      <c r="J38" s="21">
        <v>10</v>
      </c>
      <c r="K38" s="21">
        <v>67.581227003849733</v>
      </c>
      <c r="L38" s="21">
        <v>-0.73731699519684923</v>
      </c>
      <c r="M38" s="21">
        <v>-0.42442044634496545</v>
      </c>
      <c r="S38" s="19">
        <v>38</v>
      </c>
      <c r="T38" s="13">
        <v>1401.8604166666667</v>
      </c>
      <c r="U38" s="14">
        <v>0.58488288497217067</v>
      </c>
      <c r="V38" s="14">
        <v>0.7962882653061224</v>
      </c>
      <c r="W38" s="20">
        <f t="shared" si="1"/>
        <v>0.63407500146423357</v>
      </c>
      <c r="X38" s="15">
        <v>67.67124072430282</v>
      </c>
      <c r="Y38" s="15">
        <v>69.888810097767333</v>
      </c>
      <c r="AA38" s="21">
        <v>10</v>
      </c>
      <c r="AB38" s="21">
        <v>67.415811435964599</v>
      </c>
      <c r="AC38" s="21">
        <v>-0.57190142731171534</v>
      </c>
      <c r="AD38" s="21">
        <v>-0.34359519034184566</v>
      </c>
      <c r="AI38" s="19">
        <v>37</v>
      </c>
      <c r="AJ38" s="98">
        <v>1401.8604166666667</v>
      </c>
      <c r="AK38" s="99">
        <v>0.58488288497217067</v>
      </c>
      <c r="AL38" s="99">
        <v>0.7962882653061224</v>
      </c>
      <c r="AM38" s="9">
        <f t="shared" si="2"/>
        <v>0.63407500146423357</v>
      </c>
      <c r="AN38" s="100">
        <v>67.67124072430282</v>
      </c>
      <c r="AO38" s="100">
        <v>69.888810097767333</v>
      </c>
      <c r="AP38" s="91">
        <v>68.697465080075801</v>
      </c>
      <c r="AQ38" s="21"/>
      <c r="AR38" s="21">
        <v>10</v>
      </c>
      <c r="AS38" s="21">
        <v>67.347942063057729</v>
      </c>
      <c r="AT38" s="21">
        <v>-0.50403205440484555</v>
      </c>
      <c r="AU38" s="21">
        <v>-0.32043349084139955</v>
      </c>
      <c r="AZ38" s="102">
        <v>438</v>
      </c>
      <c r="BA38" s="98">
        <v>1330.242924528302</v>
      </c>
      <c r="BB38" s="99">
        <v>0.64460001285099278</v>
      </c>
      <c r="BC38" s="99">
        <v>0.70053331619867643</v>
      </c>
      <c r="BD38" s="103">
        <f t="shared" si="3"/>
        <v>0.49074692710431478</v>
      </c>
      <c r="BE38" s="100">
        <v>64.993733508130248</v>
      </c>
      <c r="BF38" s="100">
        <v>64.206764870181786</v>
      </c>
      <c r="BG38" s="2">
        <f t="shared" si="4"/>
        <v>66.590404447998225</v>
      </c>
      <c r="BH38" s="3">
        <v>37</v>
      </c>
      <c r="BI38" s="3" t="str">
        <f t="shared" si="5"/>
        <v>OK</v>
      </c>
      <c r="BP38" s="2">
        <v>66.590404447998225</v>
      </c>
      <c r="BQ38" s="2">
        <v>64.206764870181786</v>
      </c>
      <c r="BU38" s="99">
        <v>64.206764870181786</v>
      </c>
      <c r="BV38" s="2">
        <v>66.590404447998225</v>
      </c>
      <c r="BW38" s="2">
        <f t="shared" si="6"/>
        <v>61.840873752149605</v>
      </c>
      <c r="BX38" s="2">
        <f t="shared" si="7"/>
        <v>71.339935143846844</v>
      </c>
    </row>
    <row r="39" spans="2:76" ht="14.25">
      <c r="B39" s="19">
        <v>39</v>
      </c>
      <c r="C39" s="98">
        <v>1401.8604166666667</v>
      </c>
      <c r="D39" s="99">
        <v>0.58488288497217067</v>
      </c>
      <c r="E39" s="99">
        <v>0.7962882653061224</v>
      </c>
      <c r="F39" s="9">
        <f t="shared" si="0"/>
        <v>0.63407500146423357</v>
      </c>
      <c r="G39" s="100">
        <v>67.67124072430282</v>
      </c>
      <c r="H39" s="100">
        <v>69.888810097767333</v>
      </c>
      <c r="J39" s="21">
        <v>11</v>
      </c>
      <c r="K39" s="21">
        <v>67.711413051508771</v>
      </c>
      <c r="L39" s="21">
        <v>-2.3099404355841813</v>
      </c>
      <c r="M39" s="21">
        <v>-1.329666828633427</v>
      </c>
      <c r="S39" s="19">
        <v>39</v>
      </c>
      <c r="T39" s="13">
        <v>1384.3520833333332</v>
      </c>
      <c r="U39" s="14">
        <v>0.56525815536259083</v>
      </c>
      <c r="V39" s="14">
        <v>0.68103262145036381</v>
      </c>
      <c r="W39" s="20">
        <f t="shared" si="1"/>
        <v>0.46380543147955455</v>
      </c>
      <c r="X39" s="15">
        <v>69.888810097767333</v>
      </c>
      <c r="Y39" s="15">
        <v>68.811840558011795</v>
      </c>
      <c r="AA39" s="21">
        <v>11</v>
      </c>
      <c r="AB39" s="21">
        <v>67.566761701352846</v>
      </c>
      <c r="AC39" s="21">
        <v>-2.165289085428256</v>
      </c>
      <c r="AD39" s="21">
        <v>-1.3008936154435125</v>
      </c>
      <c r="AI39" s="19">
        <v>38</v>
      </c>
      <c r="AJ39" s="98">
        <v>1384.3520833333332</v>
      </c>
      <c r="AK39" s="99">
        <v>0.56525815536259083</v>
      </c>
      <c r="AL39" s="99">
        <v>0.68103262145036381</v>
      </c>
      <c r="AM39" s="9">
        <f t="shared" si="2"/>
        <v>0.46380543147955455</v>
      </c>
      <c r="AN39" s="100">
        <v>69.888810097767333</v>
      </c>
      <c r="AO39" s="100">
        <v>68.811840558011795</v>
      </c>
      <c r="AP39" s="91">
        <v>68.715376189933096</v>
      </c>
      <c r="AQ39" s="21"/>
      <c r="AR39" s="21">
        <v>11</v>
      </c>
      <c r="AS39" s="21">
        <v>67.522412621870672</v>
      </c>
      <c r="AT39" s="21">
        <v>-2.1209400059460819</v>
      </c>
      <c r="AU39" s="21">
        <v>-1.348367041403683</v>
      </c>
      <c r="AZ39" s="102">
        <v>439</v>
      </c>
      <c r="BA39" s="98">
        <v>1360.9545833333332</v>
      </c>
      <c r="BB39" s="99">
        <v>0.63</v>
      </c>
      <c r="BC39" s="99">
        <v>0.72459364188262931</v>
      </c>
      <c r="BD39" s="103">
        <f t="shared" si="3"/>
        <v>0.52503594585673208</v>
      </c>
      <c r="BE39" s="100">
        <v>64.206764870181786</v>
      </c>
      <c r="BF39" s="100">
        <v>66.523128262857441</v>
      </c>
      <c r="BG39" s="2">
        <f t="shared" si="4"/>
        <v>66.299886783427141</v>
      </c>
      <c r="BH39" s="3">
        <v>38</v>
      </c>
      <c r="BI39" s="3" t="str">
        <f t="shared" si="5"/>
        <v>OK</v>
      </c>
      <c r="BP39" s="2">
        <v>66.299886783427141</v>
      </c>
      <c r="BQ39" s="2">
        <v>66.523128262857441</v>
      </c>
      <c r="BU39" s="99">
        <v>66.523128262857441</v>
      </c>
      <c r="BV39" s="2">
        <v>66.299886783427141</v>
      </c>
      <c r="BW39" s="2">
        <f t="shared" si="6"/>
        <v>61.550356087578521</v>
      </c>
      <c r="BX39" s="2">
        <f t="shared" si="7"/>
        <v>71.04941747927576</v>
      </c>
    </row>
    <row r="40" spans="2:76" ht="14.25">
      <c r="B40" s="19">
        <v>40</v>
      </c>
      <c r="C40" s="98">
        <v>1384.3520833333332</v>
      </c>
      <c r="D40" s="99">
        <v>0.56525815536259083</v>
      </c>
      <c r="E40" s="99">
        <v>0.68103262145036381</v>
      </c>
      <c r="F40" s="9">
        <f t="shared" si="0"/>
        <v>0.46380543147955455</v>
      </c>
      <c r="G40" s="100">
        <v>69.888810097767333</v>
      </c>
      <c r="H40" s="100">
        <v>68.811840558011795</v>
      </c>
      <c r="J40" s="21">
        <v>12</v>
      </c>
      <c r="K40" s="21">
        <v>67.396190471962754</v>
      </c>
      <c r="L40" s="21">
        <v>-3.3065918339700886</v>
      </c>
      <c r="M40" s="21">
        <v>-1.9033674677192631</v>
      </c>
      <c r="S40" s="19">
        <v>40</v>
      </c>
      <c r="T40" s="13">
        <v>1361.9095833333333</v>
      </c>
      <c r="U40" s="14">
        <v>0.57397157304906388</v>
      </c>
      <c r="V40" s="14">
        <v>0.69971573049063818</v>
      </c>
      <c r="W40" s="20">
        <f t="shared" si="1"/>
        <v>0.48960210349604738</v>
      </c>
      <c r="X40" s="15">
        <v>68.811840558011795</v>
      </c>
      <c r="Y40" s="15">
        <v>69.294311276572131</v>
      </c>
      <c r="AA40" s="21">
        <v>12</v>
      </c>
      <c r="AB40" s="21">
        <v>67.157182520068844</v>
      </c>
      <c r="AC40" s="21">
        <v>-3.0675838820761783</v>
      </c>
      <c r="AD40" s="21">
        <v>-1.8429873008116395</v>
      </c>
      <c r="AI40" s="19">
        <v>39</v>
      </c>
      <c r="AJ40" s="98">
        <v>1361.9095833333333</v>
      </c>
      <c r="AK40" s="99">
        <v>0.57397157304906388</v>
      </c>
      <c r="AL40" s="99">
        <v>0.69971573049063818</v>
      </c>
      <c r="AM40" s="9">
        <f t="shared" si="2"/>
        <v>0.48960210349604738</v>
      </c>
      <c r="AN40" s="100">
        <v>68.811840558011795</v>
      </c>
      <c r="AO40" s="100">
        <v>69.294311276572131</v>
      </c>
      <c r="AP40" s="91">
        <v>68.401478923062783</v>
      </c>
      <c r="AQ40" s="21"/>
      <c r="AR40" s="21">
        <v>12</v>
      </c>
      <c r="AS40" s="21">
        <v>67.084968512510727</v>
      </c>
      <c r="AT40" s="21">
        <v>-2.9953698745180617</v>
      </c>
      <c r="AU40" s="21">
        <v>-1.9042773507457311</v>
      </c>
      <c r="AZ40" s="102">
        <v>440</v>
      </c>
      <c r="BA40" s="98">
        <v>1388.2516666666668</v>
      </c>
      <c r="BB40" s="99">
        <v>0.6348508624043574</v>
      </c>
      <c r="BC40" s="99">
        <v>0.61485086240435738</v>
      </c>
      <c r="BD40" s="103">
        <f t="shared" si="3"/>
        <v>0.37804158299938201</v>
      </c>
      <c r="BE40" s="100">
        <v>66.523128262857441</v>
      </c>
      <c r="BF40" s="100">
        <v>66.01298970950748</v>
      </c>
      <c r="BG40" s="2">
        <f t="shared" si="4"/>
        <v>66.276375084207714</v>
      </c>
      <c r="BH40" s="3">
        <v>39</v>
      </c>
      <c r="BI40" s="3" t="str">
        <f t="shared" si="5"/>
        <v>OK</v>
      </c>
      <c r="BP40" s="2">
        <v>66.276375084207714</v>
      </c>
      <c r="BQ40" s="2">
        <v>66.01298970950748</v>
      </c>
      <c r="BU40" s="99">
        <v>66.01298970950748</v>
      </c>
      <c r="BV40" s="2">
        <v>66.276375084207714</v>
      </c>
      <c r="BW40" s="2">
        <f t="shared" si="6"/>
        <v>61.526844388359095</v>
      </c>
      <c r="BX40" s="2">
        <f t="shared" si="7"/>
        <v>71.025905780056334</v>
      </c>
    </row>
    <row r="41" spans="2:76" ht="14.25">
      <c r="B41" s="19">
        <v>41</v>
      </c>
      <c r="C41" s="98">
        <v>1361.9095833333333</v>
      </c>
      <c r="D41" s="99">
        <v>0.57397157304906388</v>
      </c>
      <c r="E41" s="99">
        <v>0.69971573049063818</v>
      </c>
      <c r="F41" s="9">
        <f t="shared" si="0"/>
        <v>0.48960210349604738</v>
      </c>
      <c r="G41" s="100">
        <v>68.811840558011795</v>
      </c>
      <c r="H41" s="100">
        <v>69.294311276572131</v>
      </c>
      <c r="J41" s="21">
        <v>13</v>
      </c>
      <c r="K41" s="21">
        <v>58.456345071614862</v>
      </c>
      <c r="L41" s="21">
        <v>-2.6687644144106812</v>
      </c>
      <c r="M41" s="21">
        <v>-1.5362160255797965</v>
      </c>
      <c r="S41" s="19">
        <v>41</v>
      </c>
      <c r="T41" s="13">
        <v>1376.9557103064067</v>
      </c>
      <c r="U41" s="14">
        <v>0.59511741349971625</v>
      </c>
      <c r="V41" s="14">
        <v>0.79496086216676121</v>
      </c>
      <c r="W41" s="20">
        <f t="shared" si="1"/>
        <v>0.63196277237692033</v>
      </c>
      <c r="X41" s="15">
        <v>69.294311276572131</v>
      </c>
      <c r="Y41" s="15">
        <v>71.233168079691751</v>
      </c>
      <c r="AA41" s="21">
        <v>13</v>
      </c>
      <c r="AB41" s="21">
        <v>58.834122181052905</v>
      </c>
      <c r="AC41" s="21">
        <v>-3.0465415238487239</v>
      </c>
      <c r="AD41" s="21">
        <v>-1.8303451692569253</v>
      </c>
      <c r="AI41" s="19">
        <v>40</v>
      </c>
      <c r="AJ41" s="98">
        <v>1376.9557103064067</v>
      </c>
      <c r="AK41" s="99">
        <v>0.59511741349971625</v>
      </c>
      <c r="AL41" s="99">
        <v>0.79496086216676121</v>
      </c>
      <c r="AM41" s="9">
        <f t="shared" si="2"/>
        <v>0.63196277237692033</v>
      </c>
      <c r="AN41" s="100">
        <v>69.294311276572131</v>
      </c>
      <c r="AO41" s="100">
        <v>71.233168079691751</v>
      </c>
      <c r="AP41" s="91">
        <v>69.672983249385126</v>
      </c>
      <c r="AQ41" s="21"/>
      <c r="AR41" s="21">
        <v>13</v>
      </c>
      <c r="AS41" s="21">
        <v>58.97537846888315</v>
      </c>
      <c r="AT41" s="21">
        <v>-3.1877978116789691</v>
      </c>
      <c r="AU41" s="21">
        <v>-2.0266115457657023</v>
      </c>
      <c r="AZ41" s="102">
        <v>441</v>
      </c>
      <c r="BA41" s="98">
        <v>1338.9895833333333</v>
      </c>
      <c r="BB41" s="99">
        <v>0.61</v>
      </c>
      <c r="BC41" s="99">
        <v>0.66</v>
      </c>
      <c r="BD41" s="103">
        <f t="shared" si="3"/>
        <v>0.43560000000000004</v>
      </c>
      <c r="BE41" s="100">
        <v>66.01298970950748</v>
      </c>
      <c r="BF41" s="100">
        <v>65.358197740991258</v>
      </c>
      <c r="BG41" s="2">
        <f t="shared" si="4"/>
        <v>66.561734910377595</v>
      </c>
      <c r="BH41" s="3">
        <v>40</v>
      </c>
      <c r="BI41" s="3" t="str">
        <f t="shared" si="5"/>
        <v>OK</v>
      </c>
      <c r="BP41" s="2">
        <v>66.561734910377595</v>
      </c>
      <c r="BQ41" s="2">
        <v>65.358197740991258</v>
      </c>
      <c r="BU41" s="99">
        <v>65.358197740991258</v>
      </c>
      <c r="BV41" s="2">
        <v>66.561734910377595</v>
      </c>
      <c r="BW41" s="2">
        <f t="shared" si="6"/>
        <v>61.812204214528975</v>
      </c>
      <c r="BX41" s="2">
        <f t="shared" si="7"/>
        <v>71.311265606226215</v>
      </c>
    </row>
    <row r="42" spans="2:76" ht="14.25">
      <c r="B42" s="19">
        <v>42</v>
      </c>
      <c r="C42" s="98">
        <v>1376.9557103064067</v>
      </c>
      <c r="D42" s="99">
        <v>0.59511741349971625</v>
      </c>
      <c r="E42" s="99">
        <v>0.79496086216676121</v>
      </c>
      <c r="F42" s="9">
        <f t="shared" si="0"/>
        <v>0.63196277237692033</v>
      </c>
      <c r="G42" s="100">
        <v>69.294311276572131</v>
      </c>
      <c r="H42" s="100">
        <v>71.233168079691751</v>
      </c>
      <c r="J42" s="21">
        <v>14</v>
      </c>
      <c r="K42" s="21">
        <v>54.745479771145909</v>
      </c>
      <c r="L42" s="21">
        <v>0.80394535597239525</v>
      </c>
      <c r="M42" s="21">
        <v>0.46277360896539421</v>
      </c>
      <c r="S42" s="19">
        <v>42</v>
      </c>
      <c r="T42" s="13">
        <v>1389.0198871650211</v>
      </c>
      <c r="U42" s="14">
        <v>0.59586735517185729</v>
      </c>
      <c r="V42" s="14">
        <v>0.81413264482814274</v>
      </c>
      <c r="W42" s="20">
        <f t="shared" si="1"/>
        <v>0.66281196337486681</v>
      </c>
      <c r="X42" s="15">
        <v>71.233168079691751</v>
      </c>
      <c r="Y42" s="15">
        <v>70.454865963790951</v>
      </c>
      <c r="AA42" s="21">
        <v>14</v>
      </c>
      <c r="AB42" s="21">
        <v>54.680094785910278</v>
      </c>
      <c r="AC42" s="21">
        <v>0.86933034120802688</v>
      </c>
      <c r="AD42" s="21">
        <v>0.52228882424961709</v>
      </c>
      <c r="AI42" s="19">
        <v>41</v>
      </c>
      <c r="AJ42" s="98">
        <v>1389.0198871650211</v>
      </c>
      <c r="AK42" s="99">
        <v>0.59586735517185729</v>
      </c>
      <c r="AL42" s="99">
        <v>0.81413264482814274</v>
      </c>
      <c r="AM42" s="9">
        <f t="shared" si="2"/>
        <v>0.66281196337486681</v>
      </c>
      <c r="AN42" s="100">
        <v>71.233168079691751</v>
      </c>
      <c r="AO42" s="100">
        <v>70.454865963790951</v>
      </c>
      <c r="AP42" s="91">
        <v>70.901410783773187</v>
      </c>
      <c r="AQ42" s="21"/>
      <c r="AR42" s="21">
        <v>14</v>
      </c>
      <c r="AS42" s="21">
        <v>54.740599858517371</v>
      </c>
      <c r="AT42" s="21">
        <v>0.80882526860093407</v>
      </c>
      <c r="AU42" s="21">
        <v>0.51420282109747972</v>
      </c>
      <c r="AZ42" s="102">
        <v>442</v>
      </c>
      <c r="BA42" s="98">
        <v>1383.5562499999999</v>
      </c>
      <c r="BB42" s="99">
        <v>0.57518200744432524</v>
      </c>
      <c r="BC42" s="99">
        <v>0.67336193300107239</v>
      </c>
      <c r="BD42" s="103">
        <f t="shared" si="3"/>
        <v>0.45341629281494072</v>
      </c>
      <c r="BE42" s="100">
        <v>65.358197740991258</v>
      </c>
      <c r="BF42" s="100">
        <v>67.509798902501643</v>
      </c>
      <c r="BG42" s="2">
        <f t="shared" si="4"/>
        <v>66.144657021824472</v>
      </c>
      <c r="BH42" s="3">
        <v>41</v>
      </c>
      <c r="BI42" s="3" t="str">
        <f t="shared" si="5"/>
        <v>OK</v>
      </c>
      <c r="BP42" s="2">
        <v>66.144657021824472</v>
      </c>
      <c r="BQ42" s="2">
        <v>67.509798902501643</v>
      </c>
      <c r="BU42" s="99">
        <v>67.509798902501643</v>
      </c>
      <c r="BV42" s="2">
        <v>66.144657021824472</v>
      </c>
      <c r="BW42" s="2">
        <f t="shared" si="6"/>
        <v>61.395126325975852</v>
      </c>
      <c r="BX42" s="2">
        <f t="shared" si="7"/>
        <v>70.894187717673091</v>
      </c>
    </row>
    <row r="43" spans="2:76" ht="14.25">
      <c r="B43" s="19">
        <v>43</v>
      </c>
      <c r="C43" s="98">
        <v>1389.0198871650211</v>
      </c>
      <c r="D43" s="99">
        <v>0.59586735517185729</v>
      </c>
      <c r="E43" s="99">
        <v>0.81413264482814274</v>
      </c>
      <c r="F43" s="9">
        <f t="shared" si="0"/>
        <v>0.66281196337486681</v>
      </c>
      <c r="G43" s="100">
        <v>71.233168079691751</v>
      </c>
      <c r="H43" s="100">
        <v>70.454865963790951</v>
      </c>
      <c r="J43" s="21">
        <v>15</v>
      </c>
      <c r="K43" s="21">
        <v>55.140855334045753</v>
      </c>
      <c r="L43" s="21">
        <v>0.74533182664730191</v>
      </c>
      <c r="M43" s="21">
        <v>0.42903400925446089</v>
      </c>
      <c r="S43" s="19">
        <v>43</v>
      </c>
      <c r="T43" s="13">
        <v>1384.8295833333334</v>
      </c>
      <c r="U43" s="14">
        <v>0.6</v>
      </c>
      <c r="V43" s="14">
        <v>0.80960910905035799</v>
      </c>
      <c r="W43" s="20">
        <f t="shared" si="1"/>
        <v>0.65546690945731445</v>
      </c>
      <c r="X43" s="15">
        <v>70.454865963790951</v>
      </c>
      <c r="Y43" s="15">
        <v>69.015589420213701</v>
      </c>
      <c r="AA43" s="21">
        <v>15</v>
      </c>
      <c r="AB43" s="21">
        <v>55.011449957709004</v>
      </c>
      <c r="AC43" s="21">
        <v>0.87473720298405055</v>
      </c>
      <c r="AD43" s="21">
        <v>0.52553723667239693</v>
      </c>
      <c r="AI43" s="19">
        <v>42</v>
      </c>
      <c r="AJ43" s="98">
        <v>1384.8295833333334</v>
      </c>
      <c r="AK43" s="99">
        <v>0.6</v>
      </c>
      <c r="AL43" s="99">
        <v>0.80960910905035799</v>
      </c>
      <c r="AM43" s="9">
        <f t="shared" si="2"/>
        <v>0.65546690945731445</v>
      </c>
      <c r="AN43" s="100">
        <v>70.454865963790951</v>
      </c>
      <c r="AO43" s="100">
        <v>69.015589420213701</v>
      </c>
      <c r="AP43" s="91">
        <v>70.451087846203578</v>
      </c>
      <c r="AQ43" s="21"/>
      <c r="AR43" s="21">
        <v>15</v>
      </c>
      <c r="AS43" s="21">
        <v>55.081124337047584</v>
      </c>
      <c r="AT43" s="21">
        <v>0.80506282364547133</v>
      </c>
      <c r="AU43" s="21">
        <v>0.51181088320257517</v>
      </c>
      <c r="AZ43" s="102">
        <v>443</v>
      </c>
      <c r="BA43" s="98">
        <v>1324.1870833333335</v>
      </c>
      <c r="BB43" s="99">
        <v>0.5551827605019094</v>
      </c>
      <c r="BC43" s="99">
        <v>0.92939079832696858</v>
      </c>
      <c r="BD43" s="103">
        <f t="shared" si="3"/>
        <v>0.86376725601483995</v>
      </c>
      <c r="BE43" s="100">
        <v>67.509798902501643</v>
      </c>
      <c r="BF43" s="100">
        <v>69.905037689545239</v>
      </c>
      <c r="BG43" s="2">
        <f t="shared" si="4"/>
        <v>69.726705957036444</v>
      </c>
      <c r="BH43" s="3">
        <v>42</v>
      </c>
      <c r="BI43" s="3" t="str">
        <f t="shared" si="5"/>
        <v>OK</v>
      </c>
      <c r="BP43" s="2">
        <v>69.726705957036444</v>
      </c>
      <c r="BQ43" s="2">
        <v>69.905037689545239</v>
      </c>
      <c r="BU43" s="99">
        <v>69.905037689545239</v>
      </c>
      <c r="BV43" s="2">
        <v>69.726705957036444</v>
      </c>
      <c r="BW43" s="2">
        <f t="shared" si="6"/>
        <v>64.977175261187824</v>
      </c>
      <c r="BX43" s="2">
        <f t="shared" si="7"/>
        <v>74.476236652885063</v>
      </c>
    </row>
    <row r="44" spans="2:76" ht="14.25">
      <c r="B44" s="19">
        <v>44</v>
      </c>
      <c r="C44" s="98">
        <v>1384.8295833333334</v>
      </c>
      <c r="D44" s="99">
        <v>0.6</v>
      </c>
      <c r="E44" s="99">
        <v>0.80960910905035799</v>
      </c>
      <c r="F44" s="9">
        <f t="shared" si="0"/>
        <v>0.65546690945731445</v>
      </c>
      <c r="G44" s="100">
        <v>70.454865963790951</v>
      </c>
      <c r="H44" s="100">
        <v>69.015589420213701</v>
      </c>
      <c r="J44" s="21">
        <v>16</v>
      </c>
      <c r="K44" s="21">
        <v>54.984622256767281</v>
      </c>
      <c r="L44" s="21">
        <v>1.4838828715204713</v>
      </c>
      <c r="M44" s="21">
        <v>0.85416480937920847</v>
      </c>
      <c r="S44" s="19">
        <v>44</v>
      </c>
      <c r="T44" s="13">
        <v>1389.2066666666669</v>
      </c>
      <c r="U44" s="14">
        <v>0.57975637652979517</v>
      </c>
      <c r="V44" s="14">
        <v>0.78536543520530722</v>
      </c>
      <c r="W44" s="20">
        <f t="shared" si="1"/>
        <v>0.61679886681522156</v>
      </c>
      <c r="X44" s="15">
        <v>69.015589420213701</v>
      </c>
      <c r="Y44" s="15">
        <v>69.636679204905576</v>
      </c>
      <c r="AA44" s="21">
        <v>16</v>
      </c>
      <c r="AB44" s="21">
        <v>54.892642390225575</v>
      </c>
      <c r="AC44" s="21">
        <v>1.5758627380621775</v>
      </c>
      <c r="AD44" s="21">
        <v>0.94676955079878367</v>
      </c>
      <c r="AI44" s="19">
        <v>43</v>
      </c>
      <c r="AJ44" s="98">
        <v>1389.2066666666669</v>
      </c>
      <c r="AK44" s="99">
        <v>0.57975637652979517</v>
      </c>
      <c r="AL44" s="99">
        <v>0.78536543520530722</v>
      </c>
      <c r="AM44" s="9">
        <f t="shared" si="2"/>
        <v>0.61679886681522156</v>
      </c>
      <c r="AN44" s="100">
        <v>69.015589420213701</v>
      </c>
      <c r="AO44" s="100">
        <v>69.636679204905576</v>
      </c>
      <c r="AP44" s="91">
        <v>69.351993164165094</v>
      </c>
      <c r="AQ44" s="21"/>
      <c r="AR44" s="21">
        <v>16</v>
      </c>
      <c r="AS44" s="21">
        <v>54.980752935914893</v>
      </c>
      <c r="AT44" s="21">
        <v>1.4877521923728594</v>
      </c>
      <c r="AU44" s="21">
        <v>0.94582402913221886</v>
      </c>
      <c r="AZ44" s="102">
        <v>444</v>
      </c>
      <c r="BA44" s="98">
        <v>1325.3808333333334</v>
      </c>
      <c r="BB44" s="99">
        <v>0.55506888916225872</v>
      </c>
      <c r="BC44" s="99">
        <v>0.93465555418870716</v>
      </c>
      <c r="BD44" s="103">
        <f t="shared" si="3"/>
        <v>0.87358100497579927</v>
      </c>
      <c r="BE44" s="100">
        <v>69.905037689545239</v>
      </c>
      <c r="BF44" s="100">
        <v>71.673564681561103</v>
      </c>
      <c r="BG44" s="2">
        <f t="shared" si="4"/>
        <v>71.089972261167048</v>
      </c>
      <c r="BH44" s="3">
        <v>43</v>
      </c>
      <c r="BI44" s="3" t="str">
        <f t="shared" si="5"/>
        <v>OK</v>
      </c>
      <c r="BP44" s="2">
        <v>71.089972261167048</v>
      </c>
      <c r="BQ44" s="2">
        <v>71.673564681561103</v>
      </c>
      <c r="BU44" s="99">
        <v>71.673564681561103</v>
      </c>
      <c r="BV44" s="2">
        <v>71.089972261167048</v>
      </c>
      <c r="BW44" s="2">
        <f t="shared" si="6"/>
        <v>66.340441565318429</v>
      </c>
      <c r="BX44" s="2">
        <f t="shared" si="7"/>
        <v>75.839502957015668</v>
      </c>
    </row>
    <row r="45" spans="2:76" ht="14.25">
      <c r="B45" s="19">
        <v>45</v>
      </c>
      <c r="C45" s="98">
        <v>1389.2066666666669</v>
      </c>
      <c r="D45" s="99">
        <v>0.57975637652979517</v>
      </c>
      <c r="E45" s="99">
        <v>0.78536543520530722</v>
      </c>
      <c r="F45" s="9">
        <f t="shared" si="0"/>
        <v>0.61679886681522156</v>
      </c>
      <c r="G45" s="100">
        <v>69.015589420213701</v>
      </c>
      <c r="H45" s="100">
        <v>69.636679204905576</v>
      </c>
      <c r="J45" s="21">
        <v>17</v>
      </c>
      <c r="K45" s="21">
        <v>55.763271700361067</v>
      </c>
      <c r="L45" s="21">
        <v>2.0650910606622972</v>
      </c>
      <c r="M45" s="21">
        <v>1.1887246264753342</v>
      </c>
      <c r="S45" s="19">
        <v>45</v>
      </c>
      <c r="T45" s="13">
        <v>1413.4795833333335</v>
      </c>
      <c r="U45" s="14">
        <v>0.60008464613214196</v>
      </c>
      <c r="V45" s="14">
        <v>0.81991535386785797</v>
      </c>
      <c r="W45" s="20">
        <f t="shared" si="1"/>
        <v>0.6722611875082547</v>
      </c>
      <c r="X45" s="15">
        <v>69.636679204905576</v>
      </c>
      <c r="Y45" s="15">
        <v>68.119838365570473</v>
      </c>
      <c r="AA45" s="21">
        <v>17</v>
      </c>
      <c r="AB45" s="21">
        <v>55.69600117329486</v>
      </c>
      <c r="AC45" s="21">
        <v>2.1323615877285036</v>
      </c>
      <c r="AD45" s="21">
        <v>1.2811109583293161</v>
      </c>
      <c r="AI45" s="19">
        <v>44</v>
      </c>
      <c r="AJ45" s="98">
        <v>1413.4795833333335</v>
      </c>
      <c r="AK45" s="99">
        <v>0.60008464613214196</v>
      </c>
      <c r="AL45" s="99">
        <v>0.81991535386785797</v>
      </c>
      <c r="AM45" s="9">
        <f t="shared" si="2"/>
        <v>0.6722611875082547</v>
      </c>
      <c r="AN45" s="100">
        <v>69.636679204905576</v>
      </c>
      <c r="AO45" s="100">
        <v>68.119838365570473</v>
      </c>
      <c r="AP45" s="91">
        <v>70.028649043097715</v>
      </c>
      <c r="AQ45" s="21"/>
      <c r="AR45" s="21">
        <v>17</v>
      </c>
      <c r="AS45" s="21">
        <v>55.753240416181697</v>
      </c>
      <c r="AT45" s="21">
        <v>2.0751223448416667</v>
      </c>
      <c r="AU45" s="21">
        <v>1.3192389076638324</v>
      </c>
      <c r="AZ45" s="102">
        <v>445</v>
      </c>
      <c r="BA45" s="98">
        <v>1322.7545833333334</v>
      </c>
      <c r="BB45" s="99">
        <v>0.5946181621231269</v>
      </c>
      <c r="BC45" s="99">
        <v>0.98461816212312692</v>
      </c>
      <c r="BD45" s="103">
        <f t="shared" si="3"/>
        <v>0.96947292518272421</v>
      </c>
      <c r="BE45" s="100">
        <v>71.673564681561103</v>
      </c>
      <c r="BF45" s="100">
        <v>71.971469506375271</v>
      </c>
      <c r="BG45" s="2">
        <f t="shared" si="4"/>
        <v>72.516671833743345</v>
      </c>
      <c r="BH45" s="3">
        <v>44</v>
      </c>
      <c r="BI45" s="3" t="str">
        <f t="shared" si="5"/>
        <v>OK</v>
      </c>
      <c r="BP45" s="2">
        <v>72.516671833743345</v>
      </c>
      <c r="BQ45" s="2">
        <v>71.971469506375271</v>
      </c>
      <c r="BU45" s="99">
        <v>71.971469506375271</v>
      </c>
      <c r="BV45" s="2">
        <v>72.516671833743345</v>
      </c>
      <c r="BW45" s="2">
        <f t="shared" si="6"/>
        <v>67.767141137894725</v>
      </c>
      <c r="BX45" s="2">
        <f t="shared" si="7"/>
        <v>77.266202529591965</v>
      </c>
    </row>
    <row r="46" spans="2:76" ht="14.25">
      <c r="B46" s="19">
        <v>46</v>
      </c>
      <c r="C46" s="98">
        <v>1413.4795833333335</v>
      </c>
      <c r="D46" s="99">
        <v>0.60008464613214196</v>
      </c>
      <c r="E46" s="99">
        <v>0.81991535386785797</v>
      </c>
      <c r="F46" s="9">
        <f t="shared" si="0"/>
        <v>0.6722611875082547</v>
      </c>
      <c r="G46" s="100">
        <v>69.636679204905576</v>
      </c>
      <c r="H46" s="100">
        <v>68.119838365570473</v>
      </c>
      <c r="J46" s="21">
        <v>18</v>
      </c>
      <c r="K46" s="21">
        <v>63.118079366283659</v>
      </c>
      <c r="L46" s="21">
        <v>7.5632681892089479</v>
      </c>
      <c r="M46" s="21">
        <v>4.3536303674021939</v>
      </c>
      <c r="S46" s="19">
        <v>46</v>
      </c>
      <c r="T46" s="13">
        <v>1402.3379166666666</v>
      </c>
      <c r="U46" s="14">
        <v>0.66516140910764709</v>
      </c>
      <c r="V46" s="14">
        <v>0.65483859089235308</v>
      </c>
      <c r="W46" s="20">
        <f t="shared" si="1"/>
        <v>0.42881358012188259</v>
      </c>
      <c r="X46" s="15">
        <v>68.119838365570473</v>
      </c>
      <c r="Y46" s="15">
        <v>69.124583711711082</v>
      </c>
      <c r="AA46" s="21">
        <v>18</v>
      </c>
      <c r="AB46" s="21">
        <v>71.993595126550588</v>
      </c>
      <c r="AC46" s="21">
        <v>-0.84987684984675127</v>
      </c>
      <c r="AD46" s="21">
        <v>-0.51060127505340258</v>
      </c>
      <c r="AI46" s="19">
        <v>45</v>
      </c>
      <c r="AJ46" s="98">
        <v>1402.3379166666666</v>
      </c>
      <c r="AK46" s="99">
        <v>0.66516140910764709</v>
      </c>
      <c r="AL46" s="99">
        <v>0.65483859089235308</v>
      </c>
      <c r="AM46" s="9">
        <f t="shared" si="2"/>
        <v>0.42881358012188259</v>
      </c>
      <c r="AN46" s="100">
        <v>68.119838365570473</v>
      </c>
      <c r="AO46" s="100">
        <v>69.124583711711082</v>
      </c>
      <c r="AP46" s="91">
        <v>67.725217169599432</v>
      </c>
      <c r="AQ46" s="21"/>
      <c r="AR46" s="21">
        <v>18</v>
      </c>
      <c r="AS46" s="21">
        <v>72.001879958385643</v>
      </c>
      <c r="AT46" s="21">
        <v>-0.85816168168180695</v>
      </c>
      <c r="AU46" s="21">
        <v>-0.54556796728399459</v>
      </c>
      <c r="AZ46" s="102">
        <v>446</v>
      </c>
      <c r="BA46" s="98">
        <v>1336.7612499999998</v>
      </c>
      <c r="BB46" s="99">
        <v>0.67946521913952551</v>
      </c>
      <c r="BC46" s="99">
        <v>0.92419782870928835</v>
      </c>
      <c r="BD46" s="103">
        <f t="shared" si="3"/>
        <v>0.85414162659096304</v>
      </c>
      <c r="BE46" s="100">
        <v>71.971469506375271</v>
      </c>
      <c r="BF46" s="100">
        <v>73.376634849090934</v>
      </c>
      <c r="BG46" s="2">
        <f t="shared" si="4"/>
        <v>72.561047504875873</v>
      </c>
      <c r="BH46" s="3">
        <v>45</v>
      </c>
      <c r="BI46" s="3" t="str">
        <f t="shared" si="5"/>
        <v>OK</v>
      </c>
      <c r="BP46" s="2">
        <v>72.561047504875873</v>
      </c>
      <c r="BQ46" s="2">
        <v>73.376634849090934</v>
      </c>
      <c r="BU46" s="99">
        <v>73.376634849090934</v>
      </c>
      <c r="BV46" s="2">
        <v>72.561047504875873</v>
      </c>
      <c r="BW46" s="2">
        <f t="shared" si="6"/>
        <v>67.811516809027253</v>
      </c>
      <c r="BX46" s="2">
        <f t="shared" si="7"/>
        <v>77.310578200724493</v>
      </c>
    </row>
    <row r="47" spans="2:76" ht="14.25">
      <c r="B47" s="19">
        <v>47</v>
      </c>
      <c r="C47" s="98">
        <v>1402.3379166666666</v>
      </c>
      <c r="D47" s="99">
        <v>0.66516140910764709</v>
      </c>
      <c r="E47" s="99">
        <v>0.65483859089235308</v>
      </c>
      <c r="F47" s="9">
        <f t="shared" si="0"/>
        <v>0.42881358012188259</v>
      </c>
      <c r="G47" s="100">
        <v>68.119838365570473</v>
      </c>
      <c r="H47" s="100">
        <v>69.124583711711082</v>
      </c>
      <c r="J47" s="21">
        <v>19</v>
      </c>
      <c r="K47" s="21">
        <v>72.133924607171394</v>
      </c>
      <c r="L47" s="21">
        <v>-0.9902063304675579</v>
      </c>
      <c r="M47" s="21">
        <v>-0.56999067631480416</v>
      </c>
      <c r="S47" s="19">
        <v>47</v>
      </c>
      <c r="T47" s="13">
        <v>1132.12466367713</v>
      </c>
      <c r="U47" s="14">
        <v>0.7248947234906139</v>
      </c>
      <c r="V47" s="14">
        <v>0.65042110603754444</v>
      </c>
      <c r="W47" s="20">
        <f t="shared" si="1"/>
        <v>0.42304761517910261</v>
      </c>
      <c r="X47" s="15">
        <v>69.124583711711082</v>
      </c>
      <c r="Y47" s="15">
        <v>70.237860006970749</v>
      </c>
      <c r="AA47" s="21">
        <v>19</v>
      </c>
      <c r="AB47" s="21">
        <v>71.560976842140491</v>
      </c>
      <c r="AC47" s="21">
        <v>-1.4264584970468377</v>
      </c>
      <c r="AD47" s="21">
        <v>-0.85700831542147671</v>
      </c>
      <c r="AI47" s="19">
        <v>46</v>
      </c>
      <c r="AJ47" s="98">
        <v>1132.12466367713</v>
      </c>
      <c r="AK47" s="99">
        <v>0.7248947234906139</v>
      </c>
      <c r="AL47" s="99">
        <v>0.65042110603754444</v>
      </c>
      <c r="AM47" s="9">
        <f t="shared" si="2"/>
        <v>0.42304761517910261</v>
      </c>
      <c r="AN47" s="100">
        <v>69.124583711711082</v>
      </c>
      <c r="AO47" s="100">
        <v>70.237860006970749</v>
      </c>
      <c r="AP47" s="91">
        <v>68.989628431085251</v>
      </c>
      <c r="AQ47" s="21"/>
      <c r="AR47" s="21">
        <v>19</v>
      </c>
      <c r="AS47" s="21">
        <v>71.641162073086804</v>
      </c>
      <c r="AT47" s="21">
        <v>-1.5066437279931506</v>
      </c>
      <c r="AU47" s="21">
        <v>-0.95783413970606412</v>
      </c>
      <c r="AZ47" s="102">
        <v>447</v>
      </c>
      <c r="BA47" s="98">
        <v>1363.5823316437363</v>
      </c>
      <c r="BB47" s="99">
        <v>0.68965580281157413</v>
      </c>
      <c r="BC47" s="99">
        <v>0.97491395070289344</v>
      </c>
      <c r="BD47" s="103">
        <f t="shared" si="3"/>
        <v>0.95045721127512373</v>
      </c>
      <c r="BE47" s="100">
        <v>73.376634849090934</v>
      </c>
      <c r="BF47" s="100">
        <v>73.06046885395557</v>
      </c>
      <c r="BG47" s="2">
        <f t="shared" si="4"/>
        <v>73.640920577491528</v>
      </c>
      <c r="BH47" s="3">
        <v>46</v>
      </c>
      <c r="BI47" s="3" t="str">
        <f t="shared" si="5"/>
        <v>OK</v>
      </c>
      <c r="BP47" s="2">
        <v>73.640920577491528</v>
      </c>
      <c r="BQ47" s="2">
        <v>73.06046885395557</v>
      </c>
      <c r="BU47" s="99">
        <v>73.06046885395557</v>
      </c>
      <c r="BV47" s="2">
        <v>73.640920577491528</v>
      </c>
      <c r="BW47" s="2">
        <f t="shared" si="6"/>
        <v>68.891389881642908</v>
      </c>
      <c r="BX47" s="2">
        <f t="shared" si="7"/>
        <v>78.390451273340148</v>
      </c>
    </row>
    <row r="48" spans="2:76" ht="14.25">
      <c r="B48" s="19">
        <v>48</v>
      </c>
      <c r="C48" s="98">
        <v>1132.12466367713</v>
      </c>
      <c r="D48" s="99">
        <v>0.7248947234906139</v>
      </c>
      <c r="E48" s="99">
        <v>0.65042110603754444</v>
      </c>
      <c r="F48" s="9">
        <f t="shared" si="0"/>
        <v>0.42304761517910261</v>
      </c>
      <c r="G48" s="100">
        <v>69.124583711711082</v>
      </c>
      <c r="H48" s="100">
        <v>70.237860006970749</v>
      </c>
      <c r="J48" s="21">
        <v>20</v>
      </c>
      <c r="K48" s="21">
        <v>71.676483066038685</v>
      </c>
      <c r="L48" s="21">
        <v>-1.5419647209450318</v>
      </c>
      <c r="M48" s="21">
        <v>-0.8875983591521005</v>
      </c>
      <c r="S48" s="19">
        <v>48</v>
      </c>
      <c r="T48" s="13">
        <v>1254.8699999999999</v>
      </c>
      <c r="U48" s="14">
        <v>0.68008542649496362</v>
      </c>
      <c r="V48" s="14">
        <v>0.66</v>
      </c>
      <c r="W48" s="20">
        <f t="shared" si="1"/>
        <v>0.43560000000000004</v>
      </c>
      <c r="X48" s="15">
        <v>70.237860006970749</v>
      </c>
      <c r="Y48" s="15">
        <v>67.480917922806583</v>
      </c>
      <c r="AA48" s="21">
        <v>20</v>
      </c>
      <c r="AB48" s="21">
        <v>67.373668407651991</v>
      </c>
      <c r="AC48" s="21">
        <v>-0.75768941154593961</v>
      </c>
      <c r="AD48" s="21">
        <v>-0.45521557587970568</v>
      </c>
      <c r="AI48" s="19">
        <v>47</v>
      </c>
      <c r="AJ48" s="98">
        <v>1254.8699999999999</v>
      </c>
      <c r="AK48" s="99">
        <v>0.68008542649496362</v>
      </c>
      <c r="AL48" s="99">
        <v>0.66</v>
      </c>
      <c r="AM48" s="9">
        <f t="shared" si="2"/>
        <v>0.43560000000000004</v>
      </c>
      <c r="AN48" s="100">
        <v>70.237860006970749</v>
      </c>
      <c r="AO48" s="100">
        <v>67.480917922806583</v>
      </c>
      <c r="AP48" s="91">
        <v>69.318099505270609</v>
      </c>
      <c r="AQ48" s="21"/>
      <c r="AR48" s="21">
        <v>20</v>
      </c>
      <c r="AS48" s="21">
        <v>67.533387318348844</v>
      </c>
      <c r="AT48" s="21">
        <v>-0.91740832224279245</v>
      </c>
      <c r="AU48" s="21">
        <v>-0.58323344448861203</v>
      </c>
      <c r="AZ48" s="102">
        <v>448</v>
      </c>
      <c r="BA48" s="98">
        <v>1388.1720833333336</v>
      </c>
      <c r="BB48" s="99">
        <v>0.56034221476926893</v>
      </c>
      <c r="BC48" s="99">
        <v>0.7261977516924415</v>
      </c>
      <c r="BD48" s="103">
        <f t="shared" si="3"/>
        <v>0.52736317456315696</v>
      </c>
      <c r="BE48" s="100">
        <v>73.06046885395557</v>
      </c>
      <c r="BF48" s="100">
        <v>67.603835653657086</v>
      </c>
      <c r="BG48" s="2">
        <f t="shared" si="4"/>
        <v>70.947776800247794</v>
      </c>
      <c r="BH48" s="3">
        <v>47</v>
      </c>
      <c r="BI48" s="3" t="str">
        <f t="shared" si="5"/>
        <v>OK</v>
      </c>
      <c r="BP48" s="2">
        <v>70.947776800247794</v>
      </c>
      <c r="BQ48" s="2">
        <v>67.603835653657086</v>
      </c>
      <c r="BU48" s="99">
        <v>67.603835653657086</v>
      </c>
      <c r="BV48" s="2">
        <v>70.947776800247794</v>
      </c>
      <c r="BW48" s="2">
        <f t="shared" si="6"/>
        <v>66.198246104399175</v>
      </c>
      <c r="BX48" s="2">
        <f t="shared" si="7"/>
        <v>75.697307496096414</v>
      </c>
    </row>
    <row r="49" spans="2:76" ht="14.25">
      <c r="B49" s="19">
        <v>49</v>
      </c>
      <c r="C49" s="98">
        <v>1254.8699999999999</v>
      </c>
      <c r="D49" s="99">
        <v>0.68008542649496362</v>
      </c>
      <c r="E49" s="99">
        <v>0.66</v>
      </c>
      <c r="F49" s="9">
        <f t="shared" si="0"/>
        <v>0.43560000000000004</v>
      </c>
      <c r="G49" s="100">
        <v>70.237860006970749</v>
      </c>
      <c r="H49" s="100">
        <v>67.480917922806583</v>
      </c>
      <c r="J49" s="21">
        <v>21</v>
      </c>
      <c r="K49" s="21">
        <v>67.229308625495207</v>
      </c>
      <c r="L49" s="21">
        <v>-0.61332962938915614</v>
      </c>
      <c r="M49" s="21">
        <v>-0.35304982355986558</v>
      </c>
      <c r="S49" s="19">
        <v>49</v>
      </c>
      <c r="T49" s="13">
        <v>1332.7820833333333</v>
      </c>
      <c r="U49" s="14">
        <v>0.69</v>
      </c>
      <c r="V49" s="14">
        <v>0.58961395694135121</v>
      </c>
      <c r="W49" s="20">
        <f t="shared" si="1"/>
        <v>0.34764461822003756</v>
      </c>
      <c r="X49" s="15">
        <v>67.480917922806583</v>
      </c>
      <c r="Y49" s="15">
        <v>67.147787888296207</v>
      </c>
      <c r="AA49" s="21">
        <v>21</v>
      </c>
      <c r="AB49" s="21">
        <v>69.698615980514091</v>
      </c>
      <c r="AC49" s="21">
        <v>4.4165300358101263</v>
      </c>
      <c r="AD49" s="21">
        <v>2.6534266323443618</v>
      </c>
      <c r="AI49" s="19">
        <v>48</v>
      </c>
      <c r="AJ49" s="98">
        <v>1332.7820833333333</v>
      </c>
      <c r="AK49" s="99">
        <v>0.69</v>
      </c>
      <c r="AL49" s="99">
        <v>0.58961395694135121</v>
      </c>
      <c r="AM49" s="9">
        <f t="shared" si="2"/>
        <v>0.34764461822003756</v>
      </c>
      <c r="AN49" s="100">
        <v>67.480917922806583</v>
      </c>
      <c r="AO49" s="100">
        <v>67.147787888296207</v>
      </c>
      <c r="AP49" s="91">
        <v>66.783662461058753</v>
      </c>
      <c r="AQ49" s="21"/>
      <c r="AR49" s="21">
        <v>21</v>
      </c>
      <c r="AS49" s="21">
        <v>69.729571051997624</v>
      </c>
      <c r="AT49" s="21">
        <v>4.3855749643265938</v>
      </c>
      <c r="AU49" s="21">
        <v>2.7880867553655078</v>
      </c>
      <c r="AZ49" s="102">
        <v>449</v>
      </c>
      <c r="BA49" s="98">
        <v>1367.9579166666665</v>
      </c>
      <c r="BB49" s="99">
        <v>0.66</v>
      </c>
      <c r="BC49" s="99">
        <v>0.83507528230865735</v>
      </c>
      <c r="BD49" s="103">
        <f t="shared" si="3"/>
        <v>0.69735072712288382</v>
      </c>
      <c r="BE49" s="100">
        <v>67.603835653657086</v>
      </c>
      <c r="BF49" s="100">
        <v>66.626717661658958</v>
      </c>
      <c r="BG49" s="2">
        <f t="shared" si="4"/>
        <v>69.324066077522673</v>
      </c>
      <c r="BH49" s="3">
        <v>48</v>
      </c>
      <c r="BI49" s="3" t="str">
        <f t="shared" si="5"/>
        <v>OK</v>
      </c>
      <c r="BP49" s="2">
        <v>69.324066077522673</v>
      </c>
      <c r="BQ49" s="2">
        <v>66.626717661658958</v>
      </c>
      <c r="BU49" s="99">
        <v>66.626717661658958</v>
      </c>
      <c r="BV49" s="2">
        <v>69.324066077522673</v>
      </c>
      <c r="BW49" s="2">
        <f t="shared" si="6"/>
        <v>64.574535381674053</v>
      </c>
      <c r="BX49" s="2">
        <f t="shared" si="7"/>
        <v>74.073596773371293</v>
      </c>
    </row>
    <row r="50" spans="2:76" ht="14.25">
      <c r="B50" s="19">
        <v>50</v>
      </c>
      <c r="C50" s="98">
        <v>1332.7820833333333</v>
      </c>
      <c r="D50" s="99">
        <v>0.69</v>
      </c>
      <c r="E50" s="99">
        <v>0.58961395694135121</v>
      </c>
      <c r="F50" s="9">
        <f t="shared" si="0"/>
        <v>0.34764461822003756</v>
      </c>
      <c r="G50" s="100">
        <v>67.480917922806583</v>
      </c>
      <c r="H50" s="100">
        <v>67.147787888296207</v>
      </c>
      <c r="J50" s="21">
        <v>22</v>
      </c>
      <c r="K50" s="21">
        <v>70.069322387507128</v>
      </c>
      <c r="L50" s="21">
        <v>4.0458236288170895</v>
      </c>
      <c r="M50" s="21">
        <v>2.3288901267183144</v>
      </c>
      <c r="S50" s="19">
        <v>50</v>
      </c>
      <c r="T50" s="13">
        <v>1326.5745833333333</v>
      </c>
      <c r="U50" s="14">
        <v>0.68</v>
      </c>
      <c r="V50" s="14">
        <v>0.55096465484241419</v>
      </c>
      <c r="W50" s="20">
        <f t="shared" si="1"/>
        <v>0.3035620508856206</v>
      </c>
      <c r="X50" s="15">
        <v>67.147787888296207</v>
      </c>
      <c r="Y50" s="15">
        <v>66.724762671639255</v>
      </c>
      <c r="AA50" s="21">
        <v>22</v>
      </c>
      <c r="AB50" s="21">
        <v>71.605060653591863</v>
      </c>
      <c r="AC50" s="21">
        <v>-3.9926377395868258</v>
      </c>
      <c r="AD50" s="21">
        <v>-2.3987545031106263</v>
      </c>
      <c r="AI50" s="19">
        <v>49</v>
      </c>
      <c r="AJ50" s="98">
        <v>1326.5745833333333</v>
      </c>
      <c r="AK50" s="99">
        <v>0.68</v>
      </c>
      <c r="AL50" s="99">
        <v>0.55096465484241419</v>
      </c>
      <c r="AM50" s="9">
        <f t="shared" si="2"/>
        <v>0.3035620508856206</v>
      </c>
      <c r="AN50" s="100">
        <v>67.147787888296207</v>
      </c>
      <c r="AO50" s="100">
        <v>66.724762671639255</v>
      </c>
      <c r="AP50" s="91">
        <v>66.058166825466088</v>
      </c>
      <c r="AQ50" s="21"/>
      <c r="AR50" s="21">
        <v>22</v>
      </c>
      <c r="AS50" s="21">
        <v>71.719972239978006</v>
      </c>
      <c r="AT50" s="21">
        <v>-4.1075493259729683</v>
      </c>
      <c r="AU50" s="21">
        <v>-2.6113346518782494</v>
      </c>
      <c r="AZ50" s="102">
        <v>450</v>
      </c>
      <c r="BA50" s="98">
        <v>1369.3904166666664</v>
      </c>
      <c r="BB50" s="99">
        <v>0.6597504728204503</v>
      </c>
      <c r="BC50" s="99">
        <v>0.86024952717954961</v>
      </c>
      <c r="BD50" s="103">
        <f t="shared" si="3"/>
        <v>0.74002924901263867</v>
      </c>
      <c r="BE50" s="100">
        <v>66.626717661658958</v>
      </c>
      <c r="BF50" s="100">
        <v>67.38288124180346</v>
      </c>
      <c r="BG50" s="2">
        <f t="shared" si="4"/>
        <v>68.984482926665706</v>
      </c>
      <c r="BH50" s="3">
        <v>49</v>
      </c>
      <c r="BI50" s="3" t="str">
        <f t="shared" si="5"/>
        <v>OK</v>
      </c>
      <c r="BP50" s="2">
        <v>68.984482926665706</v>
      </c>
      <c r="BQ50" s="2">
        <v>67.38288124180346</v>
      </c>
      <c r="BU50" s="99">
        <v>67.38288124180346</v>
      </c>
      <c r="BV50" s="2">
        <v>68.984482926665706</v>
      </c>
      <c r="BW50" s="2">
        <f t="shared" si="6"/>
        <v>64.234952230817086</v>
      </c>
      <c r="BX50" s="2">
        <f t="shared" si="7"/>
        <v>73.734013622514325</v>
      </c>
    </row>
    <row r="51" spans="2:76" ht="14.25">
      <c r="B51" s="19">
        <v>51</v>
      </c>
      <c r="C51" s="98">
        <v>1326.5745833333333</v>
      </c>
      <c r="D51" s="99">
        <v>0.68</v>
      </c>
      <c r="E51" s="99">
        <v>0.55096465484241419</v>
      </c>
      <c r="F51" s="9">
        <f t="shared" si="0"/>
        <v>0.3035620508856206</v>
      </c>
      <c r="G51" s="100">
        <v>67.147787888296207</v>
      </c>
      <c r="H51" s="100">
        <v>66.724762671639255</v>
      </c>
      <c r="J51" s="21">
        <v>23</v>
      </c>
      <c r="K51" s="21">
        <v>71.409286683394313</v>
      </c>
      <c r="L51" s="21">
        <v>-3.7968637693892759</v>
      </c>
      <c r="M51" s="21">
        <v>-2.1855818138099399</v>
      </c>
      <c r="S51" s="19">
        <v>51</v>
      </c>
      <c r="T51" s="13">
        <v>1231.7112500000001</v>
      </c>
      <c r="U51" s="14">
        <v>0.66</v>
      </c>
      <c r="V51" s="14">
        <v>0.60501911802192199</v>
      </c>
      <c r="W51" s="20">
        <f t="shared" si="1"/>
        <v>0.36604813317202439</v>
      </c>
      <c r="X51" s="15">
        <v>66.724762671639255</v>
      </c>
      <c r="Y51" s="15">
        <v>66.40275160324957</v>
      </c>
      <c r="AA51" s="21">
        <v>23</v>
      </c>
      <c r="AB51" s="21">
        <v>63.693702581655153</v>
      </c>
      <c r="AC51" s="21">
        <v>-3.1773514628944071</v>
      </c>
      <c r="AD51" s="21">
        <v>-1.9089350516362695</v>
      </c>
      <c r="AI51" s="19">
        <v>50</v>
      </c>
      <c r="AJ51" s="98">
        <v>1231.7112500000001</v>
      </c>
      <c r="AK51" s="99">
        <v>0.66</v>
      </c>
      <c r="AL51" s="99">
        <v>0.60501911802192199</v>
      </c>
      <c r="AM51" s="9">
        <f t="shared" si="2"/>
        <v>0.36604813317202439</v>
      </c>
      <c r="AN51" s="100">
        <v>66.724762671639255</v>
      </c>
      <c r="AO51" s="100">
        <v>66.40275160324957</v>
      </c>
      <c r="AP51" s="91">
        <v>66.671383019470852</v>
      </c>
      <c r="AQ51" s="21"/>
      <c r="AR51" s="21">
        <v>23</v>
      </c>
      <c r="AS51" s="21">
        <v>63.770942135787067</v>
      </c>
      <c r="AT51" s="21">
        <v>-3.2545910170263213</v>
      </c>
      <c r="AU51" s="21">
        <v>-2.0690746783520031</v>
      </c>
      <c r="AZ51" s="102">
        <v>451</v>
      </c>
      <c r="BA51" s="98">
        <v>1351.8820833333334</v>
      </c>
      <c r="BB51" s="99">
        <v>0.62484708063021321</v>
      </c>
      <c r="BC51" s="99">
        <v>0.77</v>
      </c>
      <c r="BD51" s="103">
        <f t="shared" si="3"/>
        <v>0.59289999999999998</v>
      </c>
      <c r="BE51" s="100">
        <v>67.38288124180346</v>
      </c>
      <c r="BF51" s="100">
        <v>66.262307493206549</v>
      </c>
      <c r="BG51" s="2">
        <f t="shared" si="4"/>
        <v>68.525974949298359</v>
      </c>
      <c r="BH51" s="3">
        <v>50</v>
      </c>
      <c r="BI51" s="3" t="str">
        <f t="shared" si="5"/>
        <v>OK</v>
      </c>
      <c r="BP51" s="2">
        <v>68.525974949298359</v>
      </c>
      <c r="BQ51" s="2">
        <v>66.262307493206549</v>
      </c>
      <c r="BU51" s="99">
        <v>66.262307493206549</v>
      </c>
      <c r="BV51" s="2">
        <v>68.525974949298359</v>
      </c>
      <c r="BW51" s="2">
        <f t="shared" si="6"/>
        <v>63.776444253449739</v>
      </c>
      <c r="BX51" s="2">
        <f t="shared" si="7"/>
        <v>73.275505645146978</v>
      </c>
    </row>
    <row r="52" spans="2:76" ht="14.25">
      <c r="B52" s="19">
        <v>52</v>
      </c>
      <c r="C52" s="98">
        <v>1231.7112500000001</v>
      </c>
      <c r="D52" s="99">
        <v>0.66</v>
      </c>
      <c r="E52" s="99">
        <v>0.60501911802192199</v>
      </c>
      <c r="F52" s="9">
        <f t="shared" si="0"/>
        <v>0.36604813317202439</v>
      </c>
      <c r="G52" s="100">
        <v>66.724762671639255</v>
      </c>
      <c r="H52" s="100">
        <v>66.40275160324957</v>
      </c>
      <c r="J52" s="21">
        <v>24</v>
      </c>
      <c r="K52" s="21">
        <v>63.412153596354017</v>
      </c>
      <c r="L52" s="21">
        <v>-2.8958024775932714</v>
      </c>
      <c r="M52" s="21">
        <v>-1.666905534625394</v>
      </c>
      <c r="S52" s="19">
        <v>52</v>
      </c>
      <c r="T52" s="13">
        <v>1268.0987197724039</v>
      </c>
      <c r="U52" s="14">
        <v>0.65866320492694108</v>
      </c>
      <c r="V52" s="14">
        <v>0.80121241395966669</v>
      </c>
      <c r="W52" s="20">
        <f t="shared" si="1"/>
        <v>0.64194133228307626</v>
      </c>
      <c r="X52" s="15">
        <v>66.40275160324957</v>
      </c>
      <c r="Y52" s="15">
        <v>71.707987370410336</v>
      </c>
      <c r="AA52" s="21">
        <v>24</v>
      </c>
      <c r="AB52" s="21">
        <v>59.596234512696043</v>
      </c>
      <c r="AC52" s="21">
        <v>0.46912161013900544</v>
      </c>
      <c r="AD52" s="21">
        <v>0.28184564897287634</v>
      </c>
      <c r="AI52" s="19">
        <v>51</v>
      </c>
      <c r="AJ52" s="98">
        <v>1268.0987197724039</v>
      </c>
      <c r="AK52" s="99">
        <v>0.65866320492694108</v>
      </c>
      <c r="AL52" s="99">
        <v>0.80121241395966669</v>
      </c>
      <c r="AM52" s="9">
        <f t="shared" si="2"/>
        <v>0.64194133228307626</v>
      </c>
      <c r="AN52" s="100">
        <v>66.40275160324957</v>
      </c>
      <c r="AO52" s="100">
        <v>71.707987370410336</v>
      </c>
      <c r="AP52" s="91">
        <v>68.561032470794146</v>
      </c>
      <c r="AQ52" s="21"/>
      <c r="AR52" s="21">
        <v>24</v>
      </c>
      <c r="AS52" s="21">
        <v>59.630661153165534</v>
      </c>
      <c r="AT52" s="21">
        <v>0.43469496966951482</v>
      </c>
      <c r="AU52" s="21">
        <v>0.27635311160293513</v>
      </c>
      <c r="AZ52" s="102">
        <v>452</v>
      </c>
      <c r="BA52" s="98">
        <v>1302.2220833333333</v>
      </c>
      <c r="BB52" s="99">
        <v>0.49010415327247009</v>
      </c>
      <c r="BC52" s="99">
        <v>0.8201041532724701</v>
      </c>
      <c r="BD52" s="103">
        <f t="shared" si="3"/>
        <v>0.67257082221475517</v>
      </c>
      <c r="BE52" s="100">
        <v>66.262307493206549</v>
      </c>
      <c r="BF52" s="100">
        <v>61.744574279750964</v>
      </c>
      <c r="BG52" s="2">
        <f t="shared" si="4"/>
        <v>68.017098933079836</v>
      </c>
      <c r="BH52" s="3">
        <v>51</v>
      </c>
      <c r="BI52" s="3" t="str">
        <f t="shared" si="5"/>
        <v>Alarm</v>
      </c>
      <c r="BP52" s="2">
        <v>68.017098933079836</v>
      </c>
      <c r="BQ52" s="2">
        <v>61.744574279750964</v>
      </c>
      <c r="BU52" s="99">
        <v>61.744574279750964</v>
      </c>
      <c r="BV52" s="2">
        <v>68.017098933079836</v>
      </c>
      <c r="BW52" s="2">
        <f t="shared" si="6"/>
        <v>63.267568237231217</v>
      </c>
      <c r="BX52" s="2">
        <f t="shared" si="7"/>
        <v>72.766629628928456</v>
      </c>
    </row>
    <row r="53" spans="2:76" ht="14.25">
      <c r="B53" s="19">
        <v>53</v>
      </c>
      <c r="C53" s="98">
        <v>1268.0987197724039</v>
      </c>
      <c r="D53" s="99">
        <v>0.65866320492694108</v>
      </c>
      <c r="E53" s="99">
        <v>0.80121241395966669</v>
      </c>
      <c r="F53" s="9">
        <f t="shared" si="0"/>
        <v>0.64194133228307626</v>
      </c>
      <c r="G53" s="100">
        <v>66.40275160324957</v>
      </c>
      <c r="H53" s="100">
        <v>71.707987370410336</v>
      </c>
      <c r="J53" s="21">
        <v>25</v>
      </c>
      <c r="K53" s="21">
        <v>59.651139058696302</v>
      </c>
      <c r="L53" s="21">
        <v>0.41421706413874659</v>
      </c>
      <c r="M53" s="21">
        <v>0.23843501830380603</v>
      </c>
      <c r="S53" s="19">
        <v>53</v>
      </c>
      <c r="T53" s="13">
        <v>1295.2983333333334</v>
      </c>
      <c r="U53" s="14">
        <v>0.64500429395166237</v>
      </c>
      <c r="V53" s="14">
        <v>0.79998282419335054</v>
      </c>
      <c r="W53" s="20">
        <f t="shared" si="1"/>
        <v>0.63997251900436924</v>
      </c>
      <c r="X53" s="15">
        <v>71.707987370410336</v>
      </c>
      <c r="Y53" s="15">
        <v>70.37578900393197</v>
      </c>
      <c r="AA53" s="21">
        <v>25</v>
      </c>
      <c r="AB53" s="21">
        <v>59.183211166963005</v>
      </c>
      <c r="AC53" s="21">
        <v>1.6039137559941778</v>
      </c>
      <c r="AD53" s="21">
        <v>0.96362244604496894</v>
      </c>
      <c r="AI53" s="19">
        <v>52</v>
      </c>
      <c r="AJ53" s="98">
        <v>1295.2983333333334</v>
      </c>
      <c r="AK53" s="99">
        <v>0.64500429395166237</v>
      </c>
      <c r="AL53" s="99">
        <v>0.79998282419335054</v>
      </c>
      <c r="AM53" s="9">
        <f t="shared" si="2"/>
        <v>0.63997251900436924</v>
      </c>
      <c r="AN53" s="100">
        <v>71.707987370410336</v>
      </c>
      <c r="AO53" s="100">
        <v>70.37578900393197</v>
      </c>
      <c r="AP53" s="91">
        <v>71.396203349869964</v>
      </c>
      <c r="AQ53" s="21"/>
      <c r="AR53" s="21">
        <v>25</v>
      </c>
      <c r="AS53" s="21">
        <v>59.16753620081893</v>
      </c>
      <c r="AT53" s="21">
        <v>1.6195887221382534</v>
      </c>
      <c r="AU53" s="21">
        <v>1.0296378244731192</v>
      </c>
      <c r="AZ53" s="102">
        <v>453</v>
      </c>
      <c r="BA53" s="98">
        <v>1357.3733333333332</v>
      </c>
      <c r="BB53" s="99">
        <v>0.49504426970466225</v>
      </c>
      <c r="BC53" s="99">
        <v>0.7046015726580398</v>
      </c>
      <c r="BD53" s="103">
        <f t="shared" si="3"/>
        <v>0.49646337619218295</v>
      </c>
      <c r="BE53" s="100">
        <v>61.744574279750964</v>
      </c>
      <c r="BF53" s="100">
        <v>62.182736153464546</v>
      </c>
      <c r="BG53" s="2">
        <f t="shared" si="4"/>
        <v>64.272807407335932</v>
      </c>
      <c r="BH53" s="3">
        <v>52</v>
      </c>
      <c r="BI53" s="3" t="str">
        <f t="shared" si="5"/>
        <v>OK</v>
      </c>
      <c r="BP53" s="2">
        <v>64.272807407335932</v>
      </c>
      <c r="BQ53" s="2">
        <v>62.182736153464546</v>
      </c>
      <c r="BU53" s="99">
        <v>62.182736153464546</v>
      </c>
      <c r="BV53" s="2">
        <v>64.272807407335932</v>
      </c>
      <c r="BW53" s="2">
        <f t="shared" si="6"/>
        <v>59.523276711487313</v>
      </c>
      <c r="BX53" s="2">
        <f t="shared" si="7"/>
        <v>69.022338103184552</v>
      </c>
    </row>
    <row r="54" spans="2:76" ht="14.25">
      <c r="B54" s="19">
        <v>54</v>
      </c>
      <c r="C54" s="98">
        <v>1295.2983333333334</v>
      </c>
      <c r="D54" s="99">
        <v>0.64500429395166237</v>
      </c>
      <c r="E54" s="99">
        <v>0.79998282419335054</v>
      </c>
      <c r="F54" s="9">
        <f t="shared" si="0"/>
        <v>0.63997251900436924</v>
      </c>
      <c r="G54" s="100">
        <v>71.707987370410336</v>
      </c>
      <c r="H54" s="100">
        <v>70.37578900393197</v>
      </c>
      <c r="J54" s="21">
        <v>26</v>
      </c>
      <c r="K54" s="21">
        <v>59.204029749353367</v>
      </c>
      <c r="L54" s="21">
        <v>1.5830951736038159</v>
      </c>
      <c r="M54" s="21">
        <v>0.91127420711102491</v>
      </c>
      <c r="S54" s="19">
        <v>54</v>
      </c>
      <c r="T54" s="13">
        <v>1283.6791666666666</v>
      </c>
      <c r="U54" s="14">
        <v>0.63</v>
      </c>
      <c r="V54" s="14">
        <v>0.75727574750830562</v>
      </c>
      <c r="W54" s="20">
        <f t="shared" si="1"/>
        <v>0.57346655776426303</v>
      </c>
      <c r="X54" s="15">
        <v>70.37578900393197</v>
      </c>
      <c r="Y54" s="15">
        <v>70.43473322543089</v>
      </c>
      <c r="AA54" s="21">
        <v>26</v>
      </c>
      <c r="AB54" s="21">
        <v>60.224016083887236</v>
      </c>
      <c r="AC54" s="21">
        <v>0.21539898004778735</v>
      </c>
      <c r="AD54" s="21">
        <v>0.129410506801585</v>
      </c>
      <c r="AI54" s="19">
        <v>53</v>
      </c>
      <c r="AJ54" s="98">
        <v>1283.6791666666666</v>
      </c>
      <c r="AK54" s="99">
        <v>0.63</v>
      </c>
      <c r="AL54" s="99">
        <v>0.75727574750830562</v>
      </c>
      <c r="AM54" s="9">
        <f t="shared" si="2"/>
        <v>0.57346655776426303</v>
      </c>
      <c r="AN54" s="100">
        <v>70.37578900393197</v>
      </c>
      <c r="AO54" s="100">
        <v>70.43473322543089</v>
      </c>
      <c r="AP54" s="91">
        <v>70.222668222733958</v>
      </c>
      <c r="AQ54" s="21"/>
      <c r="AR54" s="21">
        <v>26</v>
      </c>
      <c r="AS54" s="21">
        <v>60.239268144488307</v>
      </c>
      <c r="AT54" s="21">
        <v>0.20014691944671625</v>
      </c>
      <c r="AU54" s="21">
        <v>0.12724146315494164</v>
      </c>
      <c r="AZ54" s="102">
        <v>454</v>
      </c>
      <c r="BA54" s="98">
        <v>1357.5325</v>
      </c>
      <c r="BB54" s="99">
        <v>0.54066788894709272</v>
      </c>
      <c r="BC54" s="99">
        <v>0.78583486118386592</v>
      </c>
      <c r="BD54" s="103">
        <f t="shared" si="3"/>
        <v>0.61753642905186579</v>
      </c>
      <c r="BE54" s="100">
        <v>62.182736153464546</v>
      </c>
      <c r="BF54" s="100">
        <v>63.603136784340862</v>
      </c>
      <c r="BG54" s="2">
        <f t="shared" si="4"/>
        <v>65.493831024471362</v>
      </c>
      <c r="BH54" s="3">
        <v>53</v>
      </c>
      <c r="BI54" s="3" t="str">
        <f t="shared" si="5"/>
        <v>OK</v>
      </c>
      <c r="BP54" s="2">
        <v>65.493831024471362</v>
      </c>
      <c r="BQ54" s="2">
        <v>63.603136784340862</v>
      </c>
      <c r="BU54" s="99">
        <v>63.603136784340862</v>
      </c>
      <c r="BV54" s="2">
        <v>65.493831024471362</v>
      </c>
      <c r="BW54" s="2">
        <f t="shared" si="6"/>
        <v>60.744300328622742</v>
      </c>
      <c r="BX54" s="2">
        <f t="shared" si="7"/>
        <v>70.243361720319982</v>
      </c>
    </row>
    <row r="55" spans="2:76" ht="14.25">
      <c r="B55" s="19">
        <v>55</v>
      </c>
      <c r="C55" s="98">
        <v>1283.6791666666666</v>
      </c>
      <c r="D55" s="99">
        <v>0.63</v>
      </c>
      <c r="E55" s="99">
        <v>0.75727574750830562</v>
      </c>
      <c r="F55" s="9">
        <f t="shared" si="0"/>
        <v>0.57346655776426303</v>
      </c>
      <c r="G55" s="100">
        <v>70.37578900393197</v>
      </c>
      <c r="H55" s="100">
        <v>70.43473322543089</v>
      </c>
      <c r="J55" s="21">
        <v>27</v>
      </c>
      <c r="K55" s="21">
        <v>60.285321328373868</v>
      </c>
      <c r="L55" s="21">
        <v>0.15409373556115469</v>
      </c>
      <c r="M55" s="21">
        <v>8.8700697870618989E-2</v>
      </c>
      <c r="S55" s="19">
        <v>55</v>
      </c>
      <c r="T55" s="13">
        <v>1232.9845833333334</v>
      </c>
      <c r="U55" s="14">
        <v>0.62497136454183277</v>
      </c>
      <c r="V55" s="14">
        <v>0.75474228087649409</v>
      </c>
      <c r="W55" s="20">
        <f t="shared" si="1"/>
        <v>0.56963591054265272</v>
      </c>
      <c r="X55" s="15">
        <v>70.43473322543089</v>
      </c>
      <c r="Y55" s="15">
        <v>69.411847901965558</v>
      </c>
      <c r="AA55" s="21">
        <v>27</v>
      </c>
      <c r="AB55" s="21">
        <v>59.024397029544318</v>
      </c>
      <c r="AC55" s="21">
        <v>2.5488041346245396</v>
      </c>
      <c r="AD55" s="21">
        <v>1.5313073196844287</v>
      </c>
      <c r="AI55" s="19">
        <v>54</v>
      </c>
      <c r="AJ55" s="98">
        <v>1232.9845833333334</v>
      </c>
      <c r="AK55" s="99">
        <v>0.62497136454183277</v>
      </c>
      <c r="AL55" s="99">
        <v>0.75474228087649409</v>
      </c>
      <c r="AM55" s="9">
        <f t="shared" si="2"/>
        <v>0.56963591054265272</v>
      </c>
      <c r="AN55" s="100">
        <v>70.43473322543089</v>
      </c>
      <c r="AO55" s="100">
        <v>69.411847901965558</v>
      </c>
      <c r="AP55" s="91">
        <v>70.318202877712139</v>
      </c>
      <c r="AQ55" s="21"/>
      <c r="AR55" s="21">
        <v>27</v>
      </c>
      <c r="AS55" s="21">
        <v>59.075902994372441</v>
      </c>
      <c r="AT55" s="21">
        <v>2.4972981697964158</v>
      </c>
      <c r="AU55" s="21">
        <v>1.587633094416169</v>
      </c>
      <c r="AZ55" s="102">
        <v>455</v>
      </c>
      <c r="BA55" s="98">
        <v>1371.698333333333</v>
      </c>
      <c r="BB55" s="99">
        <v>0.43489041095890407</v>
      </c>
      <c r="BC55" s="99">
        <v>0.84335616438356165</v>
      </c>
      <c r="BD55" s="103">
        <f t="shared" si="3"/>
        <v>0.71124962000375302</v>
      </c>
      <c r="BE55" s="100">
        <v>63.603136784340862</v>
      </c>
      <c r="BF55" s="100">
        <v>56.922207272678179</v>
      </c>
      <c r="BG55" s="2">
        <f t="shared" si="4"/>
        <v>66.40927083816932</v>
      </c>
      <c r="BH55" s="3">
        <v>54</v>
      </c>
      <c r="BI55" s="3" t="str">
        <f t="shared" si="5"/>
        <v>Alarm</v>
      </c>
      <c r="BP55" s="2">
        <v>66.40927083816932</v>
      </c>
      <c r="BQ55" s="2">
        <v>56.922207272678179</v>
      </c>
      <c r="BU55" s="99">
        <v>56.922207272678179</v>
      </c>
      <c r="BV55" s="2">
        <v>66.40927083816932</v>
      </c>
      <c r="BW55" s="2">
        <f t="shared" si="6"/>
        <v>61.6597401423207</v>
      </c>
      <c r="BX55" s="2">
        <f t="shared" si="7"/>
        <v>71.15880153401794</v>
      </c>
    </row>
    <row r="56" spans="2:76" ht="14.25">
      <c r="B56" s="19">
        <v>56</v>
      </c>
      <c r="C56" s="98">
        <v>1232.9845833333334</v>
      </c>
      <c r="D56" s="99">
        <v>0.62497136454183277</v>
      </c>
      <c r="E56" s="99">
        <v>0.75474228087649409</v>
      </c>
      <c r="F56" s="9">
        <f t="shared" si="0"/>
        <v>0.56963591054265272</v>
      </c>
      <c r="G56" s="100">
        <v>70.43473322543089</v>
      </c>
      <c r="H56" s="100">
        <v>69.411847901965558</v>
      </c>
      <c r="J56" s="21">
        <v>28</v>
      </c>
      <c r="K56" s="21">
        <v>59.043365273697546</v>
      </c>
      <c r="L56" s="21">
        <v>2.5298358904713112</v>
      </c>
      <c r="M56" s="21">
        <v>1.4562448510042636</v>
      </c>
      <c r="S56" s="19">
        <v>56</v>
      </c>
      <c r="T56" s="13">
        <v>1244.0466666666666</v>
      </c>
      <c r="U56" s="14">
        <v>0.62490436304538077</v>
      </c>
      <c r="V56" s="14">
        <v>0.69433054131766481</v>
      </c>
      <c r="W56" s="20">
        <f t="shared" si="1"/>
        <v>0.48209490060648141</v>
      </c>
      <c r="X56" s="15">
        <v>69.411847901965558</v>
      </c>
      <c r="Y56" s="15">
        <v>71.78049454845663</v>
      </c>
      <c r="AA56" s="21">
        <v>28</v>
      </c>
      <c r="AB56" s="21">
        <v>60.838354377224753</v>
      </c>
      <c r="AC56" s="21">
        <v>4.1014223916141148</v>
      </c>
      <c r="AD56" s="21">
        <v>2.4641117157954882</v>
      </c>
      <c r="AI56" s="19">
        <v>55</v>
      </c>
      <c r="AJ56" s="98">
        <v>1244.0466666666666</v>
      </c>
      <c r="AK56" s="99">
        <v>0.62490436304538077</v>
      </c>
      <c r="AL56" s="99">
        <v>0.69433054131766481</v>
      </c>
      <c r="AM56" s="9">
        <f t="shared" si="2"/>
        <v>0.48209490060648141</v>
      </c>
      <c r="AN56" s="100">
        <v>69.411847901965558</v>
      </c>
      <c r="AO56" s="100">
        <v>71.78049454845663</v>
      </c>
      <c r="AP56" s="91">
        <v>69.08947161740943</v>
      </c>
      <c r="AQ56" s="21"/>
      <c r="AR56" s="21">
        <v>28</v>
      </c>
      <c r="AS56" s="21">
        <v>60.940736918367584</v>
      </c>
      <c r="AT56" s="21">
        <v>3.9990398504712843</v>
      </c>
      <c r="AU56" s="21">
        <v>2.5423508050762238</v>
      </c>
      <c r="AZ56" s="102">
        <v>456</v>
      </c>
      <c r="BA56" s="98">
        <v>1227.8912499999999</v>
      </c>
      <c r="BB56" s="99">
        <v>0.4449694563225412</v>
      </c>
      <c r="BC56" s="99">
        <v>0.71987782529016486</v>
      </c>
      <c r="BD56" s="103">
        <f t="shared" si="3"/>
        <v>0.5182240833444971</v>
      </c>
      <c r="BE56" s="100">
        <v>56.922207272678179</v>
      </c>
      <c r="BF56" s="100">
        <v>57.927215102897037</v>
      </c>
      <c r="BG56" s="2">
        <f t="shared" si="4"/>
        <v>61.85767646891739</v>
      </c>
      <c r="BH56" s="3">
        <v>55</v>
      </c>
      <c r="BI56" s="3" t="str">
        <f t="shared" si="5"/>
        <v>OK</v>
      </c>
      <c r="BP56" s="2">
        <v>61.85767646891739</v>
      </c>
      <c r="BQ56" s="2">
        <v>57.927215102897037</v>
      </c>
      <c r="BU56" s="99">
        <v>57.927215102897037</v>
      </c>
      <c r="BV56" s="2">
        <v>61.85767646891739</v>
      </c>
      <c r="BW56" s="2">
        <f t="shared" si="6"/>
        <v>57.10814577306877</v>
      </c>
      <c r="BX56" s="2">
        <f t="shared" si="7"/>
        <v>66.60720716476601</v>
      </c>
    </row>
    <row r="57" spans="2:76" ht="14.25">
      <c r="B57" s="19">
        <v>57</v>
      </c>
      <c r="C57" s="98">
        <v>1244.0466666666666</v>
      </c>
      <c r="D57" s="99">
        <v>0.62490436304538077</v>
      </c>
      <c r="E57" s="99">
        <v>0.69433054131766481</v>
      </c>
      <c r="F57" s="9">
        <f t="shared" si="0"/>
        <v>0.48209490060648141</v>
      </c>
      <c r="G57" s="100">
        <v>69.411847901965558</v>
      </c>
      <c r="H57" s="100">
        <v>71.78049454845663</v>
      </c>
      <c r="J57" s="21">
        <v>29</v>
      </c>
      <c r="K57" s="21">
        <v>60.948933960896596</v>
      </c>
      <c r="L57" s="21">
        <v>3.990842807942272</v>
      </c>
      <c r="M57" s="21">
        <v>2.2972416163922063</v>
      </c>
      <c r="S57" s="19">
        <v>57</v>
      </c>
      <c r="T57" s="13">
        <v>1251.2091666666668</v>
      </c>
      <c r="U57" s="14">
        <v>0.61</v>
      </c>
      <c r="V57" s="14">
        <v>0.78588520916334659</v>
      </c>
      <c r="W57" s="20">
        <f t="shared" si="1"/>
        <v>0.61761556198171697</v>
      </c>
      <c r="X57" s="15">
        <v>71.78049454845663</v>
      </c>
      <c r="Y57" s="15">
        <v>70.292711713185611</v>
      </c>
      <c r="AA57" s="21">
        <v>29</v>
      </c>
      <c r="AB57" s="21">
        <v>65.67133176685428</v>
      </c>
      <c r="AC57" s="21">
        <v>2.3787505037997647</v>
      </c>
      <c r="AD57" s="21">
        <v>1.429140045987954</v>
      </c>
      <c r="AI57" s="19">
        <v>56</v>
      </c>
      <c r="AJ57" s="98">
        <v>1251.2091666666668</v>
      </c>
      <c r="AK57" s="99">
        <v>0.61</v>
      </c>
      <c r="AL57" s="99">
        <v>0.78588520916334659</v>
      </c>
      <c r="AM57" s="9">
        <f t="shared" si="2"/>
        <v>0.61761556198171697</v>
      </c>
      <c r="AN57" s="100">
        <v>71.78049454845663</v>
      </c>
      <c r="AO57" s="100">
        <v>70.292711713185611</v>
      </c>
      <c r="AP57" s="91">
        <v>71.279982351428899</v>
      </c>
      <c r="AQ57" s="21"/>
      <c r="AR57" s="21">
        <v>29</v>
      </c>
      <c r="AS57" s="21">
        <v>65.743244785535296</v>
      </c>
      <c r="AT57" s="21">
        <v>2.3068374851187485</v>
      </c>
      <c r="AU57" s="21">
        <v>1.466549561085394</v>
      </c>
      <c r="AZ57" s="102">
        <v>457</v>
      </c>
      <c r="BA57" s="98">
        <v>1347.9824999999998</v>
      </c>
      <c r="BB57" s="99">
        <v>0.49002164226607253</v>
      </c>
      <c r="BC57" s="99">
        <v>0.86501082113303629</v>
      </c>
      <c r="BD57" s="103">
        <f t="shared" si="3"/>
        <v>0.74824372067724965</v>
      </c>
      <c r="BE57" s="100">
        <v>57.927215102897037</v>
      </c>
      <c r="BF57" s="100">
        <v>61.775705349770682</v>
      </c>
      <c r="BG57" s="2">
        <f t="shared" si="4"/>
        <v>63.664052610119562</v>
      </c>
      <c r="BH57" s="3">
        <v>56</v>
      </c>
      <c r="BI57" s="3" t="str">
        <f t="shared" si="5"/>
        <v>OK</v>
      </c>
      <c r="BP57" s="2">
        <v>63.664052610119562</v>
      </c>
      <c r="BQ57" s="2">
        <v>61.775705349770682</v>
      </c>
      <c r="BU57" s="99">
        <v>61.775705349770682</v>
      </c>
      <c r="BV57" s="2">
        <v>63.664052610119562</v>
      </c>
      <c r="BW57" s="2">
        <f t="shared" si="6"/>
        <v>58.914521914270942</v>
      </c>
      <c r="BX57" s="2">
        <f t="shared" si="7"/>
        <v>68.413583305968189</v>
      </c>
    </row>
    <row r="58" spans="2:76" ht="14.25">
      <c r="B58" s="19">
        <v>58</v>
      </c>
      <c r="C58" s="98">
        <v>1251.2091666666668</v>
      </c>
      <c r="D58" s="99">
        <v>0.61</v>
      </c>
      <c r="E58" s="99">
        <v>0.78588520916334659</v>
      </c>
      <c r="F58" s="9">
        <f t="shared" si="0"/>
        <v>0.61761556198171697</v>
      </c>
      <c r="G58" s="100">
        <v>71.78049454845663</v>
      </c>
      <c r="H58" s="100">
        <v>70.292711713185611</v>
      </c>
      <c r="J58" s="21">
        <v>30</v>
      </c>
      <c r="K58" s="21">
        <v>65.869576092619894</v>
      </c>
      <c r="L58" s="21">
        <v>2.1805061780341504</v>
      </c>
      <c r="M58" s="21">
        <v>1.2551608214213636</v>
      </c>
      <c r="S58" s="19">
        <v>58</v>
      </c>
      <c r="T58" s="13">
        <v>1263.7037499999999</v>
      </c>
      <c r="U58" s="14">
        <v>0.65</v>
      </c>
      <c r="V58" s="14">
        <v>1.5045292182359391</v>
      </c>
      <c r="W58" s="20">
        <f t="shared" si="1"/>
        <v>2.2636081685256459</v>
      </c>
      <c r="X58" s="15">
        <v>70.292711713185611</v>
      </c>
      <c r="Y58" s="15">
        <v>71.365512536244253</v>
      </c>
      <c r="AA58" s="21">
        <v>30</v>
      </c>
      <c r="AB58" s="21">
        <v>68.104136837158549</v>
      </c>
      <c r="AC58" s="21">
        <v>1.2203130886987026</v>
      </c>
      <c r="AD58" s="21">
        <v>0.73315730292720516</v>
      </c>
      <c r="AI58" s="19">
        <v>57</v>
      </c>
      <c r="AJ58" s="98">
        <v>1263.7037499999999</v>
      </c>
      <c r="AK58" s="99">
        <v>0.65</v>
      </c>
      <c r="AL58" s="99">
        <v>1.5045292182359391</v>
      </c>
      <c r="AM58" s="9">
        <f t="shared" si="2"/>
        <v>2.2636081685256459</v>
      </c>
      <c r="AN58" s="100">
        <v>70.292711713185611</v>
      </c>
      <c r="AO58" s="100">
        <v>71.365512536244253</v>
      </c>
      <c r="AP58" s="91">
        <v>72.45644094460917</v>
      </c>
      <c r="AQ58" s="21"/>
      <c r="AR58" s="21">
        <v>30</v>
      </c>
      <c r="AS58" s="21">
        <v>68.207541644161907</v>
      </c>
      <c r="AT58" s="21">
        <v>1.1169082816953448</v>
      </c>
      <c r="AU58" s="21">
        <v>0.71006360910102462</v>
      </c>
      <c r="AZ58" s="102">
        <v>458</v>
      </c>
      <c r="BA58" s="98">
        <v>1353.1554166666667</v>
      </c>
      <c r="BB58" s="99">
        <v>0.46496586818915225</v>
      </c>
      <c r="BC58" s="99">
        <v>1.0097952091349138</v>
      </c>
      <c r="BD58" s="103">
        <f t="shared" si="3"/>
        <v>1.0196863643918244</v>
      </c>
      <c r="BE58" s="100">
        <v>61.775705349770682</v>
      </c>
      <c r="BF58" s="100">
        <v>66.083182870978334</v>
      </c>
      <c r="BG58" s="2">
        <f t="shared" si="4"/>
        <v>66.655841990254899</v>
      </c>
      <c r="BH58" s="3">
        <v>57</v>
      </c>
      <c r="BI58" s="3" t="str">
        <f t="shared" si="5"/>
        <v>OK</v>
      </c>
      <c r="BP58" s="2">
        <v>66.655841990254899</v>
      </c>
      <c r="BQ58" s="2">
        <v>66.083182870978334</v>
      </c>
      <c r="BU58" s="99">
        <v>66.083182870978334</v>
      </c>
      <c r="BV58" s="2">
        <v>66.655841990254899</v>
      </c>
      <c r="BW58" s="2">
        <f t="shared" si="6"/>
        <v>61.906311294406279</v>
      </c>
      <c r="BX58" s="2">
        <f t="shared" si="7"/>
        <v>71.405372686103519</v>
      </c>
    </row>
    <row r="59" spans="2:76" ht="14.25">
      <c r="B59" s="19">
        <v>59</v>
      </c>
      <c r="C59" s="98">
        <v>1263.7037499999999</v>
      </c>
      <c r="D59" s="99">
        <v>0.65</v>
      </c>
      <c r="E59" s="99">
        <v>1.5045292182359391</v>
      </c>
      <c r="F59" s="9">
        <f t="shared" si="0"/>
        <v>2.2636081685256459</v>
      </c>
      <c r="G59" s="100">
        <v>70.292711713185611</v>
      </c>
      <c r="H59" s="100">
        <v>71.365512536244253</v>
      </c>
      <c r="J59" s="21">
        <v>31</v>
      </c>
      <c r="K59" s="21">
        <v>68.227034691756387</v>
      </c>
      <c r="L59" s="21">
        <v>1.0974152341008647</v>
      </c>
      <c r="M59" s="21">
        <v>0.631703143311519</v>
      </c>
      <c r="S59" s="19">
        <v>59</v>
      </c>
      <c r="T59" s="13">
        <v>1316.1491666666668</v>
      </c>
      <c r="U59" s="14">
        <v>0.62</v>
      </c>
      <c r="V59" s="14">
        <v>0.7497417342482845</v>
      </c>
      <c r="W59" s="20">
        <f t="shared" si="1"/>
        <v>0.56211266807362525</v>
      </c>
      <c r="X59" s="15">
        <v>71.365512536244253</v>
      </c>
      <c r="Y59" s="15">
        <v>69.202337966197277</v>
      </c>
      <c r="AA59" s="21">
        <v>31</v>
      </c>
      <c r="AB59" s="21">
        <v>68.711574972448986</v>
      </c>
      <c r="AC59" s="21">
        <v>1.5614962988407797</v>
      </c>
      <c r="AD59" s="21">
        <v>0.93813827417824069</v>
      </c>
      <c r="AI59" s="19">
        <v>58</v>
      </c>
      <c r="AJ59" s="98">
        <v>1316.1491666666668</v>
      </c>
      <c r="AK59" s="99">
        <v>0.62</v>
      </c>
      <c r="AL59" s="99">
        <v>0.7497417342482845</v>
      </c>
      <c r="AM59" s="9">
        <f t="shared" si="2"/>
        <v>0.56211266807362525</v>
      </c>
      <c r="AN59" s="100">
        <v>71.365512536244253</v>
      </c>
      <c r="AO59" s="100">
        <v>69.202337966197277</v>
      </c>
      <c r="AP59" s="91">
        <v>70.596737780234662</v>
      </c>
      <c r="AQ59" s="21"/>
      <c r="AR59" s="21">
        <v>31</v>
      </c>
      <c r="AS59" s="21">
        <v>68.817471456782016</v>
      </c>
      <c r="AT59" s="21">
        <v>1.4555998145077496</v>
      </c>
      <c r="AU59" s="21">
        <v>0.92538346669550209</v>
      </c>
      <c r="AZ59" s="102">
        <v>459</v>
      </c>
      <c r="BA59" s="98">
        <v>1392.5074999999999</v>
      </c>
      <c r="BB59" s="99">
        <v>0.44986890716243599</v>
      </c>
      <c r="BC59" s="99">
        <v>1.0409176498629484</v>
      </c>
      <c r="BD59" s="103">
        <f t="shared" si="3"/>
        <v>1.0835095537962036</v>
      </c>
      <c r="BE59" s="100">
        <v>66.083182870978334</v>
      </c>
      <c r="BF59" s="100">
        <v>67.137421444237361</v>
      </c>
      <c r="BG59" s="2">
        <f t="shared" si="4"/>
        <v>69.070005778685726</v>
      </c>
      <c r="BH59" s="3">
        <v>58</v>
      </c>
      <c r="BI59" s="3" t="str">
        <f t="shared" si="5"/>
        <v>OK</v>
      </c>
      <c r="BP59" s="2">
        <v>69.070005778685726</v>
      </c>
      <c r="BQ59" s="2">
        <v>67.137421444237361</v>
      </c>
      <c r="BU59" s="99">
        <v>67.137421444237361</v>
      </c>
      <c r="BV59" s="2">
        <v>69.070005778685726</v>
      </c>
      <c r="BW59" s="2">
        <f t="shared" si="6"/>
        <v>64.320475082837106</v>
      </c>
      <c r="BX59" s="2">
        <f t="shared" si="7"/>
        <v>73.819536474534345</v>
      </c>
    </row>
    <row r="60" spans="2:76" ht="14.25">
      <c r="B60" s="19">
        <v>60</v>
      </c>
      <c r="C60" s="98">
        <v>1316.1491666666668</v>
      </c>
      <c r="D60" s="99">
        <v>0.62</v>
      </c>
      <c r="E60" s="99">
        <v>0.7497417342482845</v>
      </c>
      <c r="F60" s="9">
        <f t="shared" si="0"/>
        <v>0.56211266807362525</v>
      </c>
      <c r="G60" s="100">
        <v>71.365512536244253</v>
      </c>
      <c r="H60" s="100">
        <v>69.202337966197277</v>
      </c>
      <c r="J60" s="21">
        <v>32</v>
      </c>
      <c r="K60" s="21">
        <v>68.763277689310229</v>
      </c>
      <c r="L60" s="21">
        <v>1.5097935819795367</v>
      </c>
      <c r="M60" s="21">
        <v>0.86907974470524918</v>
      </c>
      <c r="S60" s="19">
        <v>60</v>
      </c>
      <c r="T60" s="13">
        <v>1215.3966666666665</v>
      </c>
      <c r="U60" s="14">
        <v>0.6</v>
      </c>
      <c r="V60" s="14">
        <v>0.66233049277510181</v>
      </c>
      <c r="W60" s="20">
        <f t="shared" si="1"/>
        <v>0.43868168165970917</v>
      </c>
      <c r="X60" s="15">
        <v>69.202337966197277</v>
      </c>
      <c r="Y60" s="15">
        <v>68.912429378531087</v>
      </c>
      <c r="AA60" s="21">
        <v>32</v>
      </c>
      <c r="AB60" s="21">
        <v>70.126774804373412</v>
      </c>
      <c r="AC60" s="21">
        <v>-2.4701009228808459</v>
      </c>
      <c r="AD60" s="21">
        <v>-1.4840228686791161</v>
      </c>
      <c r="AI60" s="19">
        <v>59</v>
      </c>
      <c r="AJ60" s="98">
        <v>1215.3966666666665</v>
      </c>
      <c r="AK60" s="99">
        <v>0.6</v>
      </c>
      <c r="AL60" s="99">
        <v>0.66233049277510181</v>
      </c>
      <c r="AM60" s="9">
        <f t="shared" si="2"/>
        <v>0.43868168165970917</v>
      </c>
      <c r="AN60" s="100">
        <v>69.202337966197277</v>
      </c>
      <c r="AO60" s="100">
        <v>68.912429378531087</v>
      </c>
      <c r="AP60" s="91">
        <v>68.583637974557377</v>
      </c>
      <c r="AQ60" s="21"/>
      <c r="AR60" s="21">
        <v>32</v>
      </c>
      <c r="AS60" s="21">
        <v>70.214493646888812</v>
      </c>
      <c r="AT60" s="21">
        <v>-2.5578197653962462</v>
      </c>
      <c r="AU60" s="21">
        <v>-1.6261091119231195</v>
      </c>
      <c r="AZ60" s="102">
        <v>460</v>
      </c>
      <c r="BA60" s="98">
        <v>1378.8608333333332</v>
      </c>
      <c r="BB60" s="99">
        <v>0.44487443341908617</v>
      </c>
      <c r="BC60" s="99">
        <v>0.82512556658091385</v>
      </c>
      <c r="BD60" s="103">
        <f t="shared" si="3"/>
        <v>0.68083220062547412</v>
      </c>
      <c r="BE60" s="100">
        <v>67.137421444237361</v>
      </c>
      <c r="BF60" s="100">
        <v>63.44915888229842</v>
      </c>
      <c r="BG60" s="2">
        <f t="shared" si="4"/>
        <v>68.237328996878091</v>
      </c>
      <c r="BH60" s="3">
        <v>59</v>
      </c>
      <c r="BI60" s="3" t="str">
        <f t="shared" si="5"/>
        <v>Alarm</v>
      </c>
      <c r="BP60" s="2">
        <v>68.237328996878091</v>
      </c>
      <c r="BQ60" s="2">
        <v>63.44915888229842</v>
      </c>
      <c r="BU60" s="99">
        <v>63.44915888229842</v>
      </c>
      <c r="BV60" s="2">
        <v>68.237328996878091</v>
      </c>
      <c r="BW60" s="2">
        <f t="shared" si="6"/>
        <v>63.487798301029471</v>
      </c>
      <c r="BX60" s="2">
        <f t="shared" si="7"/>
        <v>72.986859692726711</v>
      </c>
    </row>
    <row r="61" spans="2:76" ht="14.25">
      <c r="B61" s="19">
        <v>61</v>
      </c>
      <c r="C61" s="98">
        <v>1215.3966666666665</v>
      </c>
      <c r="D61" s="99">
        <v>0.6</v>
      </c>
      <c r="E61" s="99">
        <v>0.66233049277510181</v>
      </c>
      <c r="F61" s="9">
        <f t="shared" si="0"/>
        <v>0.43868168165970917</v>
      </c>
      <c r="G61" s="100">
        <v>69.202337966197277</v>
      </c>
      <c r="H61" s="100">
        <v>68.912429378531087</v>
      </c>
      <c r="J61" s="21">
        <v>33</v>
      </c>
      <c r="K61" s="21">
        <v>70.206744372307639</v>
      </c>
      <c r="L61" s="21">
        <v>-2.5500704908150738</v>
      </c>
      <c r="M61" s="21">
        <v>-1.4678924573465246</v>
      </c>
      <c r="S61" s="19">
        <v>61</v>
      </c>
      <c r="T61" s="13">
        <v>1251.5274999999999</v>
      </c>
      <c r="U61" s="14">
        <v>0.61980663307160433</v>
      </c>
      <c r="V61" s="14">
        <v>0.71490331653580219</v>
      </c>
      <c r="W61" s="20">
        <f t="shared" si="1"/>
        <v>0.51108675199388942</v>
      </c>
      <c r="X61" s="15">
        <v>68.912429378531087</v>
      </c>
      <c r="Y61" s="15">
        <v>69.928785703406234</v>
      </c>
      <c r="AA61" s="21">
        <v>33</v>
      </c>
      <c r="AB61" s="21">
        <v>67.422608932898058</v>
      </c>
      <c r="AC61" s="21">
        <v>2.5527741528278654</v>
      </c>
      <c r="AD61" s="21">
        <v>1.5336924844962114</v>
      </c>
      <c r="AI61" s="19">
        <v>60</v>
      </c>
      <c r="AJ61" s="98">
        <v>1251.5274999999999</v>
      </c>
      <c r="AK61" s="99">
        <v>0.61980663307160433</v>
      </c>
      <c r="AL61" s="99">
        <v>0.71490331653580219</v>
      </c>
      <c r="AM61" s="9">
        <f t="shared" si="2"/>
        <v>0.51108675199388942</v>
      </c>
      <c r="AN61" s="100">
        <v>68.912429378531087</v>
      </c>
      <c r="AO61" s="100">
        <v>69.928785703406234</v>
      </c>
      <c r="AP61" s="91">
        <v>69.004091364453132</v>
      </c>
      <c r="AQ61" s="21"/>
      <c r="AR61" s="21">
        <v>33</v>
      </c>
      <c r="AS61" s="21">
        <v>67.530146477127602</v>
      </c>
      <c r="AT61" s="21">
        <v>2.4452366085983215</v>
      </c>
      <c r="AU61" s="21">
        <v>1.5545354617406901</v>
      </c>
      <c r="AZ61" s="102">
        <v>461</v>
      </c>
      <c r="BA61" s="98">
        <v>1441.095</v>
      </c>
      <c r="BB61" s="99">
        <v>0.44487727127829135</v>
      </c>
      <c r="BC61" s="99">
        <v>0.82512272872170855</v>
      </c>
      <c r="BD61" s="103">
        <f t="shared" si="3"/>
        <v>0.68082751745315828</v>
      </c>
      <c r="BE61" s="100">
        <v>63.44915888229842</v>
      </c>
      <c r="BF61" s="100">
        <v>63.448762992165996</v>
      </c>
      <c r="BG61" s="2">
        <f t="shared" si="4"/>
        <v>66.058917990246641</v>
      </c>
      <c r="BH61" s="3">
        <v>60</v>
      </c>
      <c r="BI61" s="3" t="str">
        <f t="shared" si="5"/>
        <v>OK</v>
      </c>
      <c r="BP61" s="2">
        <v>66.058917990246641</v>
      </c>
      <c r="BQ61" s="2">
        <v>63.448762992165996</v>
      </c>
      <c r="BU61" s="99">
        <v>63.448762992165996</v>
      </c>
      <c r="BV61" s="2">
        <v>66.058917990246641</v>
      </c>
      <c r="BW61" s="2">
        <f t="shared" si="6"/>
        <v>61.309387294398022</v>
      </c>
      <c r="BX61" s="2">
        <f t="shared" si="7"/>
        <v>70.808448686095261</v>
      </c>
    </row>
    <row r="62" spans="2:76" ht="14.25">
      <c r="B62" s="19">
        <v>62</v>
      </c>
      <c r="C62" s="98">
        <v>1251.5274999999999</v>
      </c>
      <c r="D62" s="99">
        <v>0.61980663307160433</v>
      </c>
      <c r="E62" s="99">
        <v>0.71490331653580219</v>
      </c>
      <c r="F62" s="9">
        <f t="shared" si="0"/>
        <v>0.51108675199388942</v>
      </c>
      <c r="G62" s="100">
        <v>68.912429378531087</v>
      </c>
      <c r="H62" s="100">
        <v>69.928785703406234</v>
      </c>
      <c r="J62" s="21">
        <v>34</v>
      </c>
      <c r="K62" s="21">
        <v>67.531268636802935</v>
      </c>
      <c r="L62" s="21">
        <v>2.4441144489229885</v>
      </c>
      <c r="M62" s="21">
        <v>1.4069011728844345</v>
      </c>
      <c r="S62" s="19">
        <v>62</v>
      </c>
      <c r="T62" s="13">
        <v>1225.0262499999999</v>
      </c>
      <c r="U62" s="14">
        <v>0.63</v>
      </c>
      <c r="V62" s="14">
        <v>0.78082426127527216</v>
      </c>
      <c r="W62" s="20">
        <f t="shared" si="1"/>
        <v>0.60968652699607451</v>
      </c>
      <c r="X62" s="15">
        <v>69.928785703406234</v>
      </c>
      <c r="Y62" s="15">
        <v>68.841857730746611</v>
      </c>
      <c r="AA62" s="21">
        <v>34</v>
      </c>
      <c r="AB62" s="21">
        <v>69.514330325749313</v>
      </c>
      <c r="AC62" s="21">
        <v>-1.3172201037369433</v>
      </c>
      <c r="AD62" s="21">
        <v>-0.79137849750271017</v>
      </c>
      <c r="AI62" s="19">
        <v>61</v>
      </c>
      <c r="AJ62" s="98">
        <v>1225.0262499999999</v>
      </c>
      <c r="AK62" s="99">
        <v>0.63</v>
      </c>
      <c r="AL62" s="99">
        <v>0.78082426127527216</v>
      </c>
      <c r="AM62" s="9">
        <f t="shared" si="2"/>
        <v>0.60968652699607451</v>
      </c>
      <c r="AN62" s="100">
        <v>69.928785703406234</v>
      </c>
      <c r="AO62" s="100">
        <v>68.841857730746611</v>
      </c>
      <c r="AP62" s="91">
        <v>70.324192925715863</v>
      </c>
      <c r="AQ62" s="21"/>
      <c r="AR62" s="21">
        <v>34</v>
      </c>
      <c r="AS62" s="21">
        <v>69.600042550392786</v>
      </c>
      <c r="AT62" s="21">
        <v>-1.402932328380416</v>
      </c>
      <c r="AU62" s="21">
        <v>-0.89190062312209095</v>
      </c>
      <c r="AZ62" s="102">
        <v>462</v>
      </c>
      <c r="BA62" s="98">
        <v>1427.0883333333331</v>
      </c>
      <c r="BB62" s="99">
        <v>0.45</v>
      </c>
      <c r="BC62" s="99">
        <v>0.80515463917525787</v>
      </c>
      <c r="BD62" s="103">
        <f t="shared" si="3"/>
        <v>0.64827399298543964</v>
      </c>
      <c r="BE62" s="100">
        <v>63.448762992165996</v>
      </c>
      <c r="BF62" s="100">
        <v>56.095454054637713</v>
      </c>
      <c r="BG62" s="2">
        <f t="shared" si="4"/>
        <v>65.928210554939938</v>
      </c>
      <c r="BH62" s="3">
        <v>61</v>
      </c>
      <c r="BI62" s="3" t="str">
        <f t="shared" si="5"/>
        <v>Alarm</v>
      </c>
      <c r="BP62" s="2">
        <v>65.928210554939938</v>
      </c>
      <c r="BQ62" s="2">
        <v>56.095454054637713</v>
      </c>
      <c r="BU62" s="99">
        <v>56.095454054637713</v>
      </c>
      <c r="BV62" s="2">
        <v>65.928210554939938</v>
      </c>
      <c r="BW62" s="2">
        <f t="shared" si="6"/>
        <v>61.178679859091318</v>
      </c>
      <c r="BX62" s="2">
        <f t="shared" si="7"/>
        <v>70.677741250788557</v>
      </c>
    </row>
    <row r="63" spans="2:76" ht="14.25">
      <c r="B63" s="19">
        <v>63</v>
      </c>
      <c r="C63" s="98">
        <v>1225.0262499999999</v>
      </c>
      <c r="D63" s="99">
        <v>0.63</v>
      </c>
      <c r="E63" s="99">
        <v>0.78082426127527216</v>
      </c>
      <c r="F63" s="9">
        <f t="shared" si="0"/>
        <v>0.60968652699607451</v>
      </c>
      <c r="G63" s="100">
        <v>69.928785703406234</v>
      </c>
      <c r="H63" s="100">
        <v>68.841857730746611</v>
      </c>
      <c r="J63" s="21">
        <v>35</v>
      </c>
      <c r="K63" s="21">
        <v>69.553718640545156</v>
      </c>
      <c r="L63" s="21">
        <v>-1.3566084185327867</v>
      </c>
      <c r="M63" s="21">
        <v>-0.7809020465550276</v>
      </c>
      <c r="S63" s="19">
        <v>63</v>
      </c>
      <c r="T63" s="13">
        <v>1338.5916666666665</v>
      </c>
      <c r="U63" s="14">
        <v>0.61498126024830169</v>
      </c>
      <c r="V63" s="14">
        <v>0.68486882173811192</v>
      </c>
      <c r="W63" s="20">
        <f t="shared" si="1"/>
        <v>0.4690453029889497</v>
      </c>
      <c r="X63" s="15">
        <v>68.841857730746611</v>
      </c>
      <c r="Y63" s="15">
        <v>68.069824297995595</v>
      </c>
      <c r="AA63" s="21">
        <v>35</v>
      </c>
      <c r="AB63" s="21">
        <v>68.868371838423769</v>
      </c>
      <c r="AC63" s="21">
        <v>1.2971666199893406</v>
      </c>
      <c r="AD63" s="21">
        <v>0.77933047622452734</v>
      </c>
      <c r="AI63" s="19">
        <v>62</v>
      </c>
      <c r="AJ63" s="98">
        <v>1338.5916666666665</v>
      </c>
      <c r="AK63" s="99">
        <v>0.61498126024830169</v>
      </c>
      <c r="AL63" s="99">
        <v>0.68486882173811192</v>
      </c>
      <c r="AM63" s="9">
        <f t="shared" si="2"/>
        <v>0.4690453029889497</v>
      </c>
      <c r="AN63" s="100">
        <v>68.841857730746611</v>
      </c>
      <c r="AO63" s="100">
        <v>68.069824297995595</v>
      </c>
      <c r="AP63" s="91">
        <v>68.437996916955484</v>
      </c>
      <c r="AQ63" s="21"/>
      <c r="AR63" s="21">
        <v>35</v>
      </c>
      <c r="AS63" s="21">
        <v>68.964593740010116</v>
      </c>
      <c r="AT63" s="21">
        <v>1.2009447184029938</v>
      </c>
      <c r="AU63" s="21">
        <v>0.76348895881196832</v>
      </c>
      <c r="AZ63" s="102">
        <v>463</v>
      </c>
      <c r="BA63" s="98">
        <v>1429.7941666666666</v>
      </c>
      <c r="BB63" s="99">
        <v>0.47</v>
      </c>
      <c r="BC63" s="99">
        <v>0.73066640063846766</v>
      </c>
      <c r="BD63" s="103">
        <f t="shared" si="3"/>
        <v>0.53387338902197379</v>
      </c>
      <c r="BE63" s="100">
        <v>56.095454054637713</v>
      </c>
      <c r="BF63" s="100">
        <v>60.133991018184496</v>
      </c>
      <c r="BG63" s="2">
        <f t="shared" si="4"/>
        <v>61.178121327472482</v>
      </c>
      <c r="BH63" s="3">
        <v>62</v>
      </c>
      <c r="BI63" s="3" t="str">
        <f t="shared" si="5"/>
        <v>OK</v>
      </c>
      <c r="BP63" s="2">
        <v>61.178121327472482</v>
      </c>
      <c r="BQ63" s="2">
        <v>60.133991018184496</v>
      </c>
      <c r="BU63" s="99">
        <v>60.133991018184496</v>
      </c>
      <c r="BV63" s="2">
        <v>61.178121327472482</v>
      </c>
      <c r="BW63" s="2">
        <f t="shared" si="6"/>
        <v>56.428590631623862</v>
      </c>
      <c r="BX63" s="2">
        <f t="shared" si="7"/>
        <v>65.927652023321102</v>
      </c>
    </row>
    <row r="64" spans="2:76" ht="14.25">
      <c r="B64" s="19">
        <v>64</v>
      </c>
      <c r="C64" s="98">
        <v>1338.5916666666665</v>
      </c>
      <c r="D64" s="99">
        <v>0.61498126024830169</v>
      </c>
      <c r="E64" s="99">
        <v>0.68486882173811192</v>
      </c>
      <c r="F64" s="9">
        <f t="shared" si="0"/>
        <v>0.4690453029889497</v>
      </c>
      <c r="G64" s="100">
        <v>68.841857730746611</v>
      </c>
      <c r="H64" s="100">
        <v>68.069824297995595</v>
      </c>
      <c r="J64" s="21">
        <v>36</v>
      </c>
      <c r="K64" s="21">
        <v>69.051101708452507</v>
      </c>
      <c r="L64" s="21">
        <v>1.1144367499606034</v>
      </c>
      <c r="M64" s="21">
        <v>0.64150120765252805</v>
      </c>
      <c r="S64" s="19">
        <v>64</v>
      </c>
      <c r="T64" s="13">
        <v>1303.4158333333332</v>
      </c>
      <c r="U64" s="14">
        <v>0.62</v>
      </c>
      <c r="V64" s="14">
        <v>0.73685996495140993</v>
      </c>
      <c r="W64" s="20">
        <f t="shared" si="1"/>
        <v>0.54296260794819307</v>
      </c>
      <c r="X64" s="15">
        <v>68.069824297995595</v>
      </c>
      <c r="Y64" s="15">
        <v>68.333568108184252</v>
      </c>
      <c r="AA64" s="21">
        <v>36</v>
      </c>
      <c r="AB64" s="21">
        <v>69.468092753564406</v>
      </c>
      <c r="AC64" s="21">
        <v>-1.7968520292615864</v>
      </c>
      <c r="AD64" s="21">
        <v>-1.0795386853856506</v>
      </c>
      <c r="AI64" s="19">
        <v>63</v>
      </c>
      <c r="AJ64" s="98">
        <v>1303.4158333333332</v>
      </c>
      <c r="AK64" s="99">
        <v>0.62</v>
      </c>
      <c r="AL64" s="99">
        <v>0.73685996495140993</v>
      </c>
      <c r="AM64" s="9">
        <f t="shared" si="2"/>
        <v>0.54296260794819307</v>
      </c>
      <c r="AN64" s="100">
        <v>68.069824297995595</v>
      </c>
      <c r="AO64" s="100">
        <v>68.333568108184252</v>
      </c>
      <c r="AP64" s="91">
        <v>68.660203689246288</v>
      </c>
      <c r="AQ64" s="21"/>
      <c r="AR64" s="21">
        <v>36</v>
      </c>
      <c r="AS64" s="21">
        <v>69.570694472034361</v>
      </c>
      <c r="AT64" s="21">
        <v>-1.8994537477315419</v>
      </c>
      <c r="AU64" s="21">
        <v>-1.2075593005609164</v>
      </c>
      <c r="AZ64" s="102">
        <v>464</v>
      </c>
      <c r="BA64" s="98">
        <v>1400.5870833333331</v>
      </c>
      <c r="BB64" s="99">
        <v>0.50013920190905481</v>
      </c>
      <c r="BC64" s="99">
        <v>0.82506960095452742</v>
      </c>
      <c r="BD64" s="103">
        <f t="shared" si="3"/>
        <v>0.68073984641926311</v>
      </c>
      <c r="BE64" s="100">
        <v>60.133991018184496</v>
      </c>
      <c r="BF64" s="100">
        <v>57.608005249415974</v>
      </c>
      <c r="BG64" s="2">
        <f t="shared" si="4"/>
        <v>64.484754189181047</v>
      </c>
      <c r="BH64" s="3">
        <v>63</v>
      </c>
      <c r="BI64" s="3" t="str">
        <f t="shared" si="5"/>
        <v>Alarm</v>
      </c>
      <c r="BP64" s="2">
        <v>64.484754189181047</v>
      </c>
      <c r="BQ64" s="2">
        <v>57.608005249415974</v>
      </c>
      <c r="BU64" s="99">
        <v>57.608005249415974</v>
      </c>
      <c r="BV64" s="2">
        <v>64.484754189181047</v>
      </c>
      <c r="BW64" s="2">
        <f t="shared" si="6"/>
        <v>59.735223493332427</v>
      </c>
      <c r="BX64" s="2">
        <f t="shared" si="7"/>
        <v>69.234284885029666</v>
      </c>
    </row>
    <row r="65" spans="2:76" ht="14.25">
      <c r="B65" s="19">
        <v>65</v>
      </c>
      <c r="C65" s="98">
        <v>1303.4158333333332</v>
      </c>
      <c r="D65" s="99">
        <v>0.62</v>
      </c>
      <c r="E65" s="99">
        <v>0.73685996495140993</v>
      </c>
      <c r="F65" s="9">
        <f t="shared" si="0"/>
        <v>0.54296260794819307</v>
      </c>
      <c r="G65" s="100">
        <v>68.069824297995595</v>
      </c>
      <c r="H65" s="100">
        <v>68.333568108184252</v>
      </c>
      <c r="J65" s="21">
        <v>37</v>
      </c>
      <c r="K65" s="21">
        <v>69.491991923152455</v>
      </c>
      <c r="L65" s="21">
        <v>-1.820751198849635</v>
      </c>
      <c r="M65" s="21">
        <v>-1.0480757144253541</v>
      </c>
      <c r="S65" s="19">
        <v>65</v>
      </c>
      <c r="T65" s="13">
        <v>1240.8633333333335</v>
      </c>
      <c r="U65" s="14">
        <v>0.61</v>
      </c>
      <c r="V65" s="14">
        <v>0.77044171779141113</v>
      </c>
      <c r="W65" s="20">
        <f t="shared" ref="W65:W126" si="8">V65^2</f>
        <v>0.59358044051338044</v>
      </c>
      <c r="X65" s="15">
        <v>68.333568108184252</v>
      </c>
      <c r="Y65" s="15">
        <v>70.279277430041688</v>
      </c>
      <c r="AA65" s="21">
        <v>37</v>
      </c>
      <c r="AB65" s="21">
        <v>68.617096409007814</v>
      </c>
      <c r="AC65" s="21">
        <v>1.2717136887595188</v>
      </c>
      <c r="AD65" s="21">
        <v>0.76403849698996296</v>
      </c>
      <c r="AI65" s="19">
        <v>64</v>
      </c>
      <c r="AJ65" s="98">
        <v>1240.8633333333335</v>
      </c>
      <c r="AK65" s="99">
        <v>0.61</v>
      </c>
      <c r="AL65" s="99">
        <v>0.77044171779141113</v>
      </c>
      <c r="AM65" s="9">
        <f t="shared" si="2"/>
        <v>0.59358044051338044</v>
      </c>
      <c r="AN65" s="100">
        <v>68.333568108184252</v>
      </c>
      <c r="AO65" s="100">
        <v>70.279277430041688</v>
      </c>
      <c r="AP65" s="91">
        <v>69.238470956966324</v>
      </c>
      <c r="AQ65" s="21"/>
      <c r="AR65" s="21">
        <v>37</v>
      </c>
      <c r="AS65" s="21">
        <v>68.697465080075801</v>
      </c>
      <c r="AT65" s="21">
        <v>1.1913450176915319</v>
      </c>
      <c r="AU65" s="21">
        <v>0.75738604217576633</v>
      </c>
      <c r="AZ65" s="102">
        <v>465</v>
      </c>
      <c r="BA65" s="98">
        <v>1405.76</v>
      </c>
      <c r="BB65" s="99">
        <v>0.46</v>
      </c>
      <c r="BC65" s="99">
        <v>0.79166848023213632</v>
      </c>
      <c r="BD65" s="103">
        <f t="shared" si="3"/>
        <v>0.62673898259306038</v>
      </c>
      <c r="BE65" s="100">
        <v>57.608005249415974</v>
      </c>
      <c r="BF65" s="100">
        <v>60.267994049946495</v>
      </c>
      <c r="BG65" s="2">
        <f t="shared" si="4"/>
        <v>62.636328104918476</v>
      </c>
      <c r="BH65" s="3">
        <v>64</v>
      </c>
      <c r="BI65" s="3" t="str">
        <f t="shared" si="5"/>
        <v>OK</v>
      </c>
      <c r="BP65" s="2">
        <v>62.636328104918476</v>
      </c>
      <c r="BQ65" s="2">
        <v>60.267994049946495</v>
      </c>
      <c r="BU65" s="99">
        <v>60.267994049946495</v>
      </c>
      <c r="BV65" s="2">
        <v>62.636328104918476</v>
      </c>
      <c r="BW65" s="2">
        <f t="shared" si="6"/>
        <v>57.886797409069857</v>
      </c>
      <c r="BX65" s="2">
        <f t="shared" si="7"/>
        <v>67.385858800767096</v>
      </c>
    </row>
    <row r="66" spans="2:76" ht="14.25">
      <c r="B66" s="19">
        <v>66</v>
      </c>
      <c r="C66" s="98">
        <v>1240.8633333333335</v>
      </c>
      <c r="D66" s="99">
        <v>0.61</v>
      </c>
      <c r="E66" s="99">
        <v>0.77044171779141113</v>
      </c>
      <c r="F66" s="9">
        <f t="shared" ref="F66:F129" si="9">E66^2</f>
        <v>0.59358044051338044</v>
      </c>
      <c r="G66" s="100">
        <v>68.333568108184252</v>
      </c>
      <c r="H66" s="100">
        <v>70.279277430041688</v>
      </c>
      <c r="J66" s="21">
        <v>38</v>
      </c>
      <c r="K66" s="21">
        <v>68.821883538706999</v>
      </c>
      <c r="L66" s="21">
        <v>1.0669265590603345</v>
      </c>
      <c r="M66" s="21">
        <v>0.61415300252612481</v>
      </c>
      <c r="S66" s="19">
        <v>66</v>
      </c>
      <c r="T66" s="13">
        <v>1248.5033333333333</v>
      </c>
      <c r="U66" s="14">
        <v>0.59</v>
      </c>
      <c r="V66" s="14">
        <v>0.77042274597830163</v>
      </c>
      <c r="W66" s="20">
        <f t="shared" si="8"/>
        <v>0.59355120752074664</v>
      </c>
      <c r="X66" s="15">
        <v>70.279277430041688</v>
      </c>
      <c r="Y66" s="15">
        <v>68.387227131078106</v>
      </c>
      <c r="AA66" s="21">
        <v>38</v>
      </c>
      <c r="AB66" s="21">
        <v>68.583451816329415</v>
      </c>
      <c r="AC66" s="21">
        <v>0.22838874168238021</v>
      </c>
      <c r="AD66" s="21">
        <v>0.13721468320015248</v>
      </c>
      <c r="AI66" s="19">
        <v>65</v>
      </c>
      <c r="AJ66" s="98">
        <v>1248.5033333333333</v>
      </c>
      <c r="AK66" s="99">
        <v>0.59</v>
      </c>
      <c r="AL66" s="99">
        <v>0.77042274597830163</v>
      </c>
      <c r="AM66" s="9">
        <f t="shared" ref="AM66:AM128" si="10">AL66^2</f>
        <v>0.59355120752074664</v>
      </c>
      <c r="AN66" s="100">
        <v>70.279277430041688</v>
      </c>
      <c r="AO66" s="100">
        <v>68.387227131078106</v>
      </c>
      <c r="AP66" s="91">
        <v>70.236876988581571</v>
      </c>
      <c r="AQ66" s="21"/>
      <c r="AR66" s="21">
        <v>38</v>
      </c>
      <c r="AS66" s="21">
        <v>68.715376189933096</v>
      </c>
      <c r="AT66" s="21">
        <v>9.6464368078699181E-2</v>
      </c>
      <c r="AU66" s="21">
        <v>6.1326286562797802E-2</v>
      </c>
      <c r="AZ66" s="102">
        <v>466</v>
      </c>
      <c r="BA66" s="98">
        <v>1301.9037500000002</v>
      </c>
      <c r="BB66" s="99">
        <v>0.49466387132251854</v>
      </c>
      <c r="BC66" s="99">
        <v>0.84600838603244433</v>
      </c>
      <c r="BD66" s="103">
        <f t="shared" ref="BD66:BD129" si="11">BC66^2</f>
        <v>0.71573018923722131</v>
      </c>
      <c r="BE66" s="100">
        <v>60.267994049946495</v>
      </c>
      <c r="BF66" s="100">
        <v>62.185304015268542</v>
      </c>
      <c r="BG66" s="2">
        <f t="shared" si="4"/>
        <v>64.922101142042138</v>
      </c>
      <c r="BH66" s="3">
        <v>65</v>
      </c>
      <c r="BI66" s="3" t="str">
        <f t="shared" si="5"/>
        <v>OK</v>
      </c>
      <c r="BP66" s="2">
        <v>64.922101142042138</v>
      </c>
      <c r="BQ66" s="2">
        <v>62.185304015268542</v>
      </c>
      <c r="BU66" s="99">
        <v>62.185304015268542</v>
      </c>
      <c r="BV66" s="2">
        <v>64.922101142042138</v>
      </c>
      <c r="BW66" s="2">
        <f t="shared" si="6"/>
        <v>60.172570446193518</v>
      </c>
      <c r="BX66" s="2">
        <f t="shared" si="7"/>
        <v>69.671631837890757</v>
      </c>
    </row>
    <row r="67" spans="2:76" ht="14.25">
      <c r="B67" s="19">
        <v>67</v>
      </c>
      <c r="C67" s="98">
        <v>1248.5033333333333</v>
      </c>
      <c r="D67" s="99">
        <v>0.59</v>
      </c>
      <c r="E67" s="99">
        <v>0.77042274597830163</v>
      </c>
      <c r="F67" s="9">
        <f t="shared" si="9"/>
        <v>0.59355120752074664</v>
      </c>
      <c r="G67" s="100">
        <v>70.279277430041688</v>
      </c>
      <c r="H67" s="100">
        <v>68.387227131078106</v>
      </c>
      <c r="J67" s="21">
        <v>39</v>
      </c>
      <c r="K67" s="21">
        <v>68.573273621939506</v>
      </c>
      <c r="L67" s="21">
        <v>0.23856693607228863</v>
      </c>
      <c r="M67" s="21">
        <v>0.13732585326331601</v>
      </c>
      <c r="S67" s="19">
        <v>67</v>
      </c>
      <c r="T67" s="13">
        <v>1319.81</v>
      </c>
      <c r="U67" s="14">
        <v>0.6</v>
      </c>
      <c r="V67" s="14">
        <v>0.83096497584541062</v>
      </c>
      <c r="W67" s="20">
        <f t="shared" si="8"/>
        <v>0.69050279108176382</v>
      </c>
      <c r="X67" s="15">
        <v>68.387227131078106</v>
      </c>
      <c r="Y67" s="15">
        <v>70.558015943312654</v>
      </c>
      <c r="AA67" s="21">
        <v>39</v>
      </c>
      <c r="AB67" s="21">
        <v>68.288140480364746</v>
      </c>
      <c r="AC67" s="21">
        <v>1.0061707962073854</v>
      </c>
      <c r="AD67" s="21">
        <v>0.60450180700607081</v>
      </c>
      <c r="AI67" s="19">
        <v>66</v>
      </c>
      <c r="AJ67" s="98">
        <v>1319.81</v>
      </c>
      <c r="AK67" s="99">
        <v>0.6</v>
      </c>
      <c r="AL67" s="99">
        <v>0.83096497584541062</v>
      </c>
      <c r="AM67" s="9">
        <f t="shared" si="10"/>
        <v>0.69050279108176382</v>
      </c>
      <c r="AN67" s="100">
        <v>68.387227131078106</v>
      </c>
      <c r="AO67" s="100">
        <v>70.558015943312654</v>
      </c>
      <c r="AP67" s="91">
        <v>69.623261580700159</v>
      </c>
      <c r="AQ67" s="21"/>
      <c r="AR67" s="21">
        <v>39</v>
      </c>
      <c r="AS67" s="21">
        <v>68.401478923062783</v>
      </c>
      <c r="AT67" s="21">
        <v>0.89283235350934831</v>
      </c>
      <c r="AU67" s="21">
        <v>0.56760951068669296</v>
      </c>
      <c r="AZ67" s="102">
        <v>467</v>
      </c>
      <c r="BA67" s="98">
        <v>1373.6879166666668</v>
      </c>
      <c r="BB67" s="99">
        <v>0.4599376840375265</v>
      </c>
      <c r="BC67" s="99">
        <v>0.78031157981236732</v>
      </c>
      <c r="BD67" s="103">
        <f t="shared" si="11"/>
        <v>0.60888616158927245</v>
      </c>
      <c r="BE67" s="100">
        <v>62.185304015268542</v>
      </c>
      <c r="BF67" s="100">
        <v>63.581630761406046</v>
      </c>
      <c r="BG67" s="2">
        <f t="shared" ref="BG67:BG130" si="12">$AS$17+$AS$18*BA67+$AS$19*BB67+$AS$20*BC67+$AS$21*BD67+$AS$22*BE67</f>
        <v>65.139558760321478</v>
      </c>
      <c r="BH67" s="3">
        <v>66</v>
      </c>
      <c r="BI67" s="3" t="str">
        <f t="shared" ref="BI67:BI130" si="13">IF(ABS(BF67-BG67)&gt;3*$AS$7,"Alarm","OK")</f>
        <v>OK</v>
      </c>
      <c r="BP67" s="2">
        <v>65.139558760321478</v>
      </c>
      <c r="BQ67" s="2">
        <v>63.581630761406046</v>
      </c>
      <c r="BU67" s="99">
        <v>63.581630761406046</v>
      </c>
      <c r="BV67" s="2">
        <v>65.139558760321478</v>
      </c>
      <c r="BW67" s="2">
        <f t="shared" ref="BW67:BW130" si="14">BV67-3*$BY$2</f>
        <v>60.390028064472858</v>
      </c>
      <c r="BX67" s="2">
        <f t="shared" ref="BX67:BX130" si="15">BV67+3*$BY$2</f>
        <v>69.889089456170097</v>
      </c>
    </row>
    <row r="68" spans="2:76" ht="14.25">
      <c r="B68" s="19">
        <v>68</v>
      </c>
      <c r="C68" s="98">
        <v>1319.81</v>
      </c>
      <c r="D68" s="99">
        <v>0.6</v>
      </c>
      <c r="E68" s="99">
        <v>0.83096497584541062</v>
      </c>
      <c r="F68" s="9">
        <f t="shared" si="9"/>
        <v>0.69050279108176382</v>
      </c>
      <c r="G68" s="100">
        <v>68.387227131078106</v>
      </c>
      <c r="H68" s="100">
        <v>70.558015943312654</v>
      </c>
      <c r="J68" s="21">
        <v>40</v>
      </c>
      <c r="K68" s="21">
        <v>68.349607596067727</v>
      </c>
      <c r="L68" s="21">
        <v>0.94470368050440356</v>
      </c>
      <c r="M68" s="21">
        <v>0.54379806834150679</v>
      </c>
      <c r="S68" s="19">
        <v>68</v>
      </c>
      <c r="T68" s="13">
        <v>1345.1175000000001</v>
      </c>
      <c r="U68" s="14">
        <v>0.65495820087130585</v>
      </c>
      <c r="V68" s="14">
        <v>0.95</v>
      </c>
      <c r="W68" s="20">
        <f t="shared" si="8"/>
        <v>0.90249999999999997</v>
      </c>
      <c r="X68" s="15">
        <v>70.558015943312654</v>
      </c>
      <c r="Y68" s="15">
        <v>69.394838925422434</v>
      </c>
      <c r="AA68" s="21">
        <v>40</v>
      </c>
      <c r="AB68" s="21">
        <v>69.576268271922117</v>
      </c>
      <c r="AC68" s="21">
        <v>1.6568998077696335</v>
      </c>
      <c r="AD68" s="21">
        <v>0.99545617066221403</v>
      </c>
      <c r="AI68" s="19">
        <v>67</v>
      </c>
      <c r="AJ68" s="98">
        <v>1345.1175000000001</v>
      </c>
      <c r="AK68" s="99">
        <v>0.65495820087130585</v>
      </c>
      <c r="AL68" s="99">
        <v>0.95</v>
      </c>
      <c r="AM68" s="9">
        <f t="shared" si="10"/>
        <v>0.90249999999999997</v>
      </c>
      <c r="AN68" s="100">
        <v>70.558015943312654</v>
      </c>
      <c r="AO68" s="100">
        <v>69.394838925422434</v>
      </c>
      <c r="AP68" s="91">
        <v>71.845273119541872</v>
      </c>
      <c r="AQ68" s="21"/>
      <c r="AR68" s="21">
        <v>40</v>
      </c>
      <c r="AS68" s="21">
        <v>69.672983249385126</v>
      </c>
      <c r="AT68" s="21">
        <v>1.5601848303066248</v>
      </c>
      <c r="AU68" s="21">
        <v>0.99187237629810199</v>
      </c>
      <c r="AZ68" s="102">
        <v>468</v>
      </c>
      <c r="BA68" s="98">
        <v>1424.3029166666668</v>
      </c>
      <c r="BB68" s="99">
        <v>0.56460792951541849</v>
      </c>
      <c r="BC68" s="99">
        <v>0.80408516886930981</v>
      </c>
      <c r="BD68" s="103">
        <f t="shared" si="11"/>
        <v>0.6465529587955865</v>
      </c>
      <c r="BE68" s="100">
        <v>63.581630761406046</v>
      </c>
      <c r="BF68" s="100">
        <v>53.856927677263613</v>
      </c>
      <c r="BG68" s="2">
        <f t="shared" si="12"/>
        <v>66.381610783611833</v>
      </c>
      <c r="BH68" s="3">
        <v>67</v>
      </c>
      <c r="BI68" s="3" t="str">
        <f t="shared" si="13"/>
        <v>Alarm</v>
      </c>
      <c r="BP68" s="2">
        <v>66.381610783611833</v>
      </c>
      <c r="BQ68" s="2">
        <v>53.856927677263613</v>
      </c>
      <c r="BU68" s="99">
        <v>53.856927677263613</v>
      </c>
      <c r="BV68" s="2">
        <v>66.381610783611833</v>
      </c>
      <c r="BW68" s="2">
        <f t="shared" si="14"/>
        <v>61.632080087763214</v>
      </c>
      <c r="BX68" s="2">
        <f t="shared" si="15"/>
        <v>71.131141479460453</v>
      </c>
    </row>
    <row r="69" spans="2:76" ht="14.25">
      <c r="B69" s="19">
        <v>69</v>
      </c>
      <c r="C69" s="98">
        <v>1345.1175000000001</v>
      </c>
      <c r="D69" s="99">
        <v>0.65495820087130585</v>
      </c>
      <c r="E69" s="99">
        <v>0.95</v>
      </c>
      <c r="F69" s="9">
        <f t="shared" si="9"/>
        <v>0.90249999999999997</v>
      </c>
      <c r="G69" s="100">
        <v>70.558015943312654</v>
      </c>
      <c r="H69" s="100">
        <v>69.394838925422434</v>
      </c>
      <c r="J69" s="21">
        <v>41</v>
      </c>
      <c r="K69" s="21">
        <v>69.70464973347579</v>
      </c>
      <c r="L69" s="21">
        <v>1.5285183462159608</v>
      </c>
      <c r="M69" s="21">
        <v>0.8798582468240097</v>
      </c>
      <c r="S69" s="19">
        <v>69</v>
      </c>
      <c r="T69" s="13">
        <v>1238.7941666666666</v>
      </c>
      <c r="U69" s="14">
        <v>0.6498057570793353</v>
      </c>
      <c r="V69" s="14">
        <v>0.88470863561900293</v>
      </c>
      <c r="W69" s="20">
        <f t="shared" si="8"/>
        <v>0.78270936993883766</v>
      </c>
      <c r="X69" s="15">
        <v>69.394838925422434</v>
      </c>
      <c r="Y69" s="15">
        <v>71.413824776743112</v>
      </c>
      <c r="AA69" s="21">
        <v>41</v>
      </c>
      <c r="AB69" s="21">
        <v>70.791367244742645</v>
      </c>
      <c r="AC69" s="21">
        <v>-0.33650128095169407</v>
      </c>
      <c r="AD69" s="21">
        <v>-0.20216809428568414</v>
      </c>
      <c r="AI69" s="19">
        <v>68</v>
      </c>
      <c r="AJ69" s="98">
        <v>1238.7941666666666</v>
      </c>
      <c r="AK69" s="99">
        <v>0.6498057570793353</v>
      </c>
      <c r="AL69" s="99">
        <v>0.88470863561900293</v>
      </c>
      <c r="AM69" s="9">
        <f t="shared" si="10"/>
        <v>0.78270936993883766</v>
      </c>
      <c r="AN69" s="100">
        <v>69.394838925422434</v>
      </c>
      <c r="AO69" s="100">
        <v>71.413824776743112</v>
      </c>
      <c r="AP69" s="91">
        <v>70.949538554046413</v>
      </c>
      <c r="AQ69" s="21"/>
      <c r="AR69" s="21">
        <v>41</v>
      </c>
      <c r="AS69" s="21">
        <v>70.901410783773187</v>
      </c>
      <c r="AT69" s="21">
        <v>-0.44654481998223616</v>
      </c>
      <c r="AU69" s="21">
        <v>-0.28388653902777794</v>
      </c>
      <c r="AZ69" s="102">
        <v>469</v>
      </c>
      <c r="BA69" s="98">
        <v>1424.3824999999999</v>
      </c>
      <c r="BB69" s="99">
        <v>0.48</v>
      </c>
      <c r="BC69" s="99">
        <v>0.7850176415970288</v>
      </c>
      <c r="BD69" s="103">
        <f t="shared" si="11"/>
        <v>0.61625269761856116</v>
      </c>
      <c r="BE69" s="100">
        <v>53.856927677263613</v>
      </c>
      <c r="BF69" s="100">
        <v>63.172444710101615</v>
      </c>
      <c r="BG69" s="2">
        <f t="shared" si="12"/>
        <v>60.517952163212939</v>
      </c>
      <c r="BH69" s="3">
        <v>68</v>
      </c>
      <c r="BI69" s="3" t="str">
        <f t="shared" si="13"/>
        <v>OK</v>
      </c>
      <c r="BP69" s="2">
        <v>60.517952163212939</v>
      </c>
      <c r="BQ69" s="2">
        <v>63.172444710101615</v>
      </c>
      <c r="BU69" s="99">
        <v>63.172444710101615</v>
      </c>
      <c r="BV69" s="2">
        <v>60.517952163212939</v>
      </c>
      <c r="BW69" s="2">
        <f t="shared" si="14"/>
        <v>55.76842146736432</v>
      </c>
      <c r="BX69" s="2">
        <f t="shared" si="15"/>
        <v>65.267482859061559</v>
      </c>
    </row>
    <row r="70" spans="2:76" ht="14.25">
      <c r="B70" s="19">
        <v>70</v>
      </c>
      <c r="C70" s="98">
        <v>1238.7941666666666</v>
      </c>
      <c r="D70" s="99">
        <v>0.6498057570793353</v>
      </c>
      <c r="E70" s="99">
        <v>0.88470863561900293</v>
      </c>
      <c r="F70" s="9">
        <f t="shared" si="9"/>
        <v>0.78270936993883766</v>
      </c>
      <c r="G70" s="100">
        <v>69.394838925422434</v>
      </c>
      <c r="H70" s="100">
        <v>71.413824776743112</v>
      </c>
      <c r="J70" s="21">
        <v>42</v>
      </c>
      <c r="K70" s="21">
        <v>70.841369318862263</v>
      </c>
      <c r="L70" s="21">
        <v>-0.38650335507131217</v>
      </c>
      <c r="M70" s="21">
        <v>-0.22248222615484067</v>
      </c>
      <c r="S70" s="19">
        <v>70</v>
      </c>
      <c r="T70" s="13">
        <v>1342.4116666666666</v>
      </c>
      <c r="U70" s="14">
        <v>0.65493591963976439</v>
      </c>
      <c r="V70" s="14">
        <v>0.97467959819882244</v>
      </c>
      <c r="W70" s="20">
        <f t="shared" si="8"/>
        <v>0.95000031914501792</v>
      </c>
      <c r="X70" s="15">
        <v>71.413824776743112</v>
      </c>
      <c r="Y70" s="15">
        <v>70.194617696291246</v>
      </c>
      <c r="AA70" s="21">
        <v>42</v>
      </c>
      <c r="AB70" s="21">
        <v>70.343970337836083</v>
      </c>
      <c r="AC70" s="21">
        <v>-1.3283809176223826</v>
      </c>
      <c r="AD70" s="21">
        <v>-0.79808385228624923</v>
      </c>
      <c r="AI70" s="19">
        <v>69</v>
      </c>
      <c r="AJ70" s="98">
        <v>1342.4116666666666</v>
      </c>
      <c r="AK70" s="99">
        <v>0.65493591963976439</v>
      </c>
      <c r="AL70" s="99">
        <v>0.97467959819882244</v>
      </c>
      <c r="AM70" s="9">
        <f t="shared" si="10"/>
        <v>0.95000031914501792</v>
      </c>
      <c r="AN70" s="100">
        <v>71.413824776743112</v>
      </c>
      <c r="AO70" s="100">
        <v>70.194617696291246</v>
      </c>
      <c r="AP70" s="91">
        <v>72.476347444778739</v>
      </c>
      <c r="AQ70" s="21"/>
      <c r="AR70" s="21">
        <v>42</v>
      </c>
      <c r="AS70" s="21">
        <v>70.451087846203578</v>
      </c>
      <c r="AT70" s="21">
        <v>-1.4354984259898771</v>
      </c>
      <c r="AU70" s="21">
        <v>-0.91260420387431751</v>
      </c>
      <c r="AZ70" s="102">
        <v>470</v>
      </c>
      <c r="BA70" s="98">
        <v>1441.7832402234635</v>
      </c>
      <c r="BB70" s="99">
        <v>0.4497448676871959</v>
      </c>
      <c r="BC70" s="99">
        <v>0.6641070369051858</v>
      </c>
      <c r="BD70" s="103">
        <f t="shared" si="11"/>
        <v>0.4410381564669858</v>
      </c>
      <c r="BE70" s="100">
        <v>63.172444710101615</v>
      </c>
      <c r="BF70" s="100">
        <v>56.021327473060708</v>
      </c>
      <c r="BG70" s="2">
        <f t="shared" si="12"/>
        <v>64.2825213744199</v>
      </c>
      <c r="BH70" s="3">
        <v>69</v>
      </c>
      <c r="BI70" s="3" t="str">
        <f t="shared" si="13"/>
        <v>Alarm</v>
      </c>
      <c r="BP70" s="2">
        <v>64.2825213744199</v>
      </c>
      <c r="BQ70" s="2">
        <v>56.021327473060708</v>
      </c>
      <c r="BU70" s="99">
        <v>56.021327473060708</v>
      </c>
      <c r="BV70" s="2">
        <v>64.2825213744199</v>
      </c>
      <c r="BW70" s="2">
        <f t="shared" si="14"/>
        <v>59.532990678571281</v>
      </c>
      <c r="BX70" s="2">
        <f t="shared" si="15"/>
        <v>69.03205207026852</v>
      </c>
    </row>
    <row r="71" spans="2:76" ht="14.25">
      <c r="B71" s="19">
        <v>71</v>
      </c>
      <c r="C71" s="98">
        <v>1342.4116666666666</v>
      </c>
      <c r="D71" s="99">
        <v>0.65493591963976439</v>
      </c>
      <c r="E71" s="99">
        <v>0.97467959819882244</v>
      </c>
      <c r="F71" s="9">
        <f t="shared" si="9"/>
        <v>0.95000031914501792</v>
      </c>
      <c r="G71" s="100">
        <v>71.413824776743112</v>
      </c>
      <c r="H71" s="100">
        <v>70.194617696291246</v>
      </c>
      <c r="J71" s="21">
        <v>43</v>
      </c>
      <c r="K71" s="21">
        <v>70.429842802395157</v>
      </c>
      <c r="L71" s="21">
        <v>-1.4142533821814567</v>
      </c>
      <c r="M71" s="21">
        <v>-0.81408411256013302</v>
      </c>
      <c r="S71" s="19">
        <v>71</v>
      </c>
      <c r="T71" s="13">
        <v>1418.8294416243657</v>
      </c>
      <c r="U71" s="14">
        <v>0.60012417638114546</v>
      </c>
      <c r="V71" s="14">
        <v>0.51518626457171823</v>
      </c>
      <c r="W71" s="20">
        <f t="shared" si="8"/>
        <v>0.26541688720336043</v>
      </c>
      <c r="X71" s="15">
        <v>70.194617696291246</v>
      </c>
      <c r="Y71" s="15">
        <v>65.479776593662592</v>
      </c>
      <c r="AA71" s="21">
        <v>43</v>
      </c>
      <c r="AB71" s="21">
        <v>69.261820220731167</v>
      </c>
      <c r="AC71" s="21">
        <v>0.37485898417440922</v>
      </c>
      <c r="AD71" s="21">
        <v>0.22521318861572737</v>
      </c>
      <c r="AI71" s="19">
        <v>70</v>
      </c>
      <c r="AJ71" s="98">
        <v>1418.8294416243657</v>
      </c>
      <c r="AK71" s="99">
        <v>0.60012417638114546</v>
      </c>
      <c r="AL71" s="99">
        <v>0.51518626457171823</v>
      </c>
      <c r="AM71" s="9">
        <f t="shared" si="10"/>
        <v>0.26541688720336043</v>
      </c>
      <c r="AN71" s="100">
        <v>70.194617696291246</v>
      </c>
      <c r="AO71" s="100">
        <v>65.479776593662592</v>
      </c>
      <c r="AP71" s="91">
        <v>66.787220711091862</v>
      </c>
      <c r="AQ71" s="21"/>
      <c r="AR71" s="21">
        <v>43</v>
      </c>
      <c r="AS71" s="21">
        <v>69.351993164165094</v>
      </c>
      <c r="AT71" s="21">
        <v>0.28468604074048187</v>
      </c>
      <c r="AU71" s="21">
        <v>0.18098638971682934</v>
      </c>
      <c r="AZ71" s="102">
        <v>471</v>
      </c>
      <c r="BA71" s="98">
        <v>1425.8150000000001</v>
      </c>
      <c r="BB71" s="99">
        <v>0.43</v>
      </c>
      <c r="BC71" s="99">
        <v>0.71012287718078015</v>
      </c>
      <c r="BD71" s="103">
        <f t="shared" si="11"/>
        <v>0.50427450069550939</v>
      </c>
      <c r="BE71" s="100">
        <v>56.021327473060708</v>
      </c>
      <c r="BF71" s="100">
        <v>63.280771412365297</v>
      </c>
      <c r="BG71" s="2">
        <f t="shared" si="12"/>
        <v>60.793039894480472</v>
      </c>
      <c r="BH71" s="3">
        <v>70</v>
      </c>
      <c r="BI71" s="3" t="str">
        <f t="shared" si="13"/>
        <v>OK</v>
      </c>
      <c r="BP71" s="2">
        <v>60.793039894480472</v>
      </c>
      <c r="BQ71" s="2">
        <v>63.280771412365297</v>
      </c>
      <c r="BU71" s="99">
        <v>63.280771412365297</v>
      </c>
      <c r="BV71" s="2">
        <v>60.793039894480472</v>
      </c>
      <c r="BW71" s="2">
        <f t="shared" si="14"/>
        <v>56.043509198631853</v>
      </c>
      <c r="BX71" s="2">
        <f t="shared" si="15"/>
        <v>65.542570590329092</v>
      </c>
    </row>
    <row r="72" spans="2:76" ht="14.25">
      <c r="B72" s="19">
        <v>72</v>
      </c>
      <c r="C72" s="98">
        <v>1418.8294416243657</v>
      </c>
      <c r="D72" s="99">
        <v>0.60012417638114546</v>
      </c>
      <c r="E72" s="99">
        <v>0.51518626457171823</v>
      </c>
      <c r="F72" s="9">
        <f t="shared" si="9"/>
        <v>0.26541688720336043</v>
      </c>
      <c r="G72" s="100">
        <v>70.194617696291246</v>
      </c>
      <c r="H72" s="100">
        <v>65.479776593662592</v>
      </c>
      <c r="J72" s="21">
        <v>44</v>
      </c>
      <c r="K72" s="21">
        <v>69.390619364867007</v>
      </c>
      <c r="L72" s="21">
        <v>0.24605984003856918</v>
      </c>
      <c r="M72" s="21">
        <v>0.14163898000053399</v>
      </c>
      <c r="S72" s="19">
        <v>72</v>
      </c>
      <c r="T72" s="13">
        <v>1404.8985163204748</v>
      </c>
      <c r="U72" s="14">
        <v>0.59964851293935872</v>
      </c>
      <c r="V72" s="14">
        <v>0.56458993176258532</v>
      </c>
      <c r="W72" s="20">
        <f t="shared" si="8"/>
        <v>0.31876179104768076</v>
      </c>
      <c r="X72" s="15">
        <v>65.479776593662592</v>
      </c>
      <c r="Y72" s="15">
        <v>65.460814085281868</v>
      </c>
      <c r="AA72" s="21">
        <v>44</v>
      </c>
      <c r="AB72" s="21">
        <v>69.924722019613469</v>
      </c>
      <c r="AC72" s="21">
        <v>-1.804883654042996</v>
      </c>
      <c r="AD72" s="21">
        <v>-1.0843640407943522</v>
      </c>
      <c r="AI72" s="19">
        <v>71</v>
      </c>
      <c r="AJ72" s="98">
        <v>1404.8985163204748</v>
      </c>
      <c r="AK72" s="99">
        <v>0.59964851293935872</v>
      </c>
      <c r="AL72" s="99">
        <v>0.56458993176258532</v>
      </c>
      <c r="AM72" s="9">
        <f t="shared" si="10"/>
        <v>0.31876179104768076</v>
      </c>
      <c r="AN72" s="100">
        <v>65.479776593662592</v>
      </c>
      <c r="AO72" s="100">
        <v>65.460814085281868</v>
      </c>
      <c r="AP72" s="91">
        <v>64.886814622297237</v>
      </c>
      <c r="AQ72" s="21"/>
      <c r="AR72" s="21">
        <v>44</v>
      </c>
      <c r="AS72" s="21">
        <v>70.028649043097715</v>
      </c>
      <c r="AT72" s="21">
        <v>-1.9088106775272422</v>
      </c>
      <c r="AU72" s="21">
        <v>-1.2135078779416437</v>
      </c>
      <c r="AZ72" s="102">
        <v>472</v>
      </c>
      <c r="BA72" s="98">
        <v>1431.3144827586204</v>
      </c>
      <c r="BB72" s="99">
        <v>0.47498948633223181</v>
      </c>
      <c r="BC72" s="99">
        <v>0.66503154100330431</v>
      </c>
      <c r="BD72" s="103">
        <f t="shared" si="11"/>
        <v>0.4422669505292296</v>
      </c>
      <c r="BE72" s="100">
        <v>63.280771412365297</v>
      </c>
      <c r="BF72" s="100">
        <v>63.688739730772589</v>
      </c>
      <c r="BG72" s="2">
        <f t="shared" si="12"/>
        <v>64.459629806267174</v>
      </c>
      <c r="BH72" s="3">
        <v>71</v>
      </c>
      <c r="BI72" s="3" t="str">
        <f t="shared" si="13"/>
        <v>OK</v>
      </c>
      <c r="BP72" s="2">
        <v>64.459629806267174</v>
      </c>
      <c r="BQ72" s="2">
        <v>63.688739730772589</v>
      </c>
      <c r="BU72" s="99">
        <v>63.688739730772589</v>
      </c>
      <c r="BV72" s="2">
        <v>64.459629806267174</v>
      </c>
      <c r="BW72" s="2">
        <f t="shared" si="14"/>
        <v>59.710099110418554</v>
      </c>
      <c r="BX72" s="2">
        <f t="shared" si="15"/>
        <v>69.209160502115793</v>
      </c>
    </row>
    <row r="73" spans="2:76" ht="14.25">
      <c r="B73" s="19">
        <v>73</v>
      </c>
      <c r="C73" s="98">
        <v>1404.8985163204748</v>
      </c>
      <c r="D73" s="99">
        <v>0.59964851293935872</v>
      </c>
      <c r="E73" s="99">
        <v>0.56458993176258532</v>
      </c>
      <c r="F73" s="9">
        <f t="shared" si="9"/>
        <v>0.31876179104768076</v>
      </c>
      <c r="G73" s="100">
        <v>65.479776593662592</v>
      </c>
      <c r="H73" s="100">
        <v>65.460814085281868</v>
      </c>
      <c r="J73" s="21">
        <v>45</v>
      </c>
      <c r="K73" s="21">
        <v>70.059469696571995</v>
      </c>
      <c r="L73" s="21">
        <v>-1.9396313310015216</v>
      </c>
      <c r="M73" s="21">
        <v>-1.1165064695525726</v>
      </c>
      <c r="S73" s="19">
        <v>73</v>
      </c>
      <c r="T73" s="13">
        <v>1353.8716666666667</v>
      </c>
      <c r="U73" s="14">
        <v>0.6350288350634371</v>
      </c>
      <c r="V73" s="14">
        <v>0.62001922337562476</v>
      </c>
      <c r="W73" s="20">
        <f t="shared" si="8"/>
        <v>0.38442383735531288</v>
      </c>
      <c r="X73" s="15">
        <v>65.460814085281868</v>
      </c>
      <c r="Y73" s="15">
        <v>66.67928760791601</v>
      </c>
      <c r="AA73" s="21">
        <v>45</v>
      </c>
      <c r="AB73" s="21">
        <v>67.506156210456652</v>
      </c>
      <c r="AC73" s="21">
        <v>1.6184275012544305</v>
      </c>
      <c r="AD73" s="21">
        <v>0.97234222331272435</v>
      </c>
      <c r="AI73" s="19">
        <v>72</v>
      </c>
      <c r="AJ73" s="98">
        <v>1353.8716666666667</v>
      </c>
      <c r="AK73" s="99">
        <v>0.6350288350634371</v>
      </c>
      <c r="AL73" s="99">
        <v>0.62001922337562476</v>
      </c>
      <c r="AM73" s="9">
        <f t="shared" si="10"/>
        <v>0.38442383735531288</v>
      </c>
      <c r="AN73" s="100">
        <v>65.460814085281868</v>
      </c>
      <c r="AO73" s="100">
        <v>66.67928760791601</v>
      </c>
      <c r="AP73" s="91">
        <v>65.822611178095158</v>
      </c>
      <c r="AQ73" s="21"/>
      <c r="AR73" s="21">
        <v>45</v>
      </c>
      <c r="AS73" s="21">
        <v>67.725217169599432</v>
      </c>
      <c r="AT73" s="21">
        <v>1.3993665421116503</v>
      </c>
      <c r="AU73" s="21">
        <v>0.88963370908019723</v>
      </c>
      <c r="AZ73" s="102">
        <v>473</v>
      </c>
      <c r="BA73" s="98">
        <v>1417.7770833333332</v>
      </c>
      <c r="BB73" s="99">
        <v>0.4649736826542078</v>
      </c>
      <c r="BC73" s="99">
        <v>0.66005263469158437</v>
      </c>
      <c r="BD73" s="103">
        <f t="shared" si="11"/>
        <v>0.43566948056330213</v>
      </c>
      <c r="BE73" s="100">
        <v>63.688739730772589</v>
      </c>
      <c r="BF73" s="100">
        <v>66.051551261825963</v>
      </c>
      <c r="BG73" s="2">
        <f t="shared" si="12"/>
        <v>64.622516029853841</v>
      </c>
      <c r="BH73" s="3">
        <v>72</v>
      </c>
      <c r="BI73" s="3" t="str">
        <f t="shared" si="13"/>
        <v>OK</v>
      </c>
      <c r="BP73" s="2">
        <v>64.622516029853841</v>
      </c>
      <c r="BQ73" s="2">
        <v>66.051551261825963</v>
      </c>
      <c r="BU73" s="99">
        <v>66.051551261825963</v>
      </c>
      <c r="BV73" s="2">
        <v>64.622516029853841</v>
      </c>
      <c r="BW73" s="2">
        <f t="shared" si="14"/>
        <v>59.872985334005222</v>
      </c>
      <c r="BX73" s="2">
        <f t="shared" si="15"/>
        <v>69.372046725702461</v>
      </c>
    </row>
    <row r="74" spans="2:76" ht="14.25">
      <c r="B74" s="19">
        <v>74</v>
      </c>
      <c r="C74" s="98">
        <v>1353.8716666666667</v>
      </c>
      <c r="D74" s="99">
        <v>0.6350288350634371</v>
      </c>
      <c r="E74" s="99">
        <v>0.62001922337562476</v>
      </c>
      <c r="F74" s="9">
        <f t="shared" si="9"/>
        <v>0.38442383735531288</v>
      </c>
      <c r="G74" s="100">
        <v>65.460814085281868</v>
      </c>
      <c r="H74" s="100">
        <v>66.67928760791601</v>
      </c>
      <c r="J74" s="21">
        <v>46</v>
      </c>
      <c r="K74" s="21">
        <v>67.60298478818811</v>
      </c>
      <c r="L74" s="21">
        <v>1.5215989235229728</v>
      </c>
      <c r="M74" s="21">
        <v>0.8758752320733143</v>
      </c>
      <c r="S74" s="19">
        <v>74</v>
      </c>
      <c r="T74" s="13">
        <v>1355.9408333333333</v>
      </c>
      <c r="U74" s="14">
        <v>0.64</v>
      </c>
      <c r="V74" s="14">
        <v>0.65026140440799596</v>
      </c>
      <c r="W74" s="20">
        <f t="shared" si="8"/>
        <v>0.42283989406265926</v>
      </c>
      <c r="X74" s="15">
        <v>66.67928760791601</v>
      </c>
      <c r="Y74" s="15">
        <v>66.935086535914962</v>
      </c>
      <c r="AA74" s="21">
        <v>46</v>
      </c>
      <c r="AB74" s="21">
        <v>68.806970953955073</v>
      </c>
      <c r="AC74" s="21">
        <v>1.4308890530156759</v>
      </c>
      <c r="AD74" s="21">
        <v>0.85967016875621827</v>
      </c>
      <c r="AI74" s="19">
        <v>73</v>
      </c>
      <c r="AJ74" s="98">
        <v>1355.9408333333333</v>
      </c>
      <c r="AK74" s="99">
        <v>0.64</v>
      </c>
      <c r="AL74" s="99">
        <v>0.65026140440799596</v>
      </c>
      <c r="AM74" s="9">
        <f t="shared" si="10"/>
        <v>0.42283989406265926</v>
      </c>
      <c r="AN74" s="100">
        <v>66.67928760791601</v>
      </c>
      <c r="AO74" s="100">
        <v>66.935086535914962</v>
      </c>
      <c r="AP74" s="91">
        <v>66.881924833439939</v>
      </c>
      <c r="AQ74" s="21"/>
      <c r="AR74" s="21">
        <v>46</v>
      </c>
      <c r="AS74" s="21">
        <v>68.989628431085251</v>
      </c>
      <c r="AT74" s="21">
        <v>1.248231575885498</v>
      </c>
      <c r="AU74" s="21">
        <v>0.79355111990196137</v>
      </c>
      <c r="AZ74" s="102">
        <v>474</v>
      </c>
      <c r="BA74" s="98">
        <v>1396.2895833333332</v>
      </c>
      <c r="BB74" s="99">
        <v>0.4651613282397884</v>
      </c>
      <c r="BC74" s="99">
        <v>0.67483867176021162</v>
      </c>
      <c r="BD74" s="103">
        <f t="shared" si="11"/>
        <v>0.45540723290308666</v>
      </c>
      <c r="BE74" s="100">
        <v>66.051551261825963</v>
      </c>
      <c r="BF74" s="100">
        <v>66.067164171571392</v>
      </c>
      <c r="BG74" s="2">
        <f t="shared" si="12"/>
        <v>66.152505165511457</v>
      </c>
      <c r="BH74" s="3">
        <v>73</v>
      </c>
      <c r="BI74" s="3" t="str">
        <f t="shared" si="13"/>
        <v>OK</v>
      </c>
      <c r="BP74" s="2">
        <v>66.152505165511457</v>
      </c>
      <c r="BQ74" s="2">
        <v>66.067164171571392</v>
      </c>
      <c r="BU74" s="99">
        <v>66.067164171571392</v>
      </c>
      <c r="BV74" s="2">
        <v>66.152505165511457</v>
      </c>
      <c r="BW74" s="2">
        <f t="shared" si="14"/>
        <v>61.402974469662837</v>
      </c>
      <c r="BX74" s="2">
        <f t="shared" si="15"/>
        <v>70.902035861360076</v>
      </c>
    </row>
    <row r="75" spans="2:76" ht="14.25">
      <c r="B75" s="19">
        <v>75</v>
      </c>
      <c r="C75" s="98">
        <v>1355.9408333333333</v>
      </c>
      <c r="D75" s="99">
        <v>0.64</v>
      </c>
      <c r="E75" s="99">
        <v>0.65026140440799596</v>
      </c>
      <c r="F75" s="9">
        <f t="shared" si="9"/>
        <v>0.42283989406265926</v>
      </c>
      <c r="G75" s="100">
        <v>66.67928760791601</v>
      </c>
      <c r="H75" s="100">
        <v>66.935086535914962</v>
      </c>
      <c r="J75" s="21">
        <v>47</v>
      </c>
      <c r="K75" s="21">
        <v>68.852696372029143</v>
      </c>
      <c r="L75" s="21">
        <v>1.3851636349416054</v>
      </c>
      <c r="M75" s="21">
        <v>0.79733923405058005</v>
      </c>
      <c r="S75" s="19">
        <v>75</v>
      </c>
      <c r="T75" s="13">
        <v>1391.5941666666665</v>
      </c>
      <c r="U75" s="14">
        <v>0.64004121393780433</v>
      </c>
      <c r="V75" s="14">
        <v>0.5900412139378044</v>
      </c>
      <c r="W75" s="20">
        <f t="shared" si="8"/>
        <v>0.34814863414519787</v>
      </c>
      <c r="X75" s="15">
        <v>66.935086535914962</v>
      </c>
      <c r="Y75" s="15">
        <v>66.150898189088409</v>
      </c>
      <c r="AA75" s="21">
        <v>47</v>
      </c>
      <c r="AB75" s="21">
        <v>69.12181271174552</v>
      </c>
      <c r="AC75" s="21">
        <v>-1.6408947889389367</v>
      </c>
      <c r="AD75" s="21">
        <v>-0.98584044454415221</v>
      </c>
      <c r="AI75" s="19">
        <v>74</v>
      </c>
      <c r="AJ75" s="98">
        <v>1391.5941666666665</v>
      </c>
      <c r="AK75" s="99">
        <v>0.64004121393780433</v>
      </c>
      <c r="AL75" s="99">
        <v>0.5900412139378044</v>
      </c>
      <c r="AM75" s="9">
        <f t="shared" si="10"/>
        <v>0.34814863414519787</v>
      </c>
      <c r="AN75" s="100">
        <v>66.935086535914962</v>
      </c>
      <c r="AO75" s="100">
        <v>66.150898189088409</v>
      </c>
      <c r="AP75" s="91">
        <v>66.197143289561296</v>
      </c>
      <c r="AQ75" s="21"/>
      <c r="AR75" s="21">
        <v>47</v>
      </c>
      <c r="AS75" s="21">
        <v>69.318099505270609</v>
      </c>
      <c r="AT75" s="21">
        <v>-1.8371815824640265</v>
      </c>
      <c r="AU75" s="21">
        <v>-1.167970375363522</v>
      </c>
      <c r="AZ75" s="102">
        <v>475</v>
      </c>
      <c r="BA75" s="98">
        <v>1362.7054166666667</v>
      </c>
      <c r="BB75" s="99">
        <v>0.46508514112432936</v>
      </c>
      <c r="BC75" s="99">
        <v>0.63982971775134123</v>
      </c>
      <c r="BD75" s="103">
        <f t="shared" si="11"/>
        <v>0.40938206771776098</v>
      </c>
      <c r="BE75" s="100">
        <v>66.067164171571392</v>
      </c>
      <c r="BF75" s="100">
        <v>64.97896710272029</v>
      </c>
      <c r="BG75" s="2">
        <f t="shared" si="12"/>
        <v>65.816885883228693</v>
      </c>
      <c r="BH75" s="3">
        <v>74</v>
      </c>
      <c r="BI75" s="3" t="str">
        <f t="shared" si="13"/>
        <v>OK</v>
      </c>
      <c r="BP75" s="2">
        <v>65.816885883228693</v>
      </c>
      <c r="BQ75" s="2">
        <v>64.97896710272029</v>
      </c>
      <c r="BU75" s="99">
        <v>64.97896710272029</v>
      </c>
      <c r="BV75" s="2">
        <v>65.816885883228693</v>
      </c>
      <c r="BW75" s="2">
        <f t="shared" si="14"/>
        <v>61.067355187380073</v>
      </c>
      <c r="BX75" s="2">
        <f t="shared" si="15"/>
        <v>70.566416579077313</v>
      </c>
    </row>
    <row r="76" spans="2:76" ht="14.25">
      <c r="B76" s="19">
        <v>76</v>
      </c>
      <c r="C76" s="98">
        <v>1391.5941666666665</v>
      </c>
      <c r="D76" s="99">
        <v>0.64004121393780433</v>
      </c>
      <c r="E76" s="99">
        <v>0.5900412139378044</v>
      </c>
      <c r="F76" s="9">
        <f t="shared" si="9"/>
        <v>0.34814863414519787</v>
      </c>
      <c r="G76" s="100">
        <v>66.935086535914962</v>
      </c>
      <c r="H76" s="100">
        <v>66.150898189088409</v>
      </c>
      <c r="J76" s="21">
        <v>48</v>
      </c>
      <c r="K76" s="21">
        <v>69.115070387958951</v>
      </c>
      <c r="L76" s="21">
        <v>-1.6341524651523684</v>
      </c>
      <c r="M76" s="21">
        <v>-0.94066422335826505</v>
      </c>
      <c r="S76" s="19">
        <v>76</v>
      </c>
      <c r="T76" s="13">
        <v>1296.7308333333333</v>
      </c>
      <c r="U76" s="14">
        <v>0.59491582058861325</v>
      </c>
      <c r="V76" s="14">
        <v>0.5</v>
      </c>
      <c r="W76" s="20">
        <f t="shared" si="8"/>
        <v>0.25</v>
      </c>
      <c r="X76" s="15">
        <v>66.150898189088409</v>
      </c>
      <c r="Y76" s="15">
        <v>63.548749971542364</v>
      </c>
      <c r="AA76" s="21">
        <v>48</v>
      </c>
      <c r="AB76" s="21">
        <v>66.555232694426209</v>
      </c>
      <c r="AC76" s="21">
        <v>0.59255519386999822</v>
      </c>
      <c r="AD76" s="21">
        <v>0.3560038581873296</v>
      </c>
      <c r="AI76" s="19">
        <v>75</v>
      </c>
      <c r="AJ76" s="98">
        <v>1296.7308333333333</v>
      </c>
      <c r="AK76" s="99">
        <v>0.59491582058861325</v>
      </c>
      <c r="AL76" s="99">
        <v>0.5</v>
      </c>
      <c r="AM76" s="9">
        <f t="shared" si="10"/>
        <v>0.25</v>
      </c>
      <c r="AN76" s="100">
        <v>66.150898189088409</v>
      </c>
      <c r="AO76" s="100">
        <v>63.548749971542364</v>
      </c>
      <c r="AP76" s="91">
        <v>64.552892021239572</v>
      </c>
      <c r="AQ76" s="21"/>
      <c r="AR76" s="21">
        <v>48</v>
      </c>
      <c r="AS76" s="21">
        <v>66.783662461058753</v>
      </c>
      <c r="AT76" s="21">
        <v>0.36412542723745389</v>
      </c>
      <c r="AU76" s="21">
        <v>0.23148920933527772</v>
      </c>
      <c r="AZ76" s="102">
        <v>476</v>
      </c>
      <c r="BA76" s="98">
        <v>1370.5045833333334</v>
      </c>
      <c r="BB76" s="99">
        <v>0.47500231776567392</v>
      </c>
      <c r="BC76" s="99">
        <v>0.68001390659404337</v>
      </c>
      <c r="BD76" s="103">
        <f t="shared" si="11"/>
        <v>0.46241891316129236</v>
      </c>
      <c r="BE76" s="100">
        <v>64.97896710272029</v>
      </c>
      <c r="BF76" s="100">
        <v>63.677342124199811</v>
      </c>
      <c r="BG76" s="2">
        <f t="shared" si="12"/>
        <v>65.701841776871902</v>
      </c>
      <c r="BH76" s="3">
        <v>75</v>
      </c>
      <c r="BI76" s="3" t="str">
        <f t="shared" si="13"/>
        <v>OK</v>
      </c>
      <c r="BP76" s="2">
        <v>65.701841776871902</v>
      </c>
      <c r="BQ76" s="2">
        <v>63.677342124199811</v>
      </c>
      <c r="BU76" s="99">
        <v>63.677342124199811</v>
      </c>
      <c r="BV76" s="2">
        <v>65.701841776871902</v>
      </c>
      <c r="BW76" s="2">
        <f t="shared" si="14"/>
        <v>60.952311081023282</v>
      </c>
      <c r="BX76" s="2">
        <f t="shared" si="15"/>
        <v>70.451372472720522</v>
      </c>
    </row>
    <row r="77" spans="2:76" ht="14.25">
      <c r="B77" s="19">
        <v>77</v>
      </c>
      <c r="C77" s="98">
        <v>1296.7308333333333</v>
      </c>
      <c r="D77" s="99">
        <v>0.59491582058861325</v>
      </c>
      <c r="E77" s="99">
        <v>0.5</v>
      </c>
      <c r="F77" s="9">
        <f t="shared" si="9"/>
        <v>0.25</v>
      </c>
      <c r="G77" s="100">
        <v>66.150898189088409</v>
      </c>
      <c r="H77" s="100">
        <v>63.548749971542364</v>
      </c>
      <c r="J77" s="21">
        <v>49</v>
      </c>
      <c r="K77" s="21">
        <v>66.613568715139166</v>
      </c>
      <c r="L77" s="21">
        <v>0.53421917315704093</v>
      </c>
      <c r="M77" s="21">
        <v>0.30751161494224921</v>
      </c>
      <c r="S77" s="19">
        <v>77</v>
      </c>
      <c r="T77" s="13">
        <v>1254.8699999999999</v>
      </c>
      <c r="U77" s="14">
        <v>0.60502791563275427</v>
      </c>
      <c r="V77" s="14">
        <v>0.53022332506203473</v>
      </c>
      <c r="W77" s="20">
        <f t="shared" si="8"/>
        <v>0.28113677443984014</v>
      </c>
      <c r="X77" s="15">
        <v>63.548749971542364</v>
      </c>
      <c r="Y77" s="15">
        <v>60.028774388070318</v>
      </c>
      <c r="AA77" s="21">
        <v>49</v>
      </c>
      <c r="AB77" s="21">
        <v>65.835413713366393</v>
      </c>
      <c r="AC77" s="21">
        <v>0.88934895827286198</v>
      </c>
      <c r="AD77" s="21">
        <v>0.53431589781910394</v>
      </c>
      <c r="AI77" s="19">
        <v>76</v>
      </c>
      <c r="AJ77" s="98">
        <v>1254.8699999999999</v>
      </c>
      <c r="AK77" s="99">
        <v>0.60502791563275427</v>
      </c>
      <c r="AL77" s="99">
        <v>0.53022332506203473</v>
      </c>
      <c r="AM77" s="9">
        <f t="shared" si="10"/>
        <v>0.28113677443984014</v>
      </c>
      <c r="AN77" s="100">
        <v>63.548749971542364</v>
      </c>
      <c r="AO77" s="100">
        <v>60.028774388070318</v>
      </c>
      <c r="AP77" s="91">
        <v>63.664956942161993</v>
      </c>
      <c r="AQ77" s="21"/>
      <c r="AR77" s="21">
        <v>49</v>
      </c>
      <c r="AS77" s="21">
        <v>66.058166825466088</v>
      </c>
      <c r="AT77" s="21">
        <v>0.66659584617316625</v>
      </c>
      <c r="AU77" s="21">
        <v>0.42378184502939981</v>
      </c>
      <c r="AZ77" s="102">
        <v>477</v>
      </c>
      <c r="BA77" s="98">
        <v>1448.3370833333331</v>
      </c>
      <c r="BB77" s="99">
        <v>0.47996455343134403</v>
      </c>
      <c r="BC77" s="99">
        <v>0.6699645534313442</v>
      </c>
      <c r="BD77" s="103">
        <f t="shared" si="11"/>
        <v>0.44885250285446043</v>
      </c>
      <c r="BE77" s="100">
        <v>63.677342124199811</v>
      </c>
      <c r="BF77" s="100">
        <v>65.051301608935972</v>
      </c>
      <c r="BG77" s="2">
        <f t="shared" si="12"/>
        <v>64.718787338536785</v>
      </c>
      <c r="BH77" s="3">
        <v>76</v>
      </c>
      <c r="BI77" s="3" t="str">
        <f t="shared" si="13"/>
        <v>OK</v>
      </c>
      <c r="BP77" s="2">
        <v>64.718787338536785</v>
      </c>
      <c r="BQ77" s="2">
        <v>65.051301608935972</v>
      </c>
      <c r="BU77" s="99">
        <v>65.051301608935972</v>
      </c>
      <c r="BV77" s="2">
        <v>64.718787338536785</v>
      </c>
      <c r="BW77" s="2">
        <f t="shared" si="14"/>
        <v>59.969256642688165</v>
      </c>
      <c r="BX77" s="2">
        <f t="shared" si="15"/>
        <v>69.468318034385405</v>
      </c>
    </row>
    <row r="78" spans="2:76" ht="14.25">
      <c r="B78" s="19">
        <v>78</v>
      </c>
      <c r="C78" s="98">
        <v>1254.8699999999999</v>
      </c>
      <c r="D78" s="99">
        <v>0.60502791563275427</v>
      </c>
      <c r="E78" s="99">
        <v>0.53022332506203473</v>
      </c>
      <c r="F78" s="9">
        <f t="shared" si="9"/>
        <v>0.28113677443984014</v>
      </c>
      <c r="G78" s="100">
        <v>63.548749971542364</v>
      </c>
      <c r="H78" s="100">
        <v>60.028774388070318</v>
      </c>
      <c r="J78" s="21">
        <v>50</v>
      </c>
      <c r="K78" s="21">
        <v>65.855534888800776</v>
      </c>
      <c r="L78" s="21">
        <v>0.8692277828384789</v>
      </c>
      <c r="M78" s="21">
        <v>0.500352014087588</v>
      </c>
      <c r="S78" s="19">
        <v>78</v>
      </c>
      <c r="T78" s="13">
        <v>1248.3441666666668</v>
      </c>
      <c r="U78" s="14">
        <v>0.60030418250950568</v>
      </c>
      <c r="V78" s="14">
        <v>0.53494930291508236</v>
      </c>
      <c r="W78" s="20">
        <f t="shared" si="8"/>
        <v>0.28617075668933256</v>
      </c>
      <c r="X78" s="15">
        <v>60.028774388070318</v>
      </c>
      <c r="Y78" s="15">
        <v>64.669014770173973</v>
      </c>
      <c r="AA78" s="21">
        <v>50</v>
      </c>
      <c r="AB78" s="21">
        <v>66.518443432652788</v>
      </c>
      <c r="AC78" s="21">
        <v>-0.11569182940321809</v>
      </c>
      <c r="AD78" s="21">
        <v>-6.9507006358857468E-2</v>
      </c>
      <c r="AI78" s="19">
        <v>77</v>
      </c>
      <c r="AJ78" s="98">
        <v>1248.3441666666668</v>
      </c>
      <c r="AK78" s="99">
        <v>0.60030418250950568</v>
      </c>
      <c r="AL78" s="99">
        <v>0.53494930291508236</v>
      </c>
      <c r="AM78" s="9">
        <f t="shared" si="10"/>
        <v>0.28617075668933256</v>
      </c>
      <c r="AN78" s="100">
        <v>60.028774388070318</v>
      </c>
      <c r="AO78" s="100">
        <v>64.669014770173973</v>
      </c>
      <c r="AP78" s="91">
        <v>61.773361873847399</v>
      </c>
      <c r="AQ78" s="21"/>
      <c r="AR78" s="21">
        <v>50</v>
      </c>
      <c r="AS78" s="21">
        <v>66.671383019470852</v>
      </c>
      <c r="AT78" s="21">
        <v>-0.26863141622128239</v>
      </c>
      <c r="AU78" s="21">
        <v>-0.17077981786514521</v>
      </c>
      <c r="AZ78" s="102">
        <v>478</v>
      </c>
      <c r="BA78" s="98">
        <v>1416.4241666666667</v>
      </c>
      <c r="BB78" s="99">
        <v>0.46</v>
      </c>
      <c r="BC78" s="99">
        <v>0.67966189856957093</v>
      </c>
      <c r="BD78" s="103">
        <f t="shared" si="11"/>
        <v>0.46194029636719375</v>
      </c>
      <c r="BE78" s="100">
        <v>65.051301608935972</v>
      </c>
      <c r="BF78" s="100">
        <v>63.513951979234271</v>
      </c>
      <c r="BG78" s="2">
        <f t="shared" si="12"/>
        <v>65.592884803388387</v>
      </c>
      <c r="BH78" s="3">
        <v>77</v>
      </c>
      <c r="BI78" s="3" t="str">
        <f t="shared" si="13"/>
        <v>OK</v>
      </c>
      <c r="BP78" s="2">
        <v>65.592884803388387</v>
      </c>
      <c r="BQ78" s="2">
        <v>63.513951979234271</v>
      </c>
      <c r="BU78" s="99">
        <v>63.513951979234271</v>
      </c>
      <c r="BV78" s="2">
        <v>65.592884803388387</v>
      </c>
      <c r="BW78" s="2">
        <f t="shared" si="14"/>
        <v>60.843354107539767</v>
      </c>
      <c r="BX78" s="2">
        <f t="shared" si="15"/>
        <v>70.342415499237006</v>
      </c>
    </row>
    <row r="79" spans="2:76" ht="14.25">
      <c r="B79" s="19">
        <v>79</v>
      </c>
      <c r="C79" s="98">
        <v>1248.3441666666668</v>
      </c>
      <c r="D79" s="99">
        <v>0.60030418250950568</v>
      </c>
      <c r="E79" s="99">
        <v>0.53494930291508236</v>
      </c>
      <c r="F79" s="9">
        <f t="shared" si="9"/>
        <v>0.28617075668933256</v>
      </c>
      <c r="G79" s="100">
        <v>60.028774388070318</v>
      </c>
      <c r="H79" s="100">
        <v>64.669014770173973</v>
      </c>
      <c r="J79" s="21">
        <v>51</v>
      </c>
      <c r="K79" s="21">
        <v>66.60745946891933</v>
      </c>
      <c r="L79" s="21">
        <v>-0.20470786566976074</v>
      </c>
      <c r="M79" s="21">
        <v>-0.11783561790093992</v>
      </c>
      <c r="S79" s="19">
        <v>79</v>
      </c>
      <c r="T79" s="13">
        <v>1286.385</v>
      </c>
      <c r="U79" s="14">
        <v>0.6</v>
      </c>
      <c r="V79" s="14">
        <v>0.5266910069177555</v>
      </c>
      <c r="W79" s="20">
        <f t="shared" si="8"/>
        <v>0.27740341676803915</v>
      </c>
      <c r="X79" s="15">
        <v>64.669014770173973</v>
      </c>
      <c r="Y79" s="15">
        <v>65.510471204188491</v>
      </c>
      <c r="AA79" s="21">
        <v>51</v>
      </c>
      <c r="AB79" s="21">
        <v>68.48037874834526</v>
      </c>
      <c r="AC79" s="21">
        <v>3.2276086220650768</v>
      </c>
      <c r="AD79" s="21">
        <v>1.9391292727845841</v>
      </c>
      <c r="AI79" s="19">
        <v>78</v>
      </c>
      <c r="AJ79" s="98">
        <v>1286.385</v>
      </c>
      <c r="AK79" s="99">
        <v>0.6</v>
      </c>
      <c r="AL79" s="99">
        <v>0.5266910069177555</v>
      </c>
      <c r="AM79" s="9">
        <f t="shared" si="10"/>
        <v>0.27740341676803915</v>
      </c>
      <c r="AN79" s="100">
        <v>64.669014770173973</v>
      </c>
      <c r="AO79" s="100">
        <v>65.510471204188491</v>
      </c>
      <c r="AP79" s="91">
        <v>64.155263464326453</v>
      </c>
      <c r="AQ79" s="21"/>
      <c r="AR79" s="21">
        <v>51</v>
      </c>
      <c r="AS79" s="21">
        <v>68.561032470794146</v>
      </c>
      <c r="AT79" s="21">
        <v>3.1469548996161905</v>
      </c>
      <c r="AU79" s="21">
        <v>2.0006460604874734</v>
      </c>
      <c r="AZ79" s="102">
        <v>479</v>
      </c>
      <c r="BA79" s="98">
        <v>1375.6775</v>
      </c>
      <c r="BB79" s="99">
        <v>0.46502310984308137</v>
      </c>
      <c r="BC79" s="99">
        <v>0.74474579172610555</v>
      </c>
      <c r="BD79" s="103">
        <f t="shared" si="11"/>
        <v>0.55464629429374379</v>
      </c>
      <c r="BE79" s="100">
        <v>63.513951979234271</v>
      </c>
      <c r="BF79" s="100">
        <v>62.818704728095909</v>
      </c>
      <c r="BG79" s="2">
        <f t="shared" si="12"/>
        <v>65.541128314505045</v>
      </c>
      <c r="BH79" s="3">
        <v>78</v>
      </c>
      <c r="BI79" s="3" t="str">
        <f t="shared" si="13"/>
        <v>OK</v>
      </c>
      <c r="BP79" s="2">
        <v>65.541128314505045</v>
      </c>
      <c r="BQ79" s="2">
        <v>62.818704728095909</v>
      </c>
      <c r="BU79" s="99">
        <v>62.818704728095909</v>
      </c>
      <c r="BV79" s="2">
        <v>65.541128314505045</v>
      </c>
      <c r="BW79" s="2">
        <f t="shared" si="14"/>
        <v>60.791597618656425</v>
      </c>
      <c r="BX79" s="2">
        <f t="shared" si="15"/>
        <v>70.290659010353664</v>
      </c>
    </row>
    <row r="80" spans="2:76" ht="14.25">
      <c r="B80" s="19">
        <v>80</v>
      </c>
      <c r="C80" s="98">
        <v>1286.385</v>
      </c>
      <c r="D80" s="99">
        <v>0.6</v>
      </c>
      <c r="E80" s="99">
        <v>0.5266910069177555</v>
      </c>
      <c r="F80" s="9">
        <f t="shared" si="9"/>
        <v>0.27740341676803915</v>
      </c>
      <c r="G80" s="100">
        <v>64.669014770173973</v>
      </c>
      <c r="H80" s="100">
        <v>65.510471204188491</v>
      </c>
      <c r="J80" s="21">
        <v>52</v>
      </c>
      <c r="K80" s="21">
        <v>68.77120935878682</v>
      </c>
      <c r="L80" s="21">
        <v>2.9367780116235167</v>
      </c>
      <c r="M80" s="21">
        <v>1.6904922070547974</v>
      </c>
      <c r="S80" s="19">
        <v>80</v>
      </c>
      <c r="T80" s="13">
        <v>1248.8216666666667</v>
      </c>
      <c r="U80" s="14">
        <v>0.60000918273645543</v>
      </c>
      <c r="V80" s="14">
        <v>0.55003673094582184</v>
      </c>
      <c r="W80" s="20">
        <f t="shared" si="8"/>
        <v>0.30254040538956639</v>
      </c>
      <c r="X80" s="15">
        <v>65.510471204188491</v>
      </c>
      <c r="Y80" s="15">
        <v>65.490841416040737</v>
      </c>
      <c r="AA80" s="21">
        <v>52</v>
      </c>
      <c r="AB80" s="21">
        <v>71.265018825769289</v>
      </c>
      <c r="AC80" s="21">
        <v>-0.88922982183731847</v>
      </c>
      <c r="AD80" s="21">
        <v>-0.5342443213125726</v>
      </c>
      <c r="AI80" s="19">
        <v>79</v>
      </c>
      <c r="AJ80" s="98">
        <v>1248.8216666666667</v>
      </c>
      <c r="AK80" s="99">
        <v>0.60000918273645543</v>
      </c>
      <c r="AL80" s="99">
        <v>0.55003673094582184</v>
      </c>
      <c r="AM80" s="9">
        <f t="shared" si="10"/>
        <v>0.30254040538956639</v>
      </c>
      <c r="AN80" s="100">
        <v>65.510471204188491</v>
      </c>
      <c r="AO80" s="100">
        <v>65.490841416040737</v>
      </c>
      <c r="AP80" s="91">
        <v>65.028553519954329</v>
      </c>
      <c r="AQ80" s="21"/>
      <c r="AR80" s="21">
        <v>52</v>
      </c>
      <c r="AS80" s="21">
        <v>71.396203349869964</v>
      </c>
      <c r="AT80" s="21">
        <v>-1.0204143459379935</v>
      </c>
      <c r="AU80" s="21">
        <v>-0.64871852517325013</v>
      </c>
      <c r="AZ80" s="102">
        <v>480</v>
      </c>
      <c r="BA80" s="98">
        <v>1340.1833333333334</v>
      </c>
      <c r="BB80" s="99">
        <v>0.45000341219290269</v>
      </c>
      <c r="BC80" s="99">
        <v>0.65</v>
      </c>
      <c r="BD80" s="103">
        <f t="shared" si="11"/>
        <v>0.42250000000000004</v>
      </c>
      <c r="BE80" s="100">
        <v>62.818704728095909</v>
      </c>
      <c r="BF80" s="100">
        <v>62.692843334482397</v>
      </c>
      <c r="BG80" s="2">
        <f t="shared" si="12"/>
        <v>64.130193434798528</v>
      </c>
      <c r="BH80" s="3">
        <v>79</v>
      </c>
      <c r="BI80" s="3" t="str">
        <f t="shared" si="13"/>
        <v>OK</v>
      </c>
      <c r="BP80" s="2">
        <v>64.130193434798528</v>
      </c>
      <c r="BQ80" s="2">
        <v>62.692843334482397</v>
      </c>
      <c r="BU80" s="99">
        <v>62.692843334482397</v>
      </c>
      <c r="BV80" s="2">
        <v>64.130193434798528</v>
      </c>
      <c r="BW80" s="2">
        <f t="shared" si="14"/>
        <v>59.380662738949908</v>
      </c>
      <c r="BX80" s="2">
        <f t="shared" si="15"/>
        <v>68.879724130647148</v>
      </c>
    </row>
    <row r="81" spans="2:76" ht="14.25">
      <c r="B81" s="19">
        <v>81</v>
      </c>
      <c r="C81" s="98">
        <v>1248.8216666666667</v>
      </c>
      <c r="D81" s="99">
        <v>0.60000918273645543</v>
      </c>
      <c r="E81" s="99">
        <v>0.55003673094582184</v>
      </c>
      <c r="F81" s="9">
        <f t="shared" si="9"/>
        <v>0.30254040538956639</v>
      </c>
      <c r="G81" s="100">
        <v>65.510471204188491</v>
      </c>
      <c r="H81" s="100">
        <v>65.490841416040737</v>
      </c>
      <c r="J81" s="21">
        <v>53</v>
      </c>
      <c r="K81" s="21">
        <v>71.296692902460151</v>
      </c>
      <c r="L81" s="21">
        <v>-0.92090389852818078</v>
      </c>
      <c r="M81" s="21">
        <v>-0.53009824295423957</v>
      </c>
      <c r="S81" s="19">
        <v>81</v>
      </c>
      <c r="T81" s="13">
        <v>1297.3675000000001</v>
      </c>
      <c r="U81" s="14">
        <v>0.60010923276983097</v>
      </c>
      <c r="V81" s="14">
        <v>0.48010923276983092</v>
      </c>
      <c r="W81" s="20">
        <f t="shared" si="8"/>
        <v>0.2305048753908357</v>
      </c>
      <c r="X81" s="15">
        <v>65.490841416040737</v>
      </c>
      <c r="Y81" s="15">
        <v>63.855157237574367</v>
      </c>
      <c r="AA81" s="21">
        <v>53</v>
      </c>
      <c r="AB81" s="21">
        <v>70.099695893204853</v>
      </c>
      <c r="AC81" s="21">
        <v>0.33503733222603671</v>
      </c>
      <c r="AD81" s="21">
        <v>0.20128856204984522</v>
      </c>
      <c r="AI81" s="19">
        <v>80</v>
      </c>
      <c r="AJ81" s="98">
        <v>1297.3675000000001</v>
      </c>
      <c r="AK81" s="99">
        <v>0.60010923276983097</v>
      </c>
      <c r="AL81" s="99">
        <v>0.48010923276983092</v>
      </c>
      <c r="AM81" s="9">
        <f t="shared" si="10"/>
        <v>0.2305048753908357</v>
      </c>
      <c r="AN81" s="100">
        <v>65.490841416040737</v>
      </c>
      <c r="AO81" s="100">
        <v>63.855157237574367</v>
      </c>
      <c r="AP81" s="91">
        <v>63.90464251345557</v>
      </c>
      <c r="AQ81" s="21"/>
      <c r="AR81" s="21">
        <v>53</v>
      </c>
      <c r="AS81" s="21">
        <v>70.222668222733958</v>
      </c>
      <c r="AT81" s="21">
        <v>0.21206500269693151</v>
      </c>
      <c r="AU81" s="21">
        <v>0.13481826900812147</v>
      </c>
      <c r="AZ81" s="102">
        <v>481</v>
      </c>
      <c r="BA81" s="98">
        <v>1404.8491484184915</v>
      </c>
      <c r="BB81" s="99">
        <v>0.45</v>
      </c>
      <c r="BC81" s="99">
        <v>0.64988409529942059</v>
      </c>
      <c r="BD81" s="103">
        <f t="shared" si="11"/>
        <v>0.42234933732314639</v>
      </c>
      <c r="BE81" s="100">
        <v>62.692843334482397</v>
      </c>
      <c r="BF81" s="100">
        <v>64.93173703003572</v>
      </c>
      <c r="BG81" s="2">
        <f t="shared" si="12"/>
        <v>63.925137418427312</v>
      </c>
      <c r="BH81" s="3">
        <v>80</v>
      </c>
      <c r="BI81" s="3" t="str">
        <f t="shared" si="13"/>
        <v>OK</v>
      </c>
      <c r="BP81" s="2">
        <v>63.925137418427312</v>
      </c>
      <c r="BQ81" s="2">
        <v>64.93173703003572</v>
      </c>
      <c r="BU81" s="99">
        <v>64.93173703003572</v>
      </c>
      <c r="BV81" s="2">
        <v>63.925137418427312</v>
      </c>
      <c r="BW81" s="2">
        <f t="shared" si="14"/>
        <v>59.175606722578692</v>
      </c>
      <c r="BX81" s="2">
        <f t="shared" si="15"/>
        <v>68.674668114275931</v>
      </c>
    </row>
    <row r="82" spans="2:76" ht="14.25">
      <c r="B82" s="19">
        <v>82</v>
      </c>
      <c r="C82" s="98">
        <v>1297.3675000000001</v>
      </c>
      <c r="D82" s="99">
        <v>0.60010923276983097</v>
      </c>
      <c r="E82" s="99">
        <v>0.48010923276983092</v>
      </c>
      <c r="F82" s="9">
        <f t="shared" si="9"/>
        <v>0.2305048753908357</v>
      </c>
      <c r="G82" s="100">
        <v>65.490841416040737</v>
      </c>
      <c r="H82" s="100">
        <v>63.855157237574367</v>
      </c>
      <c r="J82" s="21">
        <v>54</v>
      </c>
      <c r="K82" s="21">
        <v>70.155129938939083</v>
      </c>
      <c r="L82" s="21">
        <v>0.2796032864918061</v>
      </c>
      <c r="M82" s="21">
        <v>0.16094753332071127</v>
      </c>
      <c r="S82" s="19">
        <v>82</v>
      </c>
      <c r="T82" s="13">
        <v>1247.3891666666666</v>
      </c>
      <c r="U82" s="14">
        <v>0.57990869504143838</v>
      </c>
      <c r="V82" s="14">
        <v>0.58972608512431524</v>
      </c>
      <c r="W82" s="20">
        <f t="shared" si="8"/>
        <v>0.34777685547605108</v>
      </c>
      <c r="X82" s="15">
        <v>63.855157237574367</v>
      </c>
      <c r="Y82" s="15">
        <v>61.686672938670981</v>
      </c>
      <c r="AA82" s="21">
        <v>54</v>
      </c>
      <c r="AB82" s="21">
        <v>70.216692019331447</v>
      </c>
      <c r="AC82" s="21">
        <v>-0.80484411736588868</v>
      </c>
      <c r="AD82" s="21">
        <v>-0.48354586034477343</v>
      </c>
      <c r="AI82" s="19">
        <v>81</v>
      </c>
      <c r="AJ82" s="98">
        <v>1247.3891666666666</v>
      </c>
      <c r="AK82" s="99">
        <v>0.57990869504143838</v>
      </c>
      <c r="AL82" s="99">
        <v>0.58972608512431524</v>
      </c>
      <c r="AM82" s="9">
        <f t="shared" si="10"/>
        <v>0.34777685547605108</v>
      </c>
      <c r="AN82" s="100">
        <v>63.855157237574367</v>
      </c>
      <c r="AO82" s="100">
        <v>61.686672938670981</v>
      </c>
      <c r="AP82" s="91">
        <v>64.578367795759732</v>
      </c>
      <c r="AQ82" s="21"/>
      <c r="AR82" s="21">
        <v>54</v>
      </c>
      <c r="AS82" s="21">
        <v>70.318202877712139</v>
      </c>
      <c r="AT82" s="21">
        <v>-0.90635497574658075</v>
      </c>
      <c r="AU82" s="21">
        <v>-0.5762063866411844</v>
      </c>
      <c r="AZ82" s="102">
        <v>482</v>
      </c>
      <c r="BA82" s="98">
        <v>1379.7362499999999</v>
      </c>
      <c r="BB82" s="99">
        <v>0.51509768992069871</v>
      </c>
      <c r="BC82" s="99">
        <v>0.65960924031720491</v>
      </c>
      <c r="BD82" s="103">
        <f t="shared" si="11"/>
        <v>0.4350843499118402</v>
      </c>
      <c r="BE82" s="100">
        <v>64.93173703003572</v>
      </c>
      <c r="BF82" s="100">
        <v>69.408497054658525</v>
      </c>
      <c r="BG82" s="2">
        <f t="shared" si="12"/>
        <v>65.554452703996304</v>
      </c>
      <c r="BH82" s="3">
        <v>81</v>
      </c>
      <c r="BI82" s="3" t="str">
        <f t="shared" si="13"/>
        <v>OK</v>
      </c>
      <c r="BP82" s="2">
        <v>65.554452703996304</v>
      </c>
      <c r="BQ82" s="2">
        <v>69.408497054658525</v>
      </c>
      <c r="BU82" s="99">
        <v>69.408497054658525</v>
      </c>
      <c r="BV82" s="2">
        <v>65.554452703996304</v>
      </c>
      <c r="BW82" s="2">
        <f t="shared" si="14"/>
        <v>60.804922008147685</v>
      </c>
      <c r="BX82" s="2">
        <f t="shared" si="15"/>
        <v>70.303983399844924</v>
      </c>
    </row>
    <row r="83" spans="2:76" ht="14.25">
      <c r="B83" s="19">
        <v>83</v>
      </c>
      <c r="C83" s="98">
        <v>1247.3891666666666</v>
      </c>
      <c r="D83" s="99">
        <v>0.57990869504143838</v>
      </c>
      <c r="E83" s="99">
        <v>0.58972608512431524</v>
      </c>
      <c r="F83" s="9">
        <f t="shared" si="9"/>
        <v>0.34777685547605108</v>
      </c>
      <c r="G83" s="100">
        <v>63.855157237574367</v>
      </c>
      <c r="H83" s="100">
        <v>61.686672938670981</v>
      </c>
      <c r="J83" s="21">
        <v>55</v>
      </c>
      <c r="K83" s="21">
        <v>70.259932262522284</v>
      </c>
      <c r="L83" s="21">
        <v>-0.84808436055672587</v>
      </c>
      <c r="M83" s="21">
        <v>-0.48818126421943131</v>
      </c>
      <c r="S83" s="19">
        <v>83</v>
      </c>
      <c r="T83" s="13">
        <v>1278.4266666666665</v>
      </c>
      <c r="U83" s="14">
        <v>0.61</v>
      </c>
      <c r="V83" s="14">
        <v>0.53572669290270047</v>
      </c>
      <c r="W83" s="20">
        <f t="shared" si="8"/>
        <v>0.28700308948846437</v>
      </c>
      <c r="X83" s="15">
        <v>61.686672938670981</v>
      </c>
      <c r="Y83" s="15">
        <v>65.270123787770814</v>
      </c>
      <c r="AA83" s="21">
        <v>55</v>
      </c>
      <c r="AB83" s="21">
        <v>68.966950495175013</v>
      </c>
      <c r="AC83" s="21">
        <v>2.8135440532816176</v>
      </c>
      <c r="AD83" s="21">
        <v>1.6903615874271174</v>
      </c>
      <c r="AI83" s="19">
        <v>82</v>
      </c>
      <c r="AJ83" s="98">
        <v>1278.4266666666665</v>
      </c>
      <c r="AK83" s="99">
        <v>0.61</v>
      </c>
      <c r="AL83" s="99">
        <v>0.53572669290270047</v>
      </c>
      <c r="AM83" s="9">
        <f t="shared" si="10"/>
        <v>0.28700308948846437</v>
      </c>
      <c r="AN83" s="100">
        <v>61.686672938670981</v>
      </c>
      <c r="AO83" s="100">
        <v>65.270123787770814</v>
      </c>
      <c r="AP83" s="91">
        <v>62.675923376958075</v>
      </c>
      <c r="AQ83" s="21"/>
      <c r="AR83" s="21">
        <v>55</v>
      </c>
      <c r="AS83" s="21">
        <v>69.08947161740943</v>
      </c>
      <c r="AT83" s="21">
        <v>2.6910229310472005</v>
      </c>
      <c r="AU83" s="21">
        <v>1.7107917327755964</v>
      </c>
      <c r="AZ83" s="102">
        <v>483</v>
      </c>
      <c r="BA83" s="98">
        <v>1329.4395833333335</v>
      </c>
      <c r="BB83" s="99">
        <v>0.54011587141244288</v>
      </c>
      <c r="BC83" s="99">
        <v>0.64471032146889296</v>
      </c>
      <c r="BD83" s="103">
        <f t="shared" si="11"/>
        <v>0.41565139860852329</v>
      </c>
      <c r="BE83" s="100">
        <v>69.408497054658525</v>
      </c>
      <c r="BF83" s="100">
        <v>68.057876369152766</v>
      </c>
      <c r="BG83" s="2">
        <f t="shared" si="12"/>
        <v>68.052654166905867</v>
      </c>
      <c r="BH83" s="3">
        <v>82</v>
      </c>
      <c r="BI83" s="3" t="str">
        <f t="shared" si="13"/>
        <v>OK</v>
      </c>
      <c r="BP83" s="2">
        <v>68.052654166905867</v>
      </c>
      <c r="BQ83" s="2">
        <v>68.057876369152766</v>
      </c>
      <c r="BU83" s="99">
        <v>68.057876369152766</v>
      </c>
      <c r="BV83" s="2">
        <v>68.052654166905867</v>
      </c>
      <c r="BW83" s="2">
        <f t="shared" si="14"/>
        <v>63.303123471057248</v>
      </c>
      <c r="BX83" s="2">
        <f t="shared" si="15"/>
        <v>72.802184862754487</v>
      </c>
    </row>
    <row r="84" spans="2:76" ht="14.25">
      <c r="B84" s="19">
        <v>84</v>
      </c>
      <c r="C84" s="98">
        <v>1278.4266666666665</v>
      </c>
      <c r="D84" s="99">
        <v>0.61</v>
      </c>
      <c r="E84" s="99">
        <v>0.53572669290270047</v>
      </c>
      <c r="F84" s="9">
        <f t="shared" si="9"/>
        <v>0.28700308948846437</v>
      </c>
      <c r="G84" s="100">
        <v>61.686672938670981</v>
      </c>
      <c r="H84" s="100">
        <v>65.270123787770814</v>
      </c>
      <c r="J84" s="21">
        <v>56</v>
      </c>
      <c r="K84" s="21">
        <v>69.007037402590427</v>
      </c>
      <c r="L84" s="21">
        <v>2.7734571458662032</v>
      </c>
      <c r="M84" s="21">
        <v>1.5964801129436899</v>
      </c>
      <c r="S84" s="19">
        <v>84</v>
      </c>
      <c r="T84" s="13">
        <v>1326.3488469601675</v>
      </c>
      <c r="U84" s="14">
        <v>0.59509742382633701</v>
      </c>
      <c r="V84" s="14">
        <v>0.75509742382633704</v>
      </c>
      <c r="W84" s="20">
        <f t="shared" si="8"/>
        <v>0.5701721194691709</v>
      </c>
      <c r="X84" s="15">
        <v>65.270123787770814</v>
      </c>
      <c r="Y84" s="15">
        <v>63.521085857303227</v>
      </c>
      <c r="AA84" s="21">
        <v>56</v>
      </c>
      <c r="AB84" s="21">
        <v>71.187700456676879</v>
      </c>
      <c r="AC84" s="21">
        <v>-0.89498874349126822</v>
      </c>
      <c r="AD84" s="21">
        <v>-0.53770424934799288</v>
      </c>
      <c r="AI84" s="19">
        <v>83</v>
      </c>
      <c r="AJ84" s="98">
        <v>1326.3488469601675</v>
      </c>
      <c r="AK84" s="99">
        <v>0.59509742382633701</v>
      </c>
      <c r="AL84" s="99">
        <v>0.75509742382633704</v>
      </c>
      <c r="AM84" s="9">
        <f t="shared" si="10"/>
        <v>0.5701721194691709</v>
      </c>
      <c r="AN84" s="100">
        <v>65.270123787770814</v>
      </c>
      <c r="AO84" s="100">
        <v>63.521085857303227</v>
      </c>
      <c r="AP84" s="91">
        <v>67.158560805456702</v>
      </c>
      <c r="AQ84" s="21"/>
      <c r="AR84" s="21">
        <v>56</v>
      </c>
      <c r="AS84" s="21">
        <v>71.279982351428899</v>
      </c>
      <c r="AT84" s="21">
        <v>-0.98727063824328809</v>
      </c>
      <c r="AU84" s="21">
        <v>-0.62764773441058364</v>
      </c>
      <c r="AZ84" s="102">
        <v>484</v>
      </c>
      <c r="BA84" s="98">
        <v>1249.1400000000001</v>
      </c>
      <c r="BB84" s="99">
        <v>0.52500657973441811</v>
      </c>
      <c r="BC84" s="99">
        <v>0.71998684053116402</v>
      </c>
      <c r="BD84" s="103">
        <f t="shared" si="11"/>
        <v>0.51838105053804784</v>
      </c>
      <c r="BE84" s="100">
        <v>68.057876369152766</v>
      </c>
      <c r="BF84" s="100">
        <v>68.102855755276593</v>
      </c>
      <c r="BG84" s="2">
        <f t="shared" si="12"/>
        <v>68.271220239941471</v>
      </c>
      <c r="BH84" s="3">
        <v>83</v>
      </c>
      <c r="BI84" s="3" t="str">
        <f t="shared" si="13"/>
        <v>OK</v>
      </c>
      <c r="BP84" s="2">
        <v>68.271220239941471</v>
      </c>
      <c r="BQ84" s="2">
        <v>68.102855755276593</v>
      </c>
      <c r="BU84" s="99">
        <v>68.102855755276593</v>
      </c>
      <c r="BV84" s="2">
        <v>68.271220239941471</v>
      </c>
      <c r="BW84" s="2">
        <f t="shared" si="14"/>
        <v>63.521689544092851</v>
      </c>
      <c r="BX84" s="2">
        <f t="shared" si="15"/>
        <v>73.02075093579009</v>
      </c>
    </row>
    <row r="85" spans="2:76" ht="14.25">
      <c r="B85" s="19">
        <v>85</v>
      </c>
      <c r="C85" s="98">
        <v>1326.3488469601675</v>
      </c>
      <c r="D85" s="99">
        <v>0.59509742382633701</v>
      </c>
      <c r="E85" s="99">
        <v>0.75509742382633704</v>
      </c>
      <c r="F85" s="9">
        <f t="shared" si="9"/>
        <v>0.5701721194691709</v>
      </c>
      <c r="G85" s="100">
        <v>65.270123787770814</v>
      </c>
      <c r="H85" s="100">
        <v>63.521085857303227</v>
      </c>
      <c r="J85" s="21">
        <v>57</v>
      </c>
      <c r="K85" s="21">
        <v>71.18502116560137</v>
      </c>
      <c r="L85" s="21">
        <v>-0.8923094524157591</v>
      </c>
      <c r="M85" s="21">
        <v>-0.51363847373546412</v>
      </c>
      <c r="S85" s="19">
        <v>86</v>
      </c>
      <c r="T85" s="13">
        <v>1452.5550000000001</v>
      </c>
      <c r="U85" s="14">
        <v>0.61</v>
      </c>
      <c r="V85" s="14">
        <v>0.70318886679920467</v>
      </c>
      <c r="W85" s="20">
        <f t="shared" si="8"/>
        <v>0.49447458239034958</v>
      </c>
      <c r="X85" s="15">
        <v>73.52942580228175</v>
      </c>
      <c r="Y85" s="15">
        <v>69.503303156349389</v>
      </c>
      <c r="AA85" s="21">
        <v>57</v>
      </c>
      <c r="AB85" s="21">
        <v>73.091817102248484</v>
      </c>
      <c r="AC85" s="21">
        <v>-1.7263045660042309</v>
      </c>
      <c r="AD85" s="21">
        <v>-1.0371541626192238</v>
      </c>
      <c r="AI85" s="19">
        <v>84</v>
      </c>
      <c r="AJ85" s="98">
        <v>1452.5550000000001</v>
      </c>
      <c r="AK85" s="99">
        <v>0.61</v>
      </c>
      <c r="AL85" s="99">
        <v>0.70318886679920467</v>
      </c>
      <c r="AM85" s="9">
        <f t="shared" si="10"/>
        <v>0.49447458239034958</v>
      </c>
      <c r="AN85" s="100">
        <v>73.52942580228175</v>
      </c>
      <c r="AO85" s="100">
        <v>69.503303156349389</v>
      </c>
      <c r="AP85" s="91">
        <v>70.994478991180671</v>
      </c>
      <c r="AQ85" s="21"/>
      <c r="AR85" s="21">
        <v>57</v>
      </c>
      <c r="AS85" s="21">
        <v>72.45644094460917</v>
      </c>
      <c r="AT85" s="21">
        <v>-1.0909284083649169</v>
      </c>
      <c r="AU85" s="21">
        <v>-0.69354715656564714</v>
      </c>
      <c r="AZ85" s="102">
        <v>485</v>
      </c>
      <c r="BA85" s="98">
        <v>1352.3595833333334</v>
      </c>
      <c r="BB85" s="99">
        <v>0.52992690233672857</v>
      </c>
      <c r="BC85" s="99">
        <v>0.68978070701018568</v>
      </c>
      <c r="BD85" s="103">
        <f t="shared" si="11"/>
        <v>0.47579742376347162</v>
      </c>
      <c r="BE85" s="100">
        <v>68.102855755276593</v>
      </c>
      <c r="BF85" s="100">
        <v>67.439402981196494</v>
      </c>
      <c r="BG85" s="2">
        <f t="shared" si="12"/>
        <v>67.769493547273726</v>
      </c>
      <c r="BH85" s="3">
        <v>84</v>
      </c>
      <c r="BI85" s="3" t="str">
        <f t="shared" si="13"/>
        <v>OK</v>
      </c>
      <c r="BP85" s="2">
        <v>67.769493547273726</v>
      </c>
      <c r="BQ85" s="2">
        <v>67.439402981196494</v>
      </c>
      <c r="BU85" s="99">
        <v>67.439402981196494</v>
      </c>
      <c r="BV85" s="2">
        <v>67.769493547273726</v>
      </c>
      <c r="BW85" s="2">
        <f t="shared" si="14"/>
        <v>63.019962851425106</v>
      </c>
      <c r="BX85" s="2">
        <f t="shared" si="15"/>
        <v>72.519024243122345</v>
      </c>
    </row>
    <row r="86" spans="2:76" ht="14.25">
      <c r="B86" s="19">
        <v>86</v>
      </c>
      <c r="C86" s="98">
        <v>1513.0798822374877</v>
      </c>
      <c r="D86" s="99">
        <v>0.62850122850122847</v>
      </c>
      <c r="E86" s="99">
        <v>0.88149877149877154</v>
      </c>
      <c r="F86" s="9">
        <f t="shared" si="9"/>
        <v>0.7770400841538434</v>
      </c>
      <c r="G86" s="100">
        <v>63.521085857303227</v>
      </c>
      <c r="H86" s="100">
        <v>73.52942580228175</v>
      </c>
      <c r="J86" s="21">
        <v>58</v>
      </c>
      <c r="K86" s="21">
        <v>73.064592088986515</v>
      </c>
      <c r="L86" s="21">
        <v>-1.699079552742262</v>
      </c>
      <c r="M86" s="21">
        <v>-0.97803808517657875</v>
      </c>
      <c r="S86" s="19">
        <v>87</v>
      </c>
      <c r="T86" s="13">
        <v>1441.4133333333332</v>
      </c>
      <c r="U86" s="14">
        <v>0.63507517461820762</v>
      </c>
      <c r="V86" s="14">
        <v>0.66</v>
      </c>
      <c r="W86" s="20">
        <f t="shared" si="8"/>
        <v>0.43560000000000004</v>
      </c>
      <c r="X86" s="15">
        <v>69.503303156349389</v>
      </c>
      <c r="Y86" s="15">
        <v>66.730571915932487</v>
      </c>
      <c r="AA86" s="21">
        <v>58</v>
      </c>
      <c r="AB86" s="21">
        <v>70.457186195413911</v>
      </c>
      <c r="AC86" s="21">
        <v>-1.2548482292166341</v>
      </c>
      <c r="AD86" s="21">
        <v>-0.75390582288722519</v>
      </c>
      <c r="AI86" s="19">
        <v>85</v>
      </c>
      <c r="AJ86" s="98">
        <v>1441.4133333333332</v>
      </c>
      <c r="AK86" s="99">
        <v>0.63507517461820762</v>
      </c>
      <c r="AL86" s="99">
        <v>0.66</v>
      </c>
      <c r="AM86" s="9">
        <f t="shared" si="10"/>
        <v>0.43560000000000004</v>
      </c>
      <c r="AN86" s="100">
        <v>69.503303156349389</v>
      </c>
      <c r="AO86" s="100">
        <v>66.730571915932487</v>
      </c>
      <c r="AP86" s="91">
        <v>68.373549343978794</v>
      </c>
      <c r="AQ86" s="21"/>
      <c r="AR86" s="21">
        <v>58</v>
      </c>
      <c r="AS86" s="21">
        <v>70.596737780234662</v>
      </c>
      <c r="AT86" s="21">
        <v>-1.394399814037385</v>
      </c>
      <c r="AU86" s="21">
        <v>-0.88647615987080008</v>
      </c>
      <c r="AZ86" s="102">
        <v>486</v>
      </c>
      <c r="BA86" s="98">
        <v>1461.4699925539837</v>
      </c>
      <c r="BB86" s="99">
        <v>0.5349629886652788</v>
      </c>
      <c r="BC86" s="99">
        <v>0.66985195466111491</v>
      </c>
      <c r="BD86" s="103">
        <f t="shared" si="11"/>
        <v>0.44870164116331634</v>
      </c>
      <c r="BE86" s="100">
        <v>67.439402981196494</v>
      </c>
      <c r="BF86" s="100">
        <v>67.739754357498839</v>
      </c>
      <c r="BG86" s="2">
        <f t="shared" si="12"/>
        <v>66.965072477863842</v>
      </c>
      <c r="BH86" s="3">
        <v>85</v>
      </c>
      <c r="BI86" s="3" t="str">
        <f t="shared" si="13"/>
        <v>OK</v>
      </c>
      <c r="BP86" s="2">
        <v>66.965072477863842</v>
      </c>
      <c r="BQ86" s="2">
        <v>67.739754357498839</v>
      </c>
      <c r="BU86" s="99">
        <v>67.739754357498839</v>
      </c>
      <c r="BV86" s="2">
        <v>66.965072477863842</v>
      </c>
      <c r="BW86" s="2">
        <f t="shared" si="14"/>
        <v>62.215541782015222</v>
      </c>
      <c r="BX86" s="2">
        <f t="shared" si="15"/>
        <v>71.714603173712462</v>
      </c>
    </row>
    <row r="87" spans="2:76" ht="14.25">
      <c r="B87" s="19">
        <v>87</v>
      </c>
      <c r="C87" s="98">
        <v>1452.5550000000001</v>
      </c>
      <c r="D87" s="99">
        <v>0.61</v>
      </c>
      <c r="E87" s="99">
        <v>0.70318886679920467</v>
      </c>
      <c r="F87" s="9">
        <f t="shared" si="9"/>
        <v>0.49447458239034958</v>
      </c>
      <c r="G87" s="100">
        <v>73.52942580228175</v>
      </c>
      <c r="H87" s="100">
        <v>69.503303156349389</v>
      </c>
      <c r="J87" s="21">
        <v>59</v>
      </c>
      <c r="K87" s="21">
        <v>70.457489809898647</v>
      </c>
      <c r="L87" s="21">
        <v>-1.2551518437013698</v>
      </c>
      <c r="M87" s="21">
        <v>-0.72250078216658764</v>
      </c>
      <c r="S87" s="19">
        <v>88</v>
      </c>
      <c r="T87" s="13">
        <v>1460.8316666666667</v>
      </c>
      <c r="U87" s="14">
        <v>0.64</v>
      </c>
      <c r="V87" s="14">
        <v>0.63992380512583702</v>
      </c>
      <c r="W87" s="20">
        <f t="shared" si="8"/>
        <v>0.40950247636673026</v>
      </c>
      <c r="X87" s="15">
        <v>66.730571915932487</v>
      </c>
      <c r="Y87" s="15">
        <v>63.070776255707763</v>
      </c>
      <c r="AA87" s="21">
        <v>59</v>
      </c>
      <c r="AB87" s="21">
        <v>68.483632091584255</v>
      </c>
      <c r="AC87" s="21">
        <v>0.42879728694683195</v>
      </c>
      <c r="AD87" s="21">
        <v>0.25761902032508815</v>
      </c>
      <c r="AI87" s="19">
        <v>86</v>
      </c>
      <c r="AJ87" s="98">
        <v>1460.8316666666667</v>
      </c>
      <c r="AK87" s="99">
        <v>0.64</v>
      </c>
      <c r="AL87" s="99">
        <v>0.63992380512583702</v>
      </c>
      <c r="AM87" s="9">
        <f t="shared" si="10"/>
        <v>0.40950247636673026</v>
      </c>
      <c r="AN87" s="100">
        <v>66.730571915932487</v>
      </c>
      <c r="AO87" s="100">
        <v>63.070776255707763</v>
      </c>
      <c r="AP87" s="91">
        <v>66.569061021960934</v>
      </c>
      <c r="AQ87" s="21"/>
      <c r="AR87" s="21">
        <v>59</v>
      </c>
      <c r="AS87" s="21">
        <v>68.583637974557377</v>
      </c>
      <c r="AT87" s="21">
        <v>0.32879140397371032</v>
      </c>
      <c r="AU87" s="21">
        <v>0.20902594668972699</v>
      </c>
      <c r="AZ87" s="102">
        <v>487</v>
      </c>
      <c r="BA87" s="98">
        <v>1445.9495833333331</v>
      </c>
      <c r="BB87" s="99">
        <v>0.54495067421633292</v>
      </c>
      <c r="BC87" s="99">
        <v>0.67524662891833531</v>
      </c>
      <c r="BD87" s="103">
        <f t="shared" si="11"/>
        <v>0.45595800986557605</v>
      </c>
      <c r="BE87" s="100">
        <v>67.739754357498839</v>
      </c>
      <c r="BF87" s="100">
        <v>67.402484596455267</v>
      </c>
      <c r="BG87" s="2">
        <f t="shared" si="12"/>
        <v>67.259672271745202</v>
      </c>
      <c r="BH87" s="3">
        <v>86</v>
      </c>
      <c r="BI87" s="3" t="str">
        <f t="shared" si="13"/>
        <v>OK</v>
      </c>
      <c r="BP87" s="2">
        <v>67.259672271745202</v>
      </c>
      <c r="BQ87" s="2">
        <v>67.402484596455267</v>
      </c>
      <c r="BU87" s="99">
        <v>67.402484596455267</v>
      </c>
      <c r="BV87" s="2">
        <v>67.259672271745202</v>
      </c>
      <c r="BW87" s="2">
        <f t="shared" si="14"/>
        <v>62.510141575896583</v>
      </c>
      <c r="BX87" s="2">
        <f t="shared" si="15"/>
        <v>72.009202967593822</v>
      </c>
    </row>
    <row r="88" spans="2:76" ht="14.25">
      <c r="B88" s="19">
        <v>88</v>
      </c>
      <c r="C88" s="98">
        <v>1441.4133333333332</v>
      </c>
      <c r="D88" s="99">
        <v>0.63507517461820762</v>
      </c>
      <c r="E88" s="99">
        <v>0.66</v>
      </c>
      <c r="F88" s="9">
        <f t="shared" si="9"/>
        <v>0.43560000000000004</v>
      </c>
      <c r="G88" s="100">
        <v>69.503303156349389</v>
      </c>
      <c r="H88" s="100">
        <v>66.730571915932487</v>
      </c>
      <c r="J88" s="21">
        <v>60</v>
      </c>
      <c r="K88" s="21">
        <v>68.487326052331269</v>
      </c>
      <c r="L88" s="21">
        <v>0.42510332619981739</v>
      </c>
      <c r="M88" s="21">
        <v>0.24470145761428794</v>
      </c>
      <c r="S88" s="19">
        <v>89</v>
      </c>
      <c r="T88" s="13">
        <v>1472.1324999999999</v>
      </c>
      <c r="U88" s="14">
        <v>0.66</v>
      </c>
      <c r="V88" s="14">
        <v>0.5850598388952819</v>
      </c>
      <c r="W88" s="20">
        <f t="shared" si="8"/>
        <v>0.34229501508817323</v>
      </c>
      <c r="X88" s="15">
        <v>63.070776255707763</v>
      </c>
      <c r="Y88" s="15">
        <v>62.680459619602566</v>
      </c>
      <c r="AA88" s="21">
        <v>60</v>
      </c>
      <c r="AB88" s="21">
        <v>68.89675257546682</v>
      </c>
      <c r="AC88" s="21">
        <v>1.0320331279394139</v>
      </c>
      <c r="AD88" s="21">
        <v>0.62003975178078607</v>
      </c>
      <c r="AI88" s="19">
        <v>87</v>
      </c>
      <c r="AJ88" s="98">
        <v>1472.1324999999999</v>
      </c>
      <c r="AK88" s="99">
        <v>0.66</v>
      </c>
      <c r="AL88" s="99">
        <v>0.5850598388952819</v>
      </c>
      <c r="AM88" s="9">
        <f t="shared" si="10"/>
        <v>0.34229501508817323</v>
      </c>
      <c r="AN88" s="100">
        <v>63.070776255707763</v>
      </c>
      <c r="AO88" s="100">
        <v>62.680459619602566</v>
      </c>
      <c r="AP88" s="91">
        <v>63.884472362724082</v>
      </c>
      <c r="AQ88" s="21"/>
      <c r="AR88" s="21">
        <v>60</v>
      </c>
      <c r="AS88" s="21">
        <v>69.004091364453132</v>
      </c>
      <c r="AT88" s="21">
        <v>0.9246943389531026</v>
      </c>
      <c r="AU88" s="21">
        <v>0.58786545895755338</v>
      </c>
      <c r="AZ88" s="102">
        <v>488</v>
      </c>
      <c r="BA88" s="98">
        <v>1459.00125</v>
      </c>
      <c r="BB88" s="99">
        <v>0.55988229124176914</v>
      </c>
      <c r="BC88" s="99">
        <v>0.68502942718955773</v>
      </c>
      <c r="BD88" s="103">
        <f t="shared" si="11"/>
        <v>0.46926531611565359</v>
      </c>
      <c r="BE88" s="100">
        <v>67.402484596455267</v>
      </c>
      <c r="BF88" s="100">
        <v>70.094255289796806</v>
      </c>
      <c r="BG88" s="2">
        <f t="shared" si="12"/>
        <v>67.206559185446309</v>
      </c>
      <c r="BH88" s="3">
        <v>87</v>
      </c>
      <c r="BI88" s="3" t="str">
        <f t="shared" si="13"/>
        <v>OK</v>
      </c>
      <c r="BP88" s="2">
        <v>67.206559185446309</v>
      </c>
      <c r="BQ88" s="2">
        <v>70.094255289796806</v>
      </c>
      <c r="BU88" s="99">
        <v>70.094255289796806</v>
      </c>
      <c r="BV88" s="2">
        <v>67.206559185446309</v>
      </c>
      <c r="BW88" s="2">
        <f t="shared" si="14"/>
        <v>62.45702848959769</v>
      </c>
      <c r="BX88" s="2">
        <f t="shared" si="15"/>
        <v>71.956089881294929</v>
      </c>
    </row>
    <row r="89" spans="2:76" ht="14.25">
      <c r="B89" s="19">
        <v>89</v>
      </c>
      <c r="C89" s="98">
        <v>1460.8316666666667</v>
      </c>
      <c r="D89" s="99">
        <v>0.64</v>
      </c>
      <c r="E89" s="99">
        <v>0.63992380512583702</v>
      </c>
      <c r="F89" s="9">
        <f t="shared" si="9"/>
        <v>0.40950247636673026</v>
      </c>
      <c r="G89" s="100">
        <v>66.730571915932487</v>
      </c>
      <c r="H89" s="100">
        <v>63.070776255707763</v>
      </c>
      <c r="J89" s="21">
        <v>61</v>
      </c>
      <c r="K89" s="21">
        <v>68.978282547930661</v>
      </c>
      <c r="L89" s="21">
        <v>0.95050315547557318</v>
      </c>
      <c r="M89" s="21">
        <v>0.54713640961380183</v>
      </c>
      <c r="S89" s="19">
        <v>90</v>
      </c>
      <c r="T89" s="13">
        <v>1515.2666666666667</v>
      </c>
      <c r="U89" s="14">
        <v>0.65494515862719671</v>
      </c>
      <c r="V89" s="14">
        <v>0.56978063450878647</v>
      </c>
      <c r="W89" s="20">
        <f t="shared" si="8"/>
        <v>0.32464997146123531</v>
      </c>
      <c r="X89" s="15">
        <v>62.680459619602566</v>
      </c>
      <c r="Y89" s="15">
        <v>63.89992562141714</v>
      </c>
      <c r="AA89" s="21">
        <v>61</v>
      </c>
      <c r="AB89" s="21">
        <v>70.239388334567337</v>
      </c>
      <c r="AC89" s="21">
        <v>-1.3975306038207265</v>
      </c>
      <c r="AD89" s="21">
        <v>-0.83962859838538551</v>
      </c>
      <c r="AI89" s="19">
        <v>88</v>
      </c>
      <c r="AJ89" s="98">
        <v>1515.2666666666667</v>
      </c>
      <c r="AK89" s="99">
        <v>0.65494515862719671</v>
      </c>
      <c r="AL89" s="99">
        <v>0.56978063450878647</v>
      </c>
      <c r="AM89" s="9">
        <f t="shared" si="10"/>
        <v>0.32464997146123531</v>
      </c>
      <c r="AN89" s="100">
        <v>62.680459619602566</v>
      </c>
      <c r="AO89" s="100">
        <v>63.89992562141714</v>
      </c>
      <c r="AP89" s="91">
        <v>63.358034669472929</v>
      </c>
      <c r="AQ89" s="21"/>
      <c r="AR89" s="21">
        <v>61</v>
      </c>
      <c r="AS89" s="21">
        <v>70.324192925715863</v>
      </c>
      <c r="AT89" s="21">
        <v>-1.4823351949692523</v>
      </c>
      <c r="AU89" s="21">
        <v>-0.94238022556308632</v>
      </c>
      <c r="AZ89" s="102">
        <v>489</v>
      </c>
      <c r="BA89" s="98">
        <v>1454.2262499999999</v>
      </c>
      <c r="BB89" s="99">
        <v>0.55502508458756283</v>
      </c>
      <c r="BC89" s="99">
        <v>0.71482440788706103</v>
      </c>
      <c r="BD89" s="103">
        <f t="shared" si="11"/>
        <v>0.51097393411108738</v>
      </c>
      <c r="BE89" s="100">
        <v>70.094255289796806</v>
      </c>
      <c r="BF89" s="100">
        <v>68.920228660702406</v>
      </c>
      <c r="BG89" s="2">
        <f t="shared" si="12"/>
        <v>69.02414381009082</v>
      </c>
      <c r="BH89" s="3">
        <v>88</v>
      </c>
      <c r="BI89" s="3" t="str">
        <f t="shared" si="13"/>
        <v>OK</v>
      </c>
      <c r="BP89" s="2">
        <v>69.02414381009082</v>
      </c>
      <c r="BQ89" s="2">
        <v>68.920228660702406</v>
      </c>
      <c r="BU89" s="99">
        <v>68.920228660702406</v>
      </c>
      <c r="BV89" s="2">
        <v>69.02414381009082</v>
      </c>
      <c r="BW89" s="2">
        <f t="shared" si="14"/>
        <v>64.2746131142422</v>
      </c>
      <c r="BX89" s="2">
        <f t="shared" si="15"/>
        <v>73.773674505939439</v>
      </c>
    </row>
    <row r="90" spans="2:76" ht="14.25">
      <c r="B90" s="19">
        <v>90</v>
      </c>
      <c r="C90" s="98">
        <v>1472.1324999999999</v>
      </c>
      <c r="D90" s="99">
        <v>0.66</v>
      </c>
      <c r="E90" s="99">
        <v>0.5850598388952819</v>
      </c>
      <c r="F90" s="9">
        <f t="shared" si="9"/>
        <v>0.34229501508817323</v>
      </c>
      <c r="G90" s="100">
        <v>63.070776255707763</v>
      </c>
      <c r="H90" s="100">
        <v>62.680459619602566</v>
      </c>
      <c r="J90" s="21">
        <v>62</v>
      </c>
      <c r="K90" s="21">
        <v>70.32870035393384</v>
      </c>
      <c r="L90" s="21">
        <v>-1.4868426231872292</v>
      </c>
      <c r="M90" s="21">
        <v>-0.85586852586975304</v>
      </c>
      <c r="S90" s="19">
        <v>91</v>
      </c>
      <c r="T90" s="13">
        <v>1547.4183333333333</v>
      </c>
      <c r="U90" s="14">
        <v>0.66504015296367114</v>
      </c>
      <c r="V90" s="14">
        <v>0.55495984703632883</v>
      </c>
      <c r="W90" s="20">
        <f t="shared" si="8"/>
        <v>0.3079804318225855</v>
      </c>
      <c r="X90" s="15">
        <v>63.89992562141714</v>
      </c>
      <c r="Y90" s="15">
        <v>62.959984670885007</v>
      </c>
      <c r="AA90" s="21">
        <v>62</v>
      </c>
      <c r="AB90" s="21">
        <v>68.290907194691798</v>
      </c>
      <c r="AC90" s="21">
        <v>-0.22108289669620262</v>
      </c>
      <c r="AD90" s="21">
        <v>-0.13282537224768043</v>
      </c>
      <c r="AI90" s="19">
        <v>89</v>
      </c>
      <c r="AJ90" s="98">
        <v>1547.4183333333333</v>
      </c>
      <c r="AK90" s="99">
        <v>0.66504015296367114</v>
      </c>
      <c r="AL90" s="99">
        <v>0.55495984703632883</v>
      </c>
      <c r="AM90" s="9">
        <f t="shared" si="10"/>
        <v>0.3079804318225855</v>
      </c>
      <c r="AN90" s="100">
        <v>63.89992562141714</v>
      </c>
      <c r="AO90" s="100">
        <v>62.959984670885007</v>
      </c>
      <c r="AP90" s="91">
        <v>63.801524151542175</v>
      </c>
      <c r="AQ90" s="21"/>
      <c r="AR90" s="21">
        <v>62</v>
      </c>
      <c r="AS90" s="21">
        <v>68.437996916955484</v>
      </c>
      <c r="AT90" s="21">
        <v>-0.36817261895988906</v>
      </c>
      <c r="AU90" s="21">
        <v>-0.23406217222601219</v>
      </c>
      <c r="AZ90" s="102">
        <v>490</v>
      </c>
      <c r="BA90" s="98">
        <v>1439.4237499999999</v>
      </c>
      <c r="BB90" s="99">
        <v>0.56223719863822696</v>
      </c>
      <c r="BC90" s="99">
        <v>0.73223719863822689</v>
      </c>
      <c r="BD90" s="103">
        <f t="shared" si="11"/>
        <v>0.53617131506955817</v>
      </c>
      <c r="BE90" s="100">
        <v>68.920228660702406</v>
      </c>
      <c r="BF90" s="100">
        <v>66.348346672599448</v>
      </c>
      <c r="BG90" s="2">
        <f t="shared" si="12"/>
        <v>68.610416880249772</v>
      </c>
      <c r="BH90" s="3">
        <v>89</v>
      </c>
      <c r="BI90" s="3" t="str">
        <f t="shared" si="13"/>
        <v>OK</v>
      </c>
      <c r="BP90" s="2">
        <v>68.610416880249772</v>
      </c>
      <c r="BQ90" s="2">
        <v>66.348346672599448</v>
      </c>
      <c r="BU90" s="99">
        <v>66.348346672599448</v>
      </c>
      <c r="BV90" s="2">
        <v>68.610416880249772</v>
      </c>
      <c r="BW90" s="2">
        <f t="shared" si="14"/>
        <v>63.860886184401153</v>
      </c>
      <c r="BX90" s="2">
        <f t="shared" si="15"/>
        <v>73.359947576098392</v>
      </c>
    </row>
    <row r="91" spans="2:76" ht="14.25">
      <c r="B91" s="19">
        <v>91</v>
      </c>
      <c r="C91" s="98">
        <v>1515.2666666666667</v>
      </c>
      <c r="D91" s="99">
        <v>0.65494515862719671</v>
      </c>
      <c r="E91" s="99">
        <v>0.56978063450878647</v>
      </c>
      <c r="F91" s="9">
        <f t="shared" si="9"/>
        <v>0.32464997146123531</v>
      </c>
      <c r="G91" s="100">
        <v>62.680459619602566</v>
      </c>
      <c r="H91" s="100">
        <v>63.89992562141714</v>
      </c>
      <c r="J91" s="21">
        <v>63</v>
      </c>
      <c r="K91" s="21">
        <v>68.353733321502915</v>
      </c>
      <c r="L91" s="21">
        <v>-0.28390902350732006</v>
      </c>
      <c r="M91" s="21">
        <v>-0.16342603691939825</v>
      </c>
      <c r="S91" s="19">
        <v>92</v>
      </c>
      <c r="T91" s="13">
        <v>1474.9975000000002</v>
      </c>
      <c r="U91" s="14">
        <v>0.64011903169720474</v>
      </c>
      <c r="V91" s="14">
        <v>0.51541661094021662</v>
      </c>
      <c r="W91" s="20">
        <f t="shared" si="8"/>
        <v>0.26565428283309861</v>
      </c>
      <c r="X91" s="15">
        <v>62.959984670885007</v>
      </c>
      <c r="Y91" s="15">
        <v>61.532579775828886</v>
      </c>
      <c r="AA91" s="21">
        <v>63</v>
      </c>
      <c r="AB91" s="21">
        <v>68.551467790265505</v>
      </c>
      <c r="AC91" s="21">
        <v>-0.21789968208125288</v>
      </c>
      <c r="AD91" s="21">
        <v>-0.13091291464696445</v>
      </c>
      <c r="AI91" s="19">
        <v>90</v>
      </c>
      <c r="AJ91" s="98">
        <v>1474.9975000000002</v>
      </c>
      <c r="AK91" s="99">
        <v>0.64011903169720474</v>
      </c>
      <c r="AL91" s="99">
        <v>0.51541661094021662</v>
      </c>
      <c r="AM91" s="9">
        <f t="shared" si="10"/>
        <v>0.26565428283309861</v>
      </c>
      <c r="AN91" s="100">
        <v>62.959984670885007</v>
      </c>
      <c r="AO91" s="100">
        <v>61.532579775828886</v>
      </c>
      <c r="AP91" s="91">
        <v>62.787668320989802</v>
      </c>
      <c r="AQ91" s="21"/>
      <c r="AR91" s="21">
        <v>63</v>
      </c>
      <c r="AS91" s="21">
        <v>68.660203689246288</v>
      </c>
      <c r="AT91" s="21">
        <v>-0.32663558106203539</v>
      </c>
      <c r="AU91" s="21">
        <v>-0.20765540317927594</v>
      </c>
      <c r="AZ91" s="102">
        <v>491</v>
      </c>
      <c r="BA91" s="98">
        <v>1434.8079166666666</v>
      </c>
      <c r="BB91" s="99">
        <v>0.56000000000000005</v>
      </c>
      <c r="BC91" s="99">
        <v>0.74932860100561971</v>
      </c>
      <c r="BD91" s="103">
        <f t="shared" si="11"/>
        <v>0.56149335228503927</v>
      </c>
      <c r="BE91" s="100">
        <v>66.348346672599448</v>
      </c>
      <c r="BF91" s="100">
        <v>67.434424911066756</v>
      </c>
      <c r="BG91" s="2">
        <f t="shared" si="12"/>
        <v>67.358226993292277</v>
      </c>
      <c r="BH91" s="3">
        <v>90</v>
      </c>
      <c r="BI91" s="3" t="str">
        <f t="shared" si="13"/>
        <v>OK</v>
      </c>
      <c r="BP91" s="2">
        <v>67.358226993292277</v>
      </c>
      <c r="BQ91" s="2">
        <v>67.434424911066756</v>
      </c>
      <c r="BU91" s="99">
        <v>67.434424911066756</v>
      </c>
      <c r="BV91" s="2">
        <v>67.358226993292277</v>
      </c>
      <c r="BW91" s="2">
        <f t="shared" si="14"/>
        <v>62.608696297443657</v>
      </c>
      <c r="BX91" s="2">
        <f t="shared" si="15"/>
        <v>72.107757689140897</v>
      </c>
    </row>
    <row r="92" spans="2:76" ht="14.25">
      <c r="B92" s="19">
        <v>92</v>
      </c>
      <c r="C92" s="98">
        <v>1547.4183333333333</v>
      </c>
      <c r="D92" s="99">
        <v>0.66504015296367114</v>
      </c>
      <c r="E92" s="99">
        <v>0.55495984703632883</v>
      </c>
      <c r="F92" s="9">
        <f t="shared" si="9"/>
        <v>0.3079804318225855</v>
      </c>
      <c r="G92" s="100">
        <v>63.89992562141714</v>
      </c>
      <c r="H92" s="100">
        <v>62.959984670885007</v>
      </c>
      <c r="J92" s="21">
        <v>64</v>
      </c>
      <c r="K92" s="21">
        <v>68.697874613264162</v>
      </c>
      <c r="L92" s="21">
        <v>-0.36430650507990947</v>
      </c>
      <c r="M92" s="21">
        <v>-0.2097050936023919</v>
      </c>
      <c r="S92" s="19">
        <v>93</v>
      </c>
      <c r="T92" s="13">
        <v>1317.1041666666667</v>
      </c>
      <c r="U92" s="14">
        <v>0.68519169124246693</v>
      </c>
      <c r="V92" s="14">
        <v>0.56999999999999995</v>
      </c>
      <c r="W92" s="20">
        <f t="shared" si="8"/>
        <v>0.32489999999999997</v>
      </c>
      <c r="X92" s="15">
        <v>61.532579775828886</v>
      </c>
      <c r="Y92" s="15">
        <v>63.44086725043946</v>
      </c>
      <c r="AA92" s="21">
        <v>64</v>
      </c>
      <c r="AB92" s="21">
        <v>69.175612080356331</v>
      </c>
      <c r="AC92" s="21">
        <v>1.1036653496853575</v>
      </c>
      <c r="AD92" s="21">
        <v>0.66307599140183482</v>
      </c>
      <c r="AI92" s="19">
        <v>91</v>
      </c>
      <c r="AJ92" s="98">
        <v>1317.1041666666667</v>
      </c>
      <c r="AK92" s="99">
        <v>0.68519169124246693</v>
      </c>
      <c r="AL92" s="99">
        <v>0.56999999999999995</v>
      </c>
      <c r="AM92" s="9">
        <f t="shared" si="10"/>
        <v>0.32489999999999997</v>
      </c>
      <c r="AN92" s="100">
        <v>61.532579775828886</v>
      </c>
      <c r="AO92" s="100">
        <v>63.44086725043946</v>
      </c>
      <c r="AP92" s="91">
        <v>63.234020610641977</v>
      </c>
      <c r="AQ92" s="21"/>
      <c r="AR92" s="21">
        <v>64</v>
      </c>
      <c r="AS92" s="21">
        <v>69.238470956966324</v>
      </c>
      <c r="AT92" s="21">
        <v>1.0408064730753637</v>
      </c>
      <c r="AU92" s="21">
        <v>0.66168262225240271</v>
      </c>
      <c r="AZ92" s="102">
        <v>492</v>
      </c>
      <c r="BA92" s="98">
        <v>1431.1470833333333</v>
      </c>
      <c r="BB92" s="99">
        <v>0.54</v>
      </c>
      <c r="BC92" s="99">
        <v>0.61</v>
      </c>
      <c r="BD92" s="103">
        <f t="shared" si="11"/>
        <v>0.37209999999999999</v>
      </c>
      <c r="BE92" s="100">
        <v>67.434424911066756</v>
      </c>
      <c r="BF92" s="100">
        <v>67.107033639143737</v>
      </c>
      <c r="BG92" s="2">
        <f t="shared" si="12"/>
        <v>66.315366931222783</v>
      </c>
      <c r="BH92" s="3">
        <v>91</v>
      </c>
      <c r="BI92" s="3" t="str">
        <f t="shared" si="13"/>
        <v>OK</v>
      </c>
      <c r="BP92" s="2">
        <v>66.315366931222783</v>
      </c>
      <c r="BQ92" s="2">
        <v>67.107033639143737</v>
      </c>
      <c r="BU92" s="99">
        <v>67.107033639143737</v>
      </c>
      <c r="BV92" s="2">
        <v>66.315366931222783</v>
      </c>
      <c r="BW92" s="2">
        <f t="shared" si="14"/>
        <v>61.565836235374164</v>
      </c>
      <c r="BX92" s="2">
        <f t="shared" si="15"/>
        <v>71.064897627071403</v>
      </c>
    </row>
    <row r="93" spans="2:76" ht="14.25">
      <c r="B93" s="19">
        <v>93</v>
      </c>
      <c r="C93" s="98">
        <v>1474.9975000000002</v>
      </c>
      <c r="D93" s="99">
        <v>0.64011903169720474</v>
      </c>
      <c r="E93" s="99">
        <v>0.51541661094021662</v>
      </c>
      <c r="F93" s="9">
        <f t="shared" si="9"/>
        <v>0.26565428283309861</v>
      </c>
      <c r="G93" s="100">
        <v>62.959984670885007</v>
      </c>
      <c r="H93" s="100">
        <v>61.532579775828886</v>
      </c>
      <c r="J93" s="21">
        <v>65</v>
      </c>
      <c r="K93" s="21">
        <v>69.325720365018526</v>
      </c>
      <c r="L93" s="21">
        <v>0.95355706502316195</v>
      </c>
      <c r="M93" s="21">
        <v>0.54889432603472843</v>
      </c>
      <c r="S93" s="19">
        <v>94</v>
      </c>
      <c r="T93" s="13">
        <v>1163.0308333333332</v>
      </c>
      <c r="U93" s="14">
        <v>0.69542599083310863</v>
      </c>
      <c r="V93" s="14">
        <v>0.5608519816662173</v>
      </c>
      <c r="W93" s="20">
        <f t="shared" si="8"/>
        <v>0.31455494533892298</v>
      </c>
      <c r="X93" s="15">
        <v>63.44086725043946</v>
      </c>
      <c r="Y93" s="15">
        <v>64.634790499216891</v>
      </c>
      <c r="AA93" s="21">
        <v>65</v>
      </c>
      <c r="AB93" s="21">
        <v>70.169822826935615</v>
      </c>
      <c r="AC93" s="21">
        <v>-1.7825956958575091</v>
      </c>
      <c r="AD93" s="21">
        <v>-1.070973559726538</v>
      </c>
      <c r="AI93" s="19">
        <v>92</v>
      </c>
      <c r="AJ93" s="98">
        <v>1163.0308333333332</v>
      </c>
      <c r="AK93" s="99">
        <v>0.69542599083310863</v>
      </c>
      <c r="AL93" s="99">
        <v>0.5608519816662173</v>
      </c>
      <c r="AM93" s="9">
        <f t="shared" si="10"/>
        <v>0.31455494533892298</v>
      </c>
      <c r="AN93" s="100">
        <v>63.44086725043946</v>
      </c>
      <c r="AO93" s="100">
        <v>64.634790499216891</v>
      </c>
      <c r="AP93" s="91">
        <v>64.52350513642125</v>
      </c>
      <c r="AQ93" s="21"/>
      <c r="AR93" s="21">
        <v>65</v>
      </c>
      <c r="AS93" s="21">
        <v>70.236876988581571</v>
      </c>
      <c r="AT93" s="21">
        <v>-1.849649857503465</v>
      </c>
      <c r="AU93" s="21">
        <v>-1.1758969603113296</v>
      </c>
      <c r="AZ93" s="102">
        <v>493</v>
      </c>
      <c r="BA93" s="98">
        <v>1425.5762500000001</v>
      </c>
      <c r="BB93" s="99">
        <v>0.55507220111078648</v>
      </c>
      <c r="BC93" s="99">
        <v>0.62507220111078632</v>
      </c>
      <c r="BD93" s="103">
        <f t="shared" si="11"/>
        <v>0.39071525660148332</v>
      </c>
      <c r="BE93" s="100">
        <v>67.107033639143737</v>
      </c>
      <c r="BF93" s="100">
        <v>68.021265952686733</v>
      </c>
      <c r="BG93" s="2">
        <f t="shared" si="12"/>
        <v>66.384666940157928</v>
      </c>
      <c r="BH93" s="3">
        <v>92</v>
      </c>
      <c r="BI93" s="3" t="str">
        <f t="shared" si="13"/>
        <v>OK</v>
      </c>
      <c r="BP93" s="2">
        <v>66.384666940157928</v>
      </c>
      <c r="BQ93" s="2">
        <v>68.021265952686733</v>
      </c>
      <c r="BU93" s="99">
        <v>68.021265952686733</v>
      </c>
      <c r="BV93" s="2">
        <v>66.384666940157928</v>
      </c>
      <c r="BW93" s="2">
        <f t="shared" si="14"/>
        <v>61.635136244309308</v>
      </c>
      <c r="BX93" s="2">
        <f t="shared" si="15"/>
        <v>71.134197636006547</v>
      </c>
    </row>
    <row r="94" spans="2:76" ht="14.25">
      <c r="B94" s="19">
        <v>94</v>
      </c>
      <c r="C94" s="98">
        <v>1317.1041666666667</v>
      </c>
      <c r="D94" s="99">
        <v>0.68519169124246693</v>
      </c>
      <c r="E94" s="99">
        <v>0.56999999999999995</v>
      </c>
      <c r="F94" s="9">
        <f t="shared" si="9"/>
        <v>0.32489999999999997</v>
      </c>
      <c r="G94" s="100">
        <v>61.532579775828886</v>
      </c>
      <c r="H94" s="100">
        <v>63.44086725043946</v>
      </c>
      <c r="J94" s="21">
        <v>66</v>
      </c>
      <c r="K94" s="21">
        <v>70.217878091475882</v>
      </c>
      <c r="L94" s="21">
        <v>-1.8306509603977759</v>
      </c>
      <c r="M94" s="21">
        <v>-1.0537742962325574</v>
      </c>
      <c r="S94" s="19">
        <v>95</v>
      </c>
      <c r="T94" s="13">
        <v>1218.1025</v>
      </c>
      <c r="U94" s="14">
        <v>0.66480326358731412</v>
      </c>
      <c r="V94" s="14">
        <v>0.54401631793657057</v>
      </c>
      <c r="W94" s="20">
        <f t="shared" si="8"/>
        <v>0.29595375418126385</v>
      </c>
      <c r="X94" s="15">
        <v>64.634790499216891</v>
      </c>
      <c r="Y94" s="15">
        <v>64.441186188805503</v>
      </c>
      <c r="AA94" s="21">
        <v>66</v>
      </c>
      <c r="AB94" s="21">
        <v>69.57294765780793</v>
      </c>
      <c r="AC94" s="21">
        <v>0.98506828550472392</v>
      </c>
      <c r="AD94" s="21">
        <v>0.59182353617947991</v>
      </c>
      <c r="AI94" s="19">
        <v>93</v>
      </c>
      <c r="AJ94" s="98">
        <v>1218.1025</v>
      </c>
      <c r="AK94" s="99">
        <v>0.66480326358731412</v>
      </c>
      <c r="AL94" s="99">
        <v>0.54401631793657057</v>
      </c>
      <c r="AM94" s="9">
        <f t="shared" si="10"/>
        <v>0.29595375418126385</v>
      </c>
      <c r="AN94" s="100">
        <v>64.634790499216891</v>
      </c>
      <c r="AO94" s="100">
        <v>64.441186188805503</v>
      </c>
      <c r="AP94" s="91">
        <v>64.738627087190736</v>
      </c>
      <c r="AQ94" s="21"/>
      <c r="AR94" s="21">
        <v>66</v>
      </c>
      <c r="AS94" s="21">
        <v>69.623261580700159</v>
      </c>
      <c r="AT94" s="21">
        <v>0.93475436261249456</v>
      </c>
      <c r="AU94" s="21">
        <v>0.59426102144401538</v>
      </c>
      <c r="AZ94" s="102">
        <v>494</v>
      </c>
      <c r="BA94" s="98">
        <v>1350.2790476190476</v>
      </c>
      <c r="BB94" s="99">
        <v>0.57488671411625147</v>
      </c>
      <c r="BC94" s="99">
        <v>0.67488671411625145</v>
      </c>
      <c r="BD94" s="103">
        <f t="shared" si="11"/>
        <v>0.45547207689063091</v>
      </c>
      <c r="BE94" s="100">
        <v>68.021265952686733</v>
      </c>
      <c r="BF94" s="100">
        <v>69.150486653850166</v>
      </c>
      <c r="BG94" s="2">
        <f t="shared" si="12"/>
        <v>67.709976134930344</v>
      </c>
      <c r="BH94" s="3">
        <v>93</v>
      </c>
      <c r="BI94" s="3" t="str">
        <f t="shared" si="13"/>
        <v>OK</v>
      </c>
      <c r="BP94" s="2">
        <v>67.709976134930344</v>
      </c>
      <c r="BQ94" s="2">
        <v>69.150486653850166</v>
      </c>
      <c r="BU94" s="99">
        <v>69.150486653850166</v>
      </c>
      <c r="BV94" s="2">
        <v>67.709976134930344</v>
      </c>
      <c r="BW94" s="2">
        <f t="shared" si="14"/>
        <v>62.960445439081724</v>
      </c>
      <c r="BX94" s="2">
        <f t="shared" si="15"/>
        <v>72.459506830778963</v>
      </c>
    </row>
    <row r="95" spans="2:76" ht="14.25">
      <c r="B95" s="19">
        <v>95</v>
      </c>
      <c r="C95" s="98">
        <v>1163.0308333333332</v>
      </c>
      <c r="D95" s="99">
        <v>0.69542599083310863</v>
      </c>
      <c r="E95" s="99">
        <v>0.5608519816662173</v>
      </c>
      <c r="F95" s="9">
        <f t="shared" si="9"/>
        <v>0.31455494533892298</v>
      </c>
      <c r="G95" s="100">
        <v>63.44086725043946</v>
      </c>
      <c r="H95" s="100">
        <v>64.634790499216891</v>
      </c>
      <c r="J95" s="21">
        <v>67</v>
      </c>
      <c r="K95" s="21">
        <v>69.765419310309127</v>
      </c>
      <c r="L95" s="21">
        <v>0.79259663300352656</v>
      </c>
      <c r="M95" s="21">
        <v>0.45624096412027348</v>
      </c>
      <c r="S95" s="19">
        <v>96</v>
      </c>
      <c r="T95" s="13">
        <v>1266.33</v>
      </c>
      <c r="U95" s="14">
        <v>0.63</v>
      </c>
      <c r="V95" s="14">
        <v>0.51495845235003901</v>
      </c>
      <c r="W95" s="20">
        <f t="shared" si="8"/>
        <v>0.26518220764674738</v>
      </c>
      <c r="X95" s="15">
        <v>64.441186188805503</v>
      </c>
      <c r="Y95" s="15">
        <v>66.367891638023679</v>
      </c>
      <c r="AA95" s="21">
        <v>67</v>
      </c>
      <c r="AB95" s="21">
        <v>71.797215673753854</v>
      </c>
      <c r="AC95" s="21">
        <v>-2.4023767483314202</v>
      </c>
      <c r="AD95" s="21">
        <v>-1.4433345620343225</v>
      </c>
      <c r="AI95" s="19">
        <v>94</v>
      </c>
      <c r="AJ95" s="98">
        <v>1266.33</v>
      </c>
      <c r="AK95" s="99">
        <v>0.63</v>
      </c>
      <c r="AL95" s="99">
        <v>0.51495845235003901</v>
      </c>
      <c r="AM95" s="9">
        <f t="shared" si="10"/>
        <v>0.26518220764674738</v>
      </c>
      <c r="AN95" s="100">
        <v>64.441186188805503</v>
      </c>
      <c r="AO95" s="100">
        <v>66.367891638023679</v>
      </c>
      <c r="AP95" s="91">
        <v>64.001810713076168</v>
      </c>
      <c r="AQ95" s="21"/>
      <c r="AR95" s="21">
        <v>67</v>
      </c>
      <c r="AS95" s="21">
        <v>71.845273119541872</v>
      </c>
      <c r="AT95" s="21">
        <v>-2.4504341941194383</v>
      </c>
      <c r="AU95" s="21">
        <v>-1.5578397763332308</v>
      </c>
      <c r="AZ95" s="102">
        <v>495</v>
      </c>
      <c r="BA95" s="98">
        <v>1192.452420233463</v>
      </c>
      <c r="BB95" s="99">
        <v>0.55000000000000004</v>
      </c>
      <c r="BC95" s="99">
        <v>0.5794976424704581</v>
      </c>
      <c r="BD95" s="103">
        <f t="shared" si="11"/>
        <v>0.3358175176288189</v>
      </c>
      <c r="BE95" s="100">
        <v>69.150486653850166</v>
      </c>
      <c r="BF95" s="100">
        <v>65.918588873812752</v>
      </c>
      <c r="BG95" s="2">
        <f t="shared" si="12"/>
        <v>67.39991834645825</v>
      </c>
      <c r="BH95" s="3">
        <v>94</v>
      </c>
      <c r="BI95" s="3" t="str">
        <f t="shared" si="13"/>
        <v>OK</v>
      </c>
      <c r="BP95" s="2">
        <v>67.39991834645825</v>
      </c>
      <c r="BQ95" s="2">
        <v>65.918588873812752</v>
      </c>
      <c r="BU95" s="99">
        <v>65.918588873812752</v>
      </c>
      <c r="BV95" s="2">
        <v>67.39991834645825</v>
      </c>
      <c r="BW95" s="2">
        <f t="shared" si="14"/>
        <v>62.65038765060963</v>
      </c>
      <c r="BX95" s="2">
        <f t="shared" si="15"/>
        <v>72.14944904230687</v>
      </c>
    </row>
    <row r="96" spans="2:76" ht="14.25">
      <c r="B96" s="19">
        <v>96</v>
      </c>
      <c r="C96" s="98">
        <v>1218.1025</v>
      </c>
      <c r="D96" s="99">
        <v>0.66480326358731412</v>
      </c>
      <c r="E96" s="99">
        <v>0.54401631793657057</v>
      </c>
      <c r="F96" s="9">
        <f t="shared" si="9"/>
        <v>0.29595375418126385</v>
      </c>
      <c r="G96" s="100">
        <v>64.634790499216891</v>
      </c>
      <c r="H96" s="100">
        <v>64.441186188805503</v>
      </c>
      <c r="J96" s="21">
        <v>68</v>
      </c>
      <c r="K96" s="21">
        <v>71.969944967499003</v>
      </c>
      <c r="L96" s="21">
        <v>-2.5751060420765697</v>
      </c>
      <c r="M96" s="21">
        <v>-1.4823036263689606</v>
      </c>
      <c r="S96" s="19">
        <v>97</v>
      </c>
      <c r="T96" s="13">
        <v>1157.3008333333335</v>
      </c>
      <c r="U96" s="14">
        <v>0.62</v>
      </c>
      <c r="V96" s="14">
        <v>0.49462533623671062</v>
      </c>
      <c r="W96" s="20">
        <f t="shared" si="8"/>
        <v>0.24465422324727903</v>
      </c>
      <c r="X96" s="15">
        <v>66.367891638023679</v>
      </c>
      <c r="Y96" s="15">
        <v>65.838240471212643</v>
      </c>
      <c r="AA96" s="21">
        <v>68</v>
      </c>
      <c r="AB96" s="21">
        <v>70.909770968720977</v>
      </c>
      <c r="AC96" s="21">
        <v>0.50405380802213529</v>
      </c>
      <c r="AD96" s="21">
        <v>0.30283271878512047</v>
      </c>
      <c r="AI96" s="19">
        <v>95</v>
      </c>
      <c r="AJ96" s="98">
        <v>1157.3008333333335</v>
      </c>
      <c r="AK96" s="99">
        <v>0.62</v>
      </c>
      <c r="AL96" s="99">
        <v>0.49462533623671062</v>
      </c>
      <c r="AM96" s="9">
        <f t="shared" si="10"/>
        <v>0.24465422324727903</v>
      </c>
      <c r="AN96" s="100">
        <v>66.367891638023679</v>
      </c>
      <c r="AO96" s="100">
        <v>65.838240471212643</v>
      </c>
      <c r="AP96" s="91">
        <v>64.966070536956991</v>
      </c>
      <c r="AQ96" s="21"/>
      <c r="AR96" s="21">
        <v>68</v>
      </c>
      <c r="AS96" s="21">
        <v>70.949538554046413</v>
      </c>
      <c r="AT96" s="21">
        <v>0.46428622269669972</v>
      </c>
      <c r="AU96" s="21">
        <v>0.29516546375991892</v>
      </c>
      <c r="AZ96" s="102">
        <v>496</v>
      </c>
      <c r="BA96" s="98">
        <v>1234.0987499999999</v>
      </c>
      <c r="BB96" s="99">
        <v>0.53512101271470003</v>
      </c>
      <c r="BC96" s="99">
        <v>0.51536303814410001</v>
      </c>
      <c r="BD96" s="103">
        <f t="shared" si="11"/>
        <v>0.26559906108511705</v>
      </c>
      <c r="BE96" s="100">
        <v>65.918588873812752</v>
      </c>
      <c r="BF96" s="100">
        <v>63.077281174261067</v>
      </c>
      <c r="BG96" s="2">
        <f t="shared" si="12"/>
        <v>64.577908608171782</v>
      </c>
      <c r="BH96" s="3">
        <v>95</v>
      </c>
      <c r="BI96" s="3" t="str">
        <f t="shared" si="13"/>
        <v>OK</v>
      </c>
      <c r="BP96" s="2">
        <v>64.577908608171782</v>
      </c>
      <c r="BQ96" s="2">
        <v>63.077281174261067</v>
      </c>
      <c r="BU96" s="99">
        <v>63.077281174261067</v>
      </c>
      <c r="BV96" s="2">
        <v>64.577908608171782</v>
      </c>
      <c r="BW96" s="2">
        <f t="shared" si="14"/>
        <v>59.828377912323162</v>
      </c>
      <c r="BX96" s="2">
        <f t="shared" si="15"/>
        <v>69.327439304020402</v>
      </c>
    </row>
    <row r="97" spans="2:76" ht="14.25">
      <c r="B97" s="19">
        <v>97</v>
      </c>
      <c r="C97" s="98">
        <v>1266.33</v>
      </c>
      <c r="D97" s="99">
        <v>0.63</v>
      </c>
      <c r="E97" s="99">
        <v>0.51495845235003901</v>
      </c>
      <c r="F97" s="9">
        <f t="shared" si="9"/>
        <v>0.26518220764674738</v>
      </c>
      <c r="G97" s="100">
        <v>64.441186188805503</v>
      </c>
      <c r="H97" s="100">
        <v>66.367891638023679</v>
      </c>
      <c r="J97" s="21">
        <v>69</v>
      </c>
      <c r="K97" s="21">
        <v>71.099121558690157</v>
      </c>
      <c r="L97" s="21">
        <v>0.31470321805295498</v>
      </c>
      <c r="M97" s="21">
        <v>0.18115204334408772</v>
      </c>
      <c r="S97" s="19">
        <v>98</v>
      </c>
      <c r="T97" s="13">
        <v>1455.8975</v>
      </c>
      <c r="U97" s="14">
        <v>0.60074341765616923</v>
      </c>
      <c r="V97" s="14">
        <v>0.48037170882808466</v>
      </c>
      <c r="W97" s="20">
        <f t="shared" si="8"/>
        <v>0.23075697864241415</v>
      </c>
      <c r="X97" s="15">
        <v>65.838240471212643</v>
      </c>
      <c r="Y97" s="15">
        <v>65.563064860713411</v>
      </c>
      <c r="AA97" s="21">
        <v>69</v>
      </c>
      <c r="AB97" s="21">
        <v>72.440365202991842</v>
      </c>
      <c r="AC97" s="21">
        <v>-2.2457475067005959</v>
      </c>
      <c r="AD97" s="21">
        <v>-1.349232586551913</v>
      </c>
      <c r="AI97" s="19">
        <v>96</v>
      </c>
      <c r="AJ97" s="98">
        <v>1455.8975</v>
      </c>
      <c r="AK97" s="99">
        <v>0.60074341765616923</v>
      </c>
      <c r="AL97" s="99">
        <v>0.48037170882808466</v>
      </c>
      <c r="AM97" s="9">
        <f t="shared" si="10"/>
        <v>0.23075697864241415</v>
      </c>
      <c r="AN97" s="100">
        <v>65.838240471212643</v>
      </c>
      <c r="AO97" s="100">
        <v>65.563064860713411</v>
      </c>
      <c r="AP97" s="91">
        <v>63.775999388345504</v>
      </c>
      <c r="AQ97" s="21"/>
      <c r="AR97" s="21">
        <v>69</v>
      </c>
      <c r="AS97" s="21">
        <v>72.476347444778739</v>
      </c>
      <c r="AT97" s="21">
        <v>-2.2817297484874928</v>
      </c>
      <c r="AU97" s="21">
        <v>-1.4505875609991503</v>
      </c>
      <c r="AZ97" s="102">
        <v>497</v>
      </c>
      <c r="BA97" s="98">
        <v>1234.6558333333332</v>
      </c>
      <c r="BB97" s="99">
        <v>0.5549556576557324</v>
      </c>
      <c r="BC97" s="99">
        <v>0.46973394593439466</v>
      </c>
      <c r="BD97" s="103">
        <f t="shared" si="11"/>
        <v>0.22064997996309679</v>
      </c>
      <c r="BE97" s="100">
        <v>63.077281174261067</v>
      </c>
      <c r="BF97" s="100">
        <v>62.629871574177507</v>
      </c>
      <c r="BG97" s="2">
        <f t="shared" si="12"/>
        <v>62.383798134629856</v>
      </c>
      <c r="BH97" s="3">
        <v>96</v>
      </c>
      <c r="BI97" s="3" t="str">
        <f t="shared" si="13"/>
        <v>OK</v>
      </c>
      <c r="BP97" s="2">
        <v>62.383798134629856</v>
      </c>
      <c r="BQ97" s="2">
        <v>62.629871574177507</v>
      </c>
      <c r="BU97" s="99">
        <v>62.629871574177507</v>
      </c>
      <c r="BV97" s="2">
        <v>62.383798134629856</v>
      </c>
      <c r="BW97" s="2">
        <f t="shared" si="14"/>
        <v>57.634267438781237</v>
      </c>
      <c r="BX97" s="2">
        <f t="shared" si="15"/>
        <v>67.133328830478476</v>
      </c>
    </row>
    <row r="98" spans="2:76" ht="14.25">
      <c r="B98" s="19">
        <v>98</v>
      </c>
      <c r="C98" s="98">
        <v>1157.3008333333335</v>
      </c>
      <c r="D98" s="99">
        <v>0.62</v>
      </c>
      <c r="E98" s="99">
        <v>0.49462533623671062</v>
      </c>
      <c r="F98" s="9">
        <f t="shared" si="9"/>
        <v>0.24465422324727903</v>
      </c>
      <c r="G98" s="100">
        <v>66.367891638023679</v>
      </c>
      <c r="H98" s="100">
        <v>65.838240471212643</v>
      </c>
      <c r="J98" s="21">
        <v>70</v>
      </c>
      <c r="K98" s="21">
        <v>72.578971155479877</v>
      </c>
      <c r="L98" s="21">
        <v>-2.3843534591886311</v>
      </c>
      <c r="M98" s="21">
        <v>-1.3725010626166638</v>
      </c>
      <c r="S98" s="19">
        <v>99</v>
      </c>
      <c r="T98" s="13">
        <v>1397.4786450662739</v>
      </c>
      <c r="U98" s="14">
        <v>0.61565748805844334</v>
      </c>
      <c r="V98" s="14">
        <v>1.0103975835908963</v>
      </c>
      <c r="W98" s="20">
        <f t="shared" si="8"/>
        <v>1.0209032769263222</v>
      </c>
      <c r="X98" s="15">
        <v>65.563064860713411</v>
      </c>
      <c r="Y98" s="15">
        <v>69.871739713984169</v>
      </c>
      <c r="AA98" s="21">
        <v>70</v>
      </c>
      <c r="AB98" s="21">
        <v>66.564762684902774</v>
      </c>
      <c r="AC98" s="21">
        <v>-1.0849860912401823</v>
      </c>
      <c r="AD98" s="21">
        <v>-0.65185359702684009</v>
      </c>
      <c r="AI98" s="19">
        <v>97</v>
      </c>
      <c r="AJ98" s="98">
        <v>1397.4786450662739</v>
      </c>
      <c r="AK98" s="99">
        <v>0.61565748805844334</v>
      </c>
      <c r="AL98" s="99">
        <v>1.0103975835908963</v>
      </c>
      <c r="AM98" s="9">
        <f t="shared" si="10"/>
        <v>1.0209032769263222</v>
      </c>
      <c r="AN98" s="100">
        <v>65.563064860713411</v>
      </c>
      <c r="AO98" s="100">
        <v>69.871739713984169</v>
      </c>
      <c r="AP98" s="91">
        <v>69.176297596843753</v>
      </c>
      <c r="AQ98" s="21"/>
      <c r="AR98" s="21">
        <v>70</v>
      </c>
      <c r="AS98" s="21">
        <v>66.787220711091862</v>
      </c>
      <c r="AT98" s="21">
        <v>-1.3074441174292701</v>
      </c>
      <c r="AU98" s="21">
        <v>-0.83119491898705355</v>
      </c>
      <c r="AZ98" s="102">
        <v>498</v>
      </c>
      <c r="BA98" s="98">
        <v>1196.85375</v>
      </c>
      <c r="BB98" s="99">
        <v>0.54486088756035878</v>
      </c>
      <c r="BC98" s="99">
        <v>0.50458266268107621</v>
      </c>
      <c r="BD98" s="103">
        <f t="shared" si="11"/>
        <v>0.25460366347832475</v>
      </c>
      <c r="BE98" s="100">
        <v>62.629871574177507</v>
      </c>
      <c r="BF98" s="100">
        <v>62.875151263901188</v>
      </c>
      <c r="BG98" s="2">
        <f t="shared" si="12"/>
        <v>62.702647498671091</v>
      </c>
      <c r="BH98" s="3">
        <v>97</v>
      </c>
      <c r="BI98" s="3" t="str">
        <f t="shared" si="13"/>
        <v>OK</v>
      </c>
      <c r="BP98" s="2">
        <v>62.702647498671091</v>
      </c>
      <c r="BQ98" s="2">
        <v>62.875151263901188</v>
      </c>
      <c r="BU98" s="99">
        <v>62.875151263901188</v>
      </c>
      <c r="BV98" s="2">
        <v>62.702647498671091</v>
      </c>
      <c r="BW98" s="2">
        <f t="shared" si="14"/>
        <v>57.953116802822471</v>
      </c>
      <c r="BX98" s="2">
        <f t="shared" si="15"/>
        <v>67.452178194519718</v>
      </c>
    </row>
    <row r="99" spans="2:76" ht="14.25">
      <c r="B99" s="19">
        <v>99</v>
      </c>
      <c r="C99" s="98">
        <v>1455.8975</v>
      </c>
      <c r="D99" s="99">
        <v>0.60074341765616923</v>
      </c>
      <c r="E99" s="99">
        <v>0.48037170882808466</v>
      </c>
      <c r="F99" s="9">
        <f t="shared" si="9"/>
        <v>0.23075697864241415</v>
      </c>
      <c r="G99" s="100">
        <v>65.838240471212643</v>
      </c>
      <c r="H99" s="100">
        <v>65.563064860713411</v>
      </c>
      <c r="J99" s="21">
        <v>71</v>
      </c>
      <c r="K99" s="21">
        <v>66.361485454342727</v>
      </c>
      <c r="L99" s="21">
        <v>-0.88170886068013488</v>
      </c>
      <c r="M99" s="21">
        <v>-0.50753647431694648</v>
      </c>
      <c r="S99" s="19">
        <v>100</v>
      </c>
      <c r="T99" s="13">
        <v>1329.953963414634</v>
      </c>
      <c r="U99" s="14">
        <v>0.60478487614080834</v>
      </c>
      <c r="V99" s="14">
        <v>0.71172099087353313</v>
      </c>
      <c r="W99" s="20">
        <f t="shared" si="8"/>
        <v>0.50654676885000383</v>
      </c>
      <c r="X99" s="15">
        <v>69.871739713984169</v>
      </c>
      <c r="Y99" s="15">
        <v>65.07628754166231</v>
      </c>
      <c r="AA99" s="21">
        <v>71</v>
      </c>
      <c r="AB99" s="21">
        <v>64.724963689011332</v>
      </c>
      <c r="AC99" s="21">
        <v>0.73585039627053561</v>
      </c>
      <c r="AD99" s="21">
        <v>0.44209481721032584</v>
      </c>
      <c r="AI99" s="19">
        <v>98</v>
      </c>
      <c r="AJ99" s="98">
        <v>1329.953963414634</v>
      </c>
      <c r="AK99" s="99">
        <v>0.60478487614080834</v>
      </c>
      <c r="AL99" s="99">
        <v>0.71172099087353313</v>
      </c>
      <c r="AM99" s="9">
        <f t="shared" si="10"/>
        <v>0.50654676885000383</v>
      </c>
      <c r="AN99" s="100">
        <v>69.871739713984169</v>
      </c>
      <c r="AO99" s="100">
        <v>65.07628754166231</v>
      </c>
      <c r="AP99" s="91">
        <v>69.290551940825239</v>
      </c>
      <c r="AQ99" s="21"/>
      <c r="AR99" s="21">
        <v>71</v>
      </c>
      <c r="AS99" s="21">
        <v>64.886814622297237</v>
      </c>
      <c r="AT99" s="21">
        <v>0.57399946298463078</v>
      </c>
      <c r="AU99" s="21">
        <v>0.364914592351541</v>
      </c>
      <c r="AZ99" s="102">
        <v>499</v>
      </c>
      <c r="BA99" s="98">
        <v>1192.7154166666667</v>
      </c>
      <c r="BB99" s="99">
        <v>0.53</v>
      </c>
      <c r="BC99" s="99">
        <v>0.61558873558873561</v>
      </c>
      <c r="BD99" s="103">
        <f t="shared" si="11"/>
        <v>0.37894949138373824</v>
      </c>
      <c r="BE99" s="100">
        <v>62.875151263901188</v>
      </c>
      <c r="BF99" s="100">
        <v>64.648424088080603</v>
      </c>
      <c r="BG99" s="2">
        <f t="shared" si="12"/>
        <v>64.311850516346581</v>
      </c>
      <c r="BH99" s="3">
        <v>98</v>
      </c>
      <c r="BI99" s="3" t="str">
        <f t="shared" si="13"/>
        <v>OK</v>
      </c>
      <c r="BP99" s="2">
        <v>64.311850516346581</v>
      </c>
      <c r="BQ99" s="2">
        <v>64.648424088080603</v>
      </c>
      <c r="BU99" s="99">
        <v>64.648424088080603</v>
      </c>
      <c r="BV99" s="2">
        <v>64.311850516346581</v>
      </c>
      <c r="BW99" s="2">
        <f t="shared" si="14"/>
        <v>59.562319820497962</v>
      </c>
      <c r="BX99" s="2">
        <f t="shared" si="15"/>
        <v>69.061381212195201</v>
      </c>
    </row>
    <row r="100" spans="2:76" ht="14.25">
      <c r="B100" s="19">
        <v>100</v>
      </c>
      <c r="C100" s="98">
        <v>1397.4786450662739</v>
      </c>
      <c r="D100" s="99">
        <v>0.61565748805844334</v>
      </c>
      <c r="E100" s="99">
        <v>1.0103975835908963</v>
      </c>
      <c r="F100" s="9">
        <f t="shared" si="9"/>
        <v>1.0209032769263222</v>
      </c>
      <c r="G100" s="100">
        <v>65.563064860713411</v>
      </c>
      <c r="H100" s="100">
        <v>69.871739713984169</v>
      </c>
      <c r="J100" s="21">
        <v>72</v>
      </c>
      <c r="K100" s="21">
        <v>64.812483805086146</v>
      </c>
      <c r="L100" s="21">
        <v>0.64833028019572225</v>
      </c>
      <c r="M100" s="21">
        <v>0.373197184782322</v>
      </c>
      <c r="S100" s="19">
        <v>101</v>
      </c>
      <c r="T100" s="13">
        <v>1313.5663865546217</v>
      </c>
      <c r="U100" s="14">
        <v>0.580208649026693</v>
      </c>
      <c r="V100" s="14">
        <v>0.94489567548665343</v>
      </c>
      <c r="W100" s="20">
        <f t="shared" si="8"/>
        <v>0.89282783755337902</v>
      </c>
      <c r="X100" s="15">
        <v>65.07628754166231</v>
      </c>
      <c r="Y100" s="15">
        <v>69.581736137229527</v>
      </c>
      <c r="AA100" s="21">
        <v>72</v>
      </c>
      <c r="AB100" s="21">
        <v>65.662924698874718</v>
      </c>
      <c r="AC100" s="21">
        <v>1.0163629090412911</v>
      </c>
      <c r="AD100" s="21">
        <v>0.61062517159638618</v>
      </c>
      <c r="AI100" s="19">
        <v>99</v>
      </c>
      <c r="AJ100" s="98">
        <v>1313.5663865546217</v>
      </c>
      <c r="AK100" s="99">
        <v>0.580208649026693</v>
      </c>
      <c r="AL100" s="99">
        <v>0.94489567548665343</v>
      </c>
      <c r="AM100" s="9">
        <f t="shared" si="10"/>
        <v>0.89282783755337902</v>
      </c>
      <c r="AN100" s="100">
        <v>65.07628754166231</v>
      </c>
      <c r="AO100" s="100">
        <v>69.581736137229527</v>
      </c>
      <c r="AP100" s="91">
        <v>68.581555320600913</v>
      </c>
      <c r="AQ100" s="21"/>
      <c r="AR100" s="21">
        <v>72</v>
      </c>
      <c r="AS100" s="21">
        <v>65.822611178095158</v>
      </c>
      <c r="AT100" s="21">
        <v>0.85667642982085113</v>
      </c>
      <c r="AU100" s="21">
        <v>0.54462373281631427</v>
      </c>
      <c r="AZ100" s="102">
        <v>500</v>
      </c>
      <c r="BA100" s="98">
        <v>1218.1025</v>
      </c>
      <c r="BB100" s="99">
        <v>0.56000000000000005</v>
      </c>
      <c r="BC100" s="99">
        <v>0.47388745113154562</v>
      </c>
      <c r="BD100" s="103">
        <f t="shared" si="11"/>
        <v>0.22456931633995303</v>
      </c>
      <c r="BE100" s="100">
        <v>64.648424088080603</v>
      </c>
      <c r="BF100" s="100">
        <v>61.14363778298204</v>
      </c>
      <c r="BG100" s="2">
        <f t="shared" si="12"/>
        <v>63.371595116754627</v>
      </c>
      <c r="BH100" s="3">
        <v>99</v>
      </c>
      <c r="BI100" s="3" t="str">
        <f t="shared" si="13"/>
        <v>OK</v>
      </c>
      <c r="BP100" s="2">
        <v>63.371595116754627</v>
      </c>
      <c r="BQ100" s="2">
        <v>61.14363778298204</v>
      </c>
      <c r="BU100" s="99">
        <v>61.14363778298204</v>
      </c>
      <c r="BV100" s="2">
        <v>63.371595116754627</v>
      </c>
      <c r="BW100" s="2">
        <f t="shared" si="14"/>
        <v>58.622064420906007</v>
      </c>
      <c r="BX100" s="2">
        <f t="shared" si="15"/>
        <v>68.121125812603253</v>
      </c>
    </row>
    <row r="101" spans="2:76" ht="14.25">
      <c r="B101" s="19">
        <v>101</v>
      </c>
      <c r="C101" s="98">
        <v>1329.953963414634</v>
      </c>
      <c r="D101" s="99">
        <v>0.60478487614080834</v>
      </c>
      <c r="E101" s="99">
        <v>0.71172099087353313</v>
      </c>
      <c r="F101" s="9">
        <f t="shared" si="9"/>
        <v>0.50654676885000383</v>
      </c>
      <c r="G101" s="100">
        <v>69.871739713984169</v>
      </c>
      <c r="H101" s="100">
        <v>65.07628754166231</v>
      </c>
      <c r="J101" s="21">
        <v>73</v>
      </c>
      <c r="K101" s="21">
        <v>65.83012753721863</v>
      </c>
      <c r="L101" s="21">
        <v>0.84916007069737987</v>
      </c>
      <c r="M101" s="21">
        <v>0.48880047329911935</v>
      </c>
      <c r="S101" s="19">
        <v>102</v>
      </c>
      <c r="T101" s="13">
        <v>1267.2850000000001</v>
      </c>
      <c r="U101" s="14">
        <v>0.59960181627663289</v>
      </c>
      <c r="V101" s="14">
        <v>1.0015927348934683</v>
      </c>
      <c r="W101" s="20">
        <f t="shared" si="8"/>
        <v>1.0031880065913776</v>
      </c>
      <c r="X101" s="15">
        <v>69.581736137229527</v>
      </c>
      <c r="Y101" s="15">
        <v>70.625385685088432</v>
      </c>
      <c r="AA101" s="21">
        <v>73</v>
      </c>
      <c r="AB101" s="21">
        <v>66.714806766620399</v>
      </c>
      <c r="AC101" s="21">
        <v>0.22027976929456372</v>
      </c>
      <c r="AD101" s="21">
        <v>0.13234285778057722</v>
      </c>
      <c r="AI101" s="19">
        <v>100</v>
      </c>
      <c r="AJ101" s="98">
        <v>1267.2850000000001</v>
      </c>
      <c r="AK101" s="99">
        <v>0.59960181627663289</v>
      </c>
      <c r="AL101" s="99">
        <v>1.0015927348934683</v>
      </c>
      <c r="AM101" s="9">
        <f t="shared" si="10"/>
        <v>1.0031880065913776</v>
      </c>
      <c r="AN101" s="100">
        <v>69.581736137229527</v>
      </c>
      <c r="AO101" s="100">
        <v>70.625385685088432</v>
      </c>
      <c r="AP101" s="91">
        <v>71.578848528099257</v>
      </c>
      <c r="AQ101" s="21"/>
      <c r="AR101" s="21">
        <v>73</v>
      </c>
      <c r="AS101" s="21">
        <v>66.881924833439939</v>
      </c>
      <c r="AT101" s="21">
        <v>5.3161702475023276E-2</v>
      </c>
      <c r="AU101" s="21">
        <v>3.3797036823894143E-2</v>
      </c>
      <c r="AZ101" s="102">
        <v>501</v>
      </c>
      <c r="BA101" s="98">
        <v>1237.2025000000001</v>
      </c>
      <c r="BB101" s="99">
        <v>0.54000551146384479</v>
      </c>
      <c r="BC101" s="99">
        <v>0.48498622134038799</v>
      </c>
      <c r="BD101" s="103">
        <f t="shared" si="11"/>
        <v>0.2352116348900278</v>
      </c>
      <c r="BE101" s="100">
        <v>61.14363778298204</v>
      </c>
      <c r="BF101" s="100">
        <v>61.468090870773459</v>
      </c>
      <c r="BG101" s="2">
        <f t="shared" si="12"/>
        <v>61.48566651781131</v>
      </c>
      <c r="BH101" s="3">
        <v>100</v>
      </c>
      <c r="BI101" s="3" t="str">
        <f t="shared" si="13"/>
        <v>OK</v>
      </c>
      <c r="BP101" s="2">
        <v>61.48566651781131</v>
      </c>
      <c r="BQ101" s="2">
        <v>61.468090870773459</v>
      </c>
      <c r="BU101" s="99">
        <v>61.468090870773459</v>
      </c>
      <c r="BV101" s="2">
        <v>61.48566651781131</v>
      </c>
      <c r="BW101" s="2">
        <f t="shared" si="14"/>
        <v>56.736135821962691</v>
      </c>
      <c r="BX101" s="2">
        <f t="shared" si="15"/>
        <v>66.23519721365993</v>
      </c>
    </row>
    <row r="102" spans="2:76" ht="14.25">
      <c r="B102" s="19">
        <v>102</v>
      </c>
      <c r="C102" s="98">
        <v>1313.5663865546217</v>
      </c>
      <c r="D102" s="99">
        <v>0.580208649026693</v>
      </c>
      <c r="E102" s="99">
        <v>0.94489567548665343</v>
      </c>
      <c r="F102" s="9">
        <f t="shared" si="9"/>
        <v>0.89282783755337902</v>
      </c>
      <c r="G102" s="100">
        <v>65.07628754166231</v>
      </c>
      <c r="H102" s="100">
        <v>69.581736137229527</v>
      </c>
      <c r="J102" s="21">
        <v>74</v>
      </c>
      <c r="K102" s="21">
        <v>66.859477903241114</v>
      </c>
      <c r="L102" s="21">
        <v>7.5608632673848319E-2</v>
      </c>
      <c r="M102" s="21">
        <v>4.3522460266089323E-2</v>
      </c>
      <c r="S102" s="19">
        <v>103</v>
      </c>
      <c r="T102" s="13">
        <v>1259.829723674384</v>
      </c>
      <c r="U102" s="14">
        <v>0.59506038086391078</v>
      </c>
      <c r="V102" s="14">
        <v>0.93542266604737578</v>
      </c>
      <c r="W102" s="20">
        <f t="shared" si="8"/>
        <v>0.87501556415518034</v>
      </c>
      <c r="X102" s="15">
        <v>70.625385685088432</v>
      </c>
      <c r="Y102" s="15">
        <v>70.371897350798847</v>
      </c>
      <c r="AA102" s="21">
        <v>74</v>
      </c>
      <c r="AB102" s="21">
        <v>65.996375692361994</v>
      </c>
      <c r="AC102" s="21">
        <v>0.15452249672641472</v>
      </c>
      <c r="AD102" s="21">
        <v>9.2836254884657243E-2</v>
      </c>
      <c r="AI102" s="19">
        <v>101</v>
      </c>
      <c r="AJ102" s="98">
        <v>1259.829723674384</v>
      </c>
      <c r="AK102" s="99">
        <v>0.59506038086391078</v>
      </c>
      <c r="AL102" s="99">
        <v>0.93542266604737578</v>
      </c>
      <c r="AM102" s="9">
        <f t="shared" si="10"/>
        <v>0.87501556415518034</v>
      </c>
      <c r="AN102" s="100">
        <v>70.625385685088432</v>
      </c>
      <c r="AO102" s="100">
        <v>70.371897350798847</v>
      </c>
      <c r="AP102" s="91">
        <v>71.764705069895939</v>
      </c>
      <c r="AQ102" s="21"/>
      <c r="AR102" s="21">
        <v>74</v>
      </c>
      <c r="AS102" s="21">
        <v>66.197143289561296</v>
      </c>
      <c r="AT102" s="21">
        <v>-4.6245100472887657E-2</v>
      </c>
      <c r="AU102" s="21">
        <v>-2.9399874173352162E-2</v>
      </c>
      <c r="AZ102" s="102">
        <v>502</v>
      </c>
      <c r="BA102" s="98">
        <v>1191.0329577464788</v>
      </c>
      <c r="BB102" s="99">
        <v>0.52498666085914958</v>
      </c>
      <c r="BC102" s="99">
        <v>0.49504001742255127</v>
      </c>
      <c r="BD102" s="103">
        <f t="shared" si="11"/>
        <v>0.24506461884971986</v>
      </c>
      <c r="BE102" s="100">
        <v>61.468090870773459</v>
      </c>
      <c r="BF102" s="100">
        <v>59.394978736678894</v>
      </c>
      <c r="BG102" s="2">
        <f t="shared" si="12"/>
        <v>61.861567868182888</v>
      </c>
      <c r="BH102" s="3">
        <v>101</v>
      </c>
      <c r="BI102" s="3" t="str">
        <f t="shared" si="13"/>
        <v>OK</v>
      </c>
      <c r="BP102" s="2">
        <v>61.861567868182888</v>
      </c>
      <c r="BQ102" s="2">
        <v>59.394978736678894</v>
      </c>
      <c r="BU102" s="99">
        <v>59.394978736678894</v>
      </c>
      <c r="BV102" s="2">
        <v>61.861567868182888</v>
      </c>
      <c r="BW102" s="2">
        <f t="shared" si="14"/>
        <v>57.112037172334269</v>
      </c>
      <c r="BX102" s="2">
        <f t="shared" si="15"/>
        <v>66.611098564031508</v>
      </c>
    </row>
    <row r="103" spans="2:76" ht="14.25">
      <c r="B103" s="19">
        <v>103</v>
      </c>
      <c r="C103" s="98">
        <v>1267.2850000000001</v>
      </c>
      <c r="D103" s="99">
        <v>0.59960181627663289</v>
      </c>
      <c r="E103" s="99">
        <v>1.0015927348934683</v>
      </c>
      <c r="F103" s="9">
        <f t="shared" si="9"/>
        <v>1.0031880065913776</v>
      </c>
      <c r="G103" s="100">
        <v>69.581736137229527</v>
      </c>
      <c r="H103" s="100">
        <v>70.625385685088432</v>
      </c>
      <c r="J103" s="21">
        <v>75</v>
      </c>
      <c r="K103" s="21">
        <v>66.063583039232981</v>
      </c>
      <c r="L103" s="21">
        <v>8.7315149855427876E-2</v>
      </c>
      <c r="M103" s="21">
        <v>5.0261061545752647E-2</v>
      </c>
      <c r="S103" s="19">
        <v>104</v>
      </c>
      <c r="T103" s="13">
        <v>1336.8408333333334</v>
      </c>
      <c r="U103" s="14">
        <v>0.59017058332339256</v>
      </c>
      <c r="V103" s="14">
        <v>0.91508529166169628</v>
      </c>
      <c r="W103" s="20">
        <f t="shared" si="8"/>
        <v>0.83738109101557179</v>
      </c>
      <c r="X103" s="15">
        <v>70.371897350798847</v>
      </c>
      <c r="Y103" s="15">
        <v>71.843381548596483</v>
      </c>
      <c r="AA103" s="21">
        <v>75</v>
      </c>
      <c r="AB103" s="21">
        <v>64.417831982386332</v>
      </c>
      <c r="AC103" s="21">
        <v>-0.86908201084396808</v>
      </c>
      <c r="AD103" s="21">
        <v>-0.52213962875082709</v>
      </c>
      <c r="AI103" s="19">
        <v>102</v>
      </c>
      <c r="AJ103" s="98">
        <v>1336.8408333333334</v>
      </c>
      <c r="AK103" s="99">
        <v>0.59017058332339256</v>
      </c>
      <c r="AL103" s="99">
        <v>0.91508529166169628</v>
      </c>
      <c r="AM103" s="9">
        <f t="shared" si="10"/>
        <v>0.83738109101557179</v>
      </c>
      <c r="AN103" s="100">
        <v>70.371897350798847</v>
      </c>
      <c r="AO103" s="100">
        <v>71.843381548596483</v>
      </c>
      <c r="AP103" s="91">
        <v>71.310483024527684</v>
      </c>
      <c r="AQ103" s="21"/>
      <c r="AR103" s="21">
        <v>75</v>
      </c>
      <c r="AS103" s="21">
        <v>64.552892021239572</v>
      </c>
      <c r="AT103" s="21">
        <v>-1.004142049697208</v>
      </c>
      <c r="AU103" s="21">
        <v>-0.63837357063539413</v>
      </c>
      <c r="AZ103" s="102">
        <v>503</v>
      </c>
      <c r="BA103" s="98">
        <v>1160.6433333333332</v>
      </c>
      <c r="BB103" s="99">
        <v>0.51</v>
      </c>
      <c r="BC103" s="99">
        <v>0.50972748421402458</v>
      </c>
      <c r="BD103" s="103">
        <f t="shared" si="11"/>
        <v>0.2598221081631587</v>
      </c>
      <c r="BE103" s="100">
        <v>59.394978736678894</v>
      </c>
      <c r="BF103" s="100">
        <v>59.268057067030824</v>
      </c>
      <c r="BG103" s="2">
        <f t="shared" si="12"/>
        <v>60.938417272963257</v>
      </c>
      <c r="BH103" s="3">
        <v>102</v>
      </c>
      <c r="BI103" s="3" t="str">
        <f t="shared" si="13"/>
        <v>OK</v>
      </c>
      <c r="BP103" s="2">
        <v>60.938417272963257</v>
      </c>
      <c r="BQ103" s="2">
        <v>59.268057067030824</v>
      </c>
      <c r="BU103" s="99">
        <v>59.268057067030824</v>
      </c>
      <c r="BV103" s="2">
        <v>60.938417272963257</v>
      </c>
      <c r="BW103" s="2">
        <f t="shared" si="14"/>
        <v>56.188886577114637</v>
      </c>
      <c r="BX103" s="2">
        <f t="shared" si="15"/>
        <v>65.687947968811869</v>
      </c>
    </row>
    <row r="104" spans="2:76" ht="14.25">
      <c r="B104" s="19">
        <v>104</v>
      </c>
      <c r="C104" s="98">
        <v>1259.829723674384</v>
      </c>
      <c r="D104" s="99">
        <v>0.59506038086391078</v>
      </c>
      <c r="E104" s="99">
        <v>0.93542266604737578</v>
      </c>
      <c r="F104" s="9">
        <f t="shared" si="9"/>
        <v>0.87501556415518034</v>
      </c>
      <c r="G104" s="100">
        <v>70.625385685088432</v>
      </c>
      <c r="H104" s="100">
        <v>70.371897350798847</v>
      </c>
      <c r="J104" s="21">
        <v>76</v>
      </c>
      <c r="K104" s="21">
        <v>64.372591706447793</v>
      </c>
      <c r="L104" s="21">
        <v>-0.82384173490542878</v>
      </c>
      <c r="M104" s="21">
        <v>-0.47422652552966271</v>
      </c>
      <c r="S104" s="19">
        <v>105</v>
      </c>
      <c r="T104" s="13">
        <v>1415.1508333333331</v>
      </c>
      <c r="U104" s="14">
        <v>0.5748855151816824</v>
      </c>
      <c r="V104" s="14">
        <v>0.84</v>
      </c>
      <c r="W104" s="20">
        <f t="shared" si="8"/>
        <v>0.70559999999999989</v>
      </c>
      <c r="X104" s="15">
        <v>71.843381548596483</v>
      </c>
      <c r="Y104" s="15">
        <v>71.842232139479052</v>
      </c>
      <c r="AA104" s="21">
        <v>76</v>
      </c>
      <c r="AB104" s="21">
        <v>63.56635935094895</v>
      </c>
      <c r="AC104" s="21">
        <v>-3.5375849628786327</v>
      </c>
      <c r="AD104" s="21">
        <v>-2.1253613308578561</v>
      </c>
      <c r="AI104" s="19">
        <v>103</v>
      </c>
      <c r="AJ104" s="98">
        <v>1415.1508333333331</v>
      </c>
      <c r="AK104" s="99">
        <v>0.5748855151816824</v>
      </c>
      <c r="AL104" s="99">
        <v>0.84</v>
      </c>
      <c r="AM104" s="9">
        <f t="shared" si="10"/>
        <v>0.70559999999999989</v>
      </c>
      <c r="AN104" s="100">
        <v>71.843381548596483</v>
      </c>
      <c r="AO104" s="100">
        <v>71.842232139479052</v>
      </c>
      <c r="AP104" s="91">
        <v>71.339253257908183</v>
      </c>
      <c r="AQ104" s="21"/>
      <c r="AR104" s="21">
        <v>76</v>
      </c>
      <c r="AS104" s="21">
        <v>63.664956942161993</v>
      </c>
      <c r="AT104" s="21">
        <v>-3.6361825540916755</v>
      </c>
      <c r="AU104" s="21">
        <v>-2.3116677976363849</v>
      </c>
      <c r="AZ104" s="102">
        <v>504</v>
      </c>
      <c r="BA104" s="98">
        <v>1167.1691666666668</v>
      </c>
      <c r="BB104" s="99">
        <v>0.49503908285565396</v>
      </c>
      <c r="BC104" s="99">
        <v>0.52496091714434601</v>
      </c>
      <c r="BD104" s="103">
        <f t="shared" si="11"/>
        <v>0.27558396452903289</v>
      </c>
      <c r="BE104" s="100">
        <v>59.268057067030824</v>
      </c>
      <c r="BF104" s="100">
        <v>61.014641507041311</v>
      </c>
      <c r="BG104" s="2">
        <f t="shared" si="12"/>
        <v>61.024347743709598</v>
      </c>
      <c r="BH104" s="3">
        <v>103</v>
      </c>
      <c r="BI104" s="3" t="str">
        <f t="shared" si="13"/>
        <v>OK</v>
      </c>
      <c r="BP104" s="2">
        <v>61.024347743709598</v>
      </c>
      <c r="BQ104" s="2">
        <v>61.014641507041311</v>
      </c>
      <c r="BU104" s="99">
        <v>61.014641507041311</v>
      </c>
      <c r="BV104" s="2">
        <v>61.024347743709598</v>
      </c>
      <c r="BW104" s="2">
        <f t="shared" si="14"/>
        <v>56.274817047860978</v>
      </c>
      <c r="BX104" s="2">
        <f t="shared" si="15"/>
        <v>65.773878439558217</v>
      </c>
    </row>
    <row r="105" spans="2:76" ht="14.25">
      <c r="B105" s="19">
        <v>105</v>
      </c>
      <c r="C105" s="98">
        <v>1336.8408333333334</v>
      </c>
      <c r="D105" s="99">
        <v>0.59017058332339256</v>
      </c>
      <c r="E105" s="99">
        <v>0.91508529166169628</v>
      </c>
      <c r="F105" s="9">
        <f t="shared" si="9"/>
        <v>0.83738109101557179</v>
      </c>
      <c r="G105" s="100">
        <v>70.371897350798847</v>
      </c>
      <c r="H105" s="100">
        <v>71.843381548596483</v>
      </c>
      <c r="J105" s="21">
        <v>77</v>
      </c>
      <c r="K105" s="21">
        <v>63.688987914381173</v>
      </c>
      <c r="L105" s="21">
        <v>-3.6602135263108551</v>
      </c>
      <c r="M105" s="21">
        <v>-2.1069220819194423</v>
      </c>
      <c r="S105" s="19">
        <v>106</v>
      </c>
      <c r="T105" s="13">
        <v>1419.9258333333335</v>
      </c>
      <c r="U105" s="14">
        <v>0.62496893638170969</v>
      </c>
      <c r="V105" s="14">
        <v>0.83031063618290257</v>
      </c>
      <c r="W105" s="20">
        <f t="shared" si="8"/>
        <v>0.68941575255845644</v>
      </c>
      <c r="X105" s="15">
        <v>71.842232139479052</v>
      </c>
      <c r="Y105" s="15">
        <v>74.131237459137665</v>
      </c>
      <c r="AA105" s="21">
        <v>77</v>
      </c>
      <c r="AB105" s="21">
        <v>61.716531478139636</v>
      </c>
      <c r="AC105" s="21">
        <v>2.9524832920343371</v>
      </c>
      <c r="AD105" s="21">
        <v>1.7738355077661405</v>
      </c>
      <c r="AI105" s="19">
        <v>104</v>
      </c>
      <c r="AJ105" s="98">
        <v>1419.9258333333335</v>
      </c>
      <c r="AK105" s="99">
        <v>0.62496893638170969</v>
      </c>
      <c r="AL105" s="99">
        <v>0.83031063618290257</v>
      </c>
      <c r="AM105" s="9">
        <f t="shared" si="10"/>
        <v>0.68941575255845644</v>
      </c>
      <c r="AN105" s="100">
        <v>71.842232139479052</v>
      </c>
      <c r="AO105" s="100">
        <v>74.131237459137665</v>
      </c>
      <c r="AP105" s="91">
        <v>71.414274466883768</v>
      </c>
      <c r="AQ105" s="21"/>
      <c r="AR105" s="21">
        <v>77</v>
      </c>
      <c r="AS105" s="21">
        <v>61.773361873847399</v>
      </c>
      <c r="AT105" s="21">
        <v>2.895652896326574</v>
      </c>
      <c r="AU105" s="21">
        <v>1.8408832488452411</v>
      </c>
      <c r="AZ105" s="102">
        <v>505</v>
      </c>
      <c r="BA105" s="98">
        <v>1195.2939283101682</v>
      </c>
      <c r="BB105" s="99">
        <v>0.54467941378520734</v>
      </c>
      <c r="BC105" s="99">
        <v>0.41660293107396384</v>
      </c>
      <c r="BD105" s="103">
        <f t="shared" si="11"/>
        <v>0.17355800217941786</v>
      </c>
      <c r="BE105" s="100">
        <v>61.014641507041311</v>
      </c>
      <c r="BF105" s="100">
        <v>63.698437335556456</v>
      </c>
      <c r="BG105" s="2">
        <f t="shared" si="12"/>
        <v>60.443036860266943</v>
      </c>
      <c r="BH105" s="3">
        <v>104</v>
      </c>
      <c r="BI105" s="3" t="str">
        <f t="shared" si="13"/>
        <v>OK</v>
      </c>
      <c r="BP105" s="2">
        <v>60.443036860266943</v>
      </c>
      <c r="BQ105" s="2">
        <v>63.698437335556456</v>
      </c>
      <c r="BU105" s="99">
        <v>63.698437335556456</v>
      </c>
      <c r="BV105" s="2">
        <v>60.443036860266943</v>
      </c>
      <c r="BW105" s="2">
        <f t="shared" si="14"/>
        <v>55.693506164418324</v>
      </c>
      <c r="BX105" s="2">
        <f t="shared" si="15"/>
        <v>65.192567556115563</v>
      </c>
    </row>
    <row r="106" spans="2:76" ht="14.25">
      <c r="B106" s="19">
        <v>106</v>
      </c>
      <c r="C106" s="98">
        <v>1415.1508333333331</v>
      </c>
      <c r="D106" s="99">
        <v>0.5748855151816824</v>
      </c>
      <c r="E106" s="99">
        <v>0.84</v>
      </c>
      <c r="F106" s="9">
        <f t="shared" si="9"/>
        <v>0.70559999999999989</v>
      </c>
      <c r="G106" s="100">
        <v>71.843381548596483</v>
      </c>
      <c r="H106" s="100">
        <v>71.842232139479052</v>
      </c>
      <c r="J106" s="21">
        <v>78</v>
      </c>
      <c r="K106" s="21">
        <v>62.011578376182172</v>
      </c>
      <c r="L106" s="21">
        <v>2.6574363939918015</v>
      </c>
      <c r="M106" s="21">
        <v>1.5296952977060247</v>
      </c>
      <c r="S106" s="19">
        <v>107</v>
      </c>
      <c r="T106" s="13">
        <v>1395.7325000000001</v>
      </c>
      <c r="U106" s="14">
        <v>0.59014921630094042</v>
      </c>
      <c r="V106" s="14">
        <v>0.87</v>
      </c>
      <c r="W106" s="20">
        <f t="shared" si="8"/>
        <v>0.75690000000000002</v>
      </c>
      <c r="X106" s="15">
        <v>74.131237459137665</v>
      </c>
      <c r="Y106" s="15">
        <v>71.730441494789289</v>
      </c>
      <c r="AA106" s="21">
        <v>78</v>
      </c>
      <c r="AB106" s="21">
        <v>64.037867681969573</v>
      </c>
      <c r="AC106" s="21">
        <v>1.4726035222189182</v>
      </c>
      <c r="AD106" s="21">
        <v>0.88473198938022057</v>
      </c>
      <c r="AI106" s="19">
        <v>105</v>
      </c>
      <c r="AJ106" s="98">
        <v>1395.7325000000001</v>
      </c>
      <c r="AK106" s="99">
        <v>0.59014921630094042</v>
      </c>
      <c r="AL106" s="99">
        <v>0.87</v>
      </c>
      <c r="AM106" s="9">
        <f t="shared" si="10"/>
        <v>0.75690000000000002</v>
      </c>
      <c r="AN106" s="100">
        <v>74.131237459137665</v>
      </c>
      <c r="AO106" s="100">
        <v>71.730441494789289</v>
      </c>
      <c r="AP106" s="91">
        <v>72.944750328496625</v>
      </c>
      <c r="AQ106" s="21"/>
      <c r="AR106" s="21">
        <v>78</v>
      </c>
      <c r="AS106" s="21">
        <v>64.155263464326453</v>
      </c>
      <c r="AT106" s="21">
        <v>1.3552077398620384</v>
      </c>
      <c r="AU106" s="21">
        <v>0.86156017877084756</v>
      </c>
      <c r="AZ106" s="102">
        <v>506</v>
      </c>
      <c r="BA106" s="98">
        <v>1213.7620786516852</v>
      </c>
      <c r="BB106" s="99">
        <v>0.53533337100237322</v>
      </c>
      <c r="BC106" s="99">
        <v>0.51066674200474627</v>
      </c>
      <c r="BD106" s="103">
        <f t="shared" si="11"/>
        <v>0.26078052138974206</v>
      </c>
      <c r="BE106" s="100">
        <v>63.698437335556456</v>
      </c>
      <c r="BF106" s="100">
        <v>61.170302143280672</v>
      </c>
      <c r="BG106" s="2">
        <f t="shared" si="12"/>
        <v>63.318634916725188</v>
      </c>
      <c r="BH106" s="3">
        <v>105</v>
      </c>
      <c r="BI106" s="3" t="str">
        <f t="shared" si="13"/>
        <v>OK</v>
      </c>
      <c r="BP106" s="2">
        <v>63.318634916725188</v>
      </c>
      <c r="BQ106" s="2">
        <v>61.170302143280672</v>
      </c>
      <c r="BU106" s="99">
        <v>61.170302143280672</v>
      </c>
      <c r="BV106" s="2">
        <v>63.318634916725188</v>
      </c>
      <c r="BW106" s="2">
        <f t="shared" si="14"/>
        <v>58.569104220876568</v>
      </c>
      <c r="BX106" s="2">
        <f t="shared" si="15"/>
        <v>68.068165612573807</v>
      </c>
    </row>
    <row r="107" spans="2:76" ht="14.25">
      <c r="B107" s="19">
        <v>107</v>
      </c>
      <c r="C107" s="98">
        <v>1419.9258333333335</v>
      </c>
      <c r="D107" s="99">
        <v>0.62496893638170969</v>
      </c>
      <c r="E107" s="99">
        <v>0.83031063618290257</v>
      </c>
      <c r="F107" s="9">
        <f t="shared" si="9"/>
        <v>0.68941575255845644</v>
      </c>
      <c r="G107" s="100">
        <v>71.842232139479052</v>
      </c>
      <c r="H107" s="100">
        <v>74.131237459137665</v>
      </c>
      <c r="J107" s="21">
        <v>79</v>
      </c>
      <c r="K107" s="21">
        <v>64.102626773662621</v>
      </c>
      <c r="L107" s="21">
        <v>1.4078444305258699</v>
      </c>
      <c r="M107" s="21">
        <v>0.81039493932801299</v>
      </c>
      <c r="S107" s="19">
        <v>108</v>
      </c>
      <c r="T107" s="13">
        <v>1404.8050000000001</v>
      </c>
      <c r="U107" s="14">
        <v>0.61997616209773543</v>
      </c>
      <c r="V107" s="14">
        <v>0.81496424314660298</v>
      </c>
      <c r="W107" s="20">
        <f t="shared" si="8"/>
        <v>0.66416671760751544</v>
      </c>
      <c r="X107" s="15">
        <v>71.730441494789289</v>
      </c>
      <c r="Y107" s="15">
        <v>71.550179450705613</v>
      </c>
      <c r="AA107" s="21">
        <v>79</v>
      </c>
      <c r="AB107" s="21">
        <v>64.921090607669029</v>
      </c>
      <c r="AC107" s="21">
        <v>0.56975080837170822</v>
      </c>
      <c r="AD107" s="21">
        <v>0.34230311046801493</v>
      </c>
      <c r="AI107" s="19">
        <v>106</v>
      </c>
      <c r="AJ107" s="98">
        <v>1404.8050000000001</v>
      </c>
      <c r="AK107" s="99">
        <v>0.61997616209773543</v>
      </c>
      <c r="AL107" s="99">
        <v>0.81496424314660298</v>
      </c>
      <c r="AM107" s="9">
        <f t="shared" si="10"/>
        <v>0.66416671760751544</v>
      </c>
      <c r="AN107" s="100">
        <v>71.730441494789289</v>
      </c>
      <c r="AO107" s="100">
        <v>71.550179450705613</v>
      </c>
      <c r="AP107" s="91">
        <v>71.233155056038527</v>
      </c>
      <c r="AQ107" s="21"/>
      <c r="AR107" s="21">
        <v>79</v>
      </c>
      <c r="AS107" s="21">
        <v>65.028553519954329</v>
      </c>
      <c r="AT107" s="21">
        <v>0.46228789608640852</v>
      </c>
      <c r="AU107" s="21">
        <v>0.29389504699578484</v>
      </c>
      <c r="AZ107" s="102">
        <v>507</v>
      </c>
      <c r="BA107" s="98">
        <v>1190.64625</v>
      </c>
      <c r="BB107" s="99">
        <v>0.57492945703292009</v>
      </c>
      <c r="BC107" s="99">
        <v>0.47521162890123986</v>
      </c>
      <c r="BD107" s="103">
        <f t="shared" si="11"/>
        <v>0.22582609224296971</v>
      </c>
      <c r="BE107" s="100">
        <v>61.170302143280672</v>
      </c>
      <c r="BF107" s="100">
        <v>62.15766978582824</v>
      </c>
      <c r="BG107" s="2">
        <f t="shared" si="12"/>
        <v>61.565584589369642</v>
      </c>
      <c r="BH107" s="3">
        <v>106</v>
      </c>
      <c r="BI107" s="3" t="str">
        <f t="shared" si="13"/>
        <v>OK</v>
      </c>
      <c r="BP107" s="2">
        <v>61.565584589369642</v>
      </c>
      <c r="BQ107" s="2">
        <v>62.15766978582824</v>
      </c>
      <c r="BU107" s="99">
        <v>62.15766978582824</v>
      </c>
      <c r="BV107" s="2">
        <v>61.565584589369642</v>
      </c>
      <c r="BW107" s="2">
        <f t="shared" si="14"/>
        <v>56.816053893521023</v>
      </c>
      <c r="BX107" s="2">
        <f t="shared" si="15"/>
        <v>66.315115285218269</v>
      </c>
    </row>
    <row r="108" spans="2:76" ht="14.25">
      <c r="B108" s="19">
        <v>108</v>
      </c>
      <c r="C108" s="98">
        <v>1395.7325000000001</v>
      </c>
      <c r="D108" s="99">
        <v>0.59014921630094042</v>
      </c>
      <c r="E108" s="99">
        <v>0.87</v>
      </c>
      <c r="F108" s="9">
        <f t="shared" si="9"/>
        <v>0.75690000000000002</v>
      </c>
      <c r="G108" s="100">
        <v>74.131237459137665</v>
      </c>
      <c r="H108" s="100">
        <v>71.730441494789289</v>
      </c>
      <c r="J108" s="21">
        <v>80</v>
      </c>
      <c r="K108" s="21">
        <v>64.973181040193168</v>
      </c>
      <c r="L108" s="21">
        <v>0.5176603758475693</v>
      </c>
      <c r="M108" s="21">
        <v>0.29797990444214678</v>
      </c>
      <c r="S108" s="19">
        <v>109</v>
      </c>
      <c r="T108" s="13">
        <v>1378.5425000000002</v>
      </c>
      <c r="U108" s="14">
        <v>0.60498463807299996</v>
      </c>
      <c r="V108" s="14">
        <v>0.81990782843799925</v>
      </c>
      <c r="W108" s="20">
        <f t="shared" si="8"/>
        <v>0.67224884713391564</v>
      </c>
      <c r="X108" s="15">
        <v>71.550179450705613</v>
      </c>
      <c r="Y108" s="15">
        <v>72.445296673611622</v>
      </c>
      <c r="AA108" s="21">
        <v>80</v>
      </c>
      <c r="AB108" s="21">
        <v>63.769008954188322</v>
      </c>
      <c r="AC108" s="21">
        <v>8.6148283386044966E-2</v>
      </c>
      <c r="AD108" s="21">
        <v>5.1757408556908184E-2</v>
      </c>
      <c r="AI108" s="19">
        <v>107</v>
      </c>
      <c r="AJ108" s="98">
        <v>1378.5425000000002</v>
      </c>
      <c r="AK108" s="99">
        <v>0.60498463807299996</v>
      </c>
      <c r="AL108" s="99">
        <v>0.81990782843799925</v>
      </c>
      <c r="AM108" s="9">
        <f t="shared" si="10"/>
        <v>0.67224884713391564</v>
      </c>
      <c r="AN108" s="100">
        <v>71.550179450705613</v>
      </c>
      <c r="AO108" s="100">
        <v>72.445296673611622</v>
      </c>
      <c r="AP108" s="91">
        <v>71.180626050862202</v>
      </c>
      <c r="AQ108" s="21"/>
      <c r="AR108" s="21">
        <v>80</v>
      </c>
      <c r="AS108" s="21">
        <v>63.90464251345557</v>
      </c>
      <c r="AT108" s="21">
        <v>-4.9485275881202995E-2</v>
      </c>
      <c r="AU108" s="21">
        <v>-3.1459784268258538E-2</v>
      </c>
      <c r="AZ108" s="102">
        <v>508</v>
      </c>
      <c r="BA108" s="98">
        <v>1244.515789473684</v>
      </c>
      <c r="BB108" s="99">
        <v>0.52522772392852968</v>
      </c>
      <c r="BC108" s="99">
        <v>0.46</v>
      </c>
      <c r="BD108" s="103">
        <f t="shared" si="11"/>
        <v>0.21160000000000001</v>
      </c>
      <c r="BE108" s="100">
        <v>62.15766978582824</v>
      </c>
      <c r="BF108" s="100">
        <v>61.375155344366817</v>
      </c>
      <c r="BG108" s="2">
        <f t="shared" si="12"/>
        <v>61.602685627705895</v>
      </c>
      <c r="BH108" s="3">
        <v>107</v>
      </c>
      <c r="BI108" s="3" t="str">
        <f t="shared" si="13"/>
        <v>OK</v>
      </c>
      <c r="BP108" s="2">
        <v>61.602685627705895</v>
      </c>
      <c r="BQ108" s="2">
        <v>61.375155344366817</v>
      </c>
      <c r="BU108" s="99">
        <v>61.375155344366817</v>
      </c>
      <c r="BV108" s="2">
        <v>61.602685627705895</v>
      </c>
      <c r="BW108" s="2">
        <f t="shared" si="14"/>
        <v>56.853154931857276</v>
      </c>
      <c r="BX108" s="2">
        <f t="shared" si="15"/>
        <v>66.352216323554515</v>
      </c>
    </row>
    <row r="109" spans="2:76" ht="14.25">
      <c r="B109" s="19">
        <v>109</v>
      </c>
      <c r="C109" s="98">
        <v>1404.8050000000001</v>
      </c>
      <c r="D109" s="99">
        <v>0.61997616209773543</v>
      </c>
      <c r="E109" s="99">
        <v>0.81496424314660298</v>
      </c>
      <c r="F109" s="9">
        <f t="shared" si="9"/>
        <v>0.66416671760751544</v>
      </c>
      <c r="G109" s="100">
        <v>71.730441494789289</v>
      </c>
      <c r="H109" s="100">
        <v>71.550179450705613</v>
      </c>
      <c r="J109" s="21">
        <v>81</v>
      </c>
      <c r="K109" s="21">
        <v>63.728839800407378</v>
      </c>
      <c r="L109" s="21">
        <v>0.12631743716698907</v>
      </c>
      <c r="M109" s="21">
        <v>7.2711877540883693E-2</v>
      </c>
      <c r="S109" s="19">
        <v>110</v>
      </c>
      <c r="T109" s="13">
        <v>1386.98</v>
      </c>
      <c r="U109" s="14">
        <v>0.57999999999999996</v>
      </c>
      <c r="V109" s="14">
        <v>0.8452757964812172</v>
      </c>
      <c r="W109" s="20">
        <f t="shared" si="8"/>
        <v>0.71449117211695612</v>
      </c>
      <c r="X109" s="15">
        <v>72.445296673611622</v>
      </c>
      <c r="Y109" s="15">
        <v>72.932423671780924</v>
      </c>
      <c r="AA109" s="21">
        <v>81</v>
      </c>
      <c r="AB109" s="21">
        <v>64.514253259310095</v>
      </c>
      <c r="AC109" s="21">
        <v>-2.8275803206391146</v>
      </c>
      <c r="AD109" s="21">
        <v>-1.6987944986318653</v>
      </c>
      <c r="AI109" s="19">
        <v>108</v>
      </c>
      <c r="AJ109" s="98">
        <v>1386.98</v>
      </c>
      <c r="AK109" s="99">
        <v>0.57999999999999996</v>
      </c>
      <c r="AL109" s="99">
        <v>0.8452757964812172</v>
      </c>
      <c r="AM109" s="9">
        <f t="shared" si="10"/>
        <v>0.71449117211695612</v>
      </c>
      <c r="AN109" s="100">
        <v>72.445296673611622</v>
      </c>
      <c r="AO109" s="100">
        <v>72.932423671780924</v>
      </c>
      <c r="AP109" s="91">
        <v>71.793053293813102</v>
      </c>
      <c r="AQ109" s="21"/>
      <c r="AR109" s="21">
        <v>81</v>
      </c>
      <c r="AS109" s="21">
        <v>64.578367795759732</v>
      </c>
      <c r="AT109" s="21">
        <v>-2.8916948570887513</v>
      </c>
      <c r="AU109" s="21">
        <v>-1.8383669637820612</v>
      </c>
      <c r="AZ109" s="102">
        <v>509</v>
      </c>
      <c r="BA109" s="98">
        <v>1211.9745833333334</v>
      </c>
      <c r="BB109" s="99">
        <v>0.52491655728483033</v>
      </c>
      <c r="BC109" s="99">
        <v>0.42502781423838992</v>
      </c>
      <c r="BD109" s="103">
        <f t="shared" si="11"/>
        <v>0.18064864287626328</v>
      </c>
      <c r="BE109" s="100">
        <v>61.375155344366817</v>
      </c>
      <c r="BF109" s="100">
        <v>62.281861240446801</v>
      </c>
      <c r="BG109" s="2">
        <f t="shared" si="12"/>
        <v>60.67974446607424</v>
      </c>
      <c r="BH109" s="3">
        <v>108</v>
      </c>
      <c r="BI109" s="3" t="str">
        <f t="shared" si="13"/>
        <v>OK</v>
      </c>
      <c r="BP109" s="2">
        <v>60.67974446607424</v>
      </c>
      <c r="BQ109" s="2">
        <v>62.281861240446801</v>
      </c>
      <c r="BU109" s="99">
        <v>62.281861240446801</v>
      </c>
      <c r="BV109" s="2">
        <v>60.67974446607424</v>
      </c>
      <c r="BW109" s="2">
        <f t="shared" si="14"/>
        <v>55.93021377022562</v>
      </c>
      <c r="BX109" s="2">
        <f t="shared" si="15"/>
        <v>65.42927516192286</v>
      </c>
    </row>
    <row r="110" spans="2:76" ht="14.25">
      <c r="B110" s="19">
        <v>110</v>
      </c>
      <c r="C110" s="98">
        <v>1378.5425000000002</v>
      </c>
      <c r="D110" s="99">
        <v>0.60498463807299996</v>
      </c>
      <c r="E110" s="99">
        <v>0.81990782843799925</v>
      </c>
      <c r="F110" s="9">
        <f t="shared" si="9"/>
        <v>0.67224884713391564</v>
      </c>
      <c r="G110" s="100">
        <v>71.550179450705613</v>
      </c>
      <c r="H110" s="100">
        <v>72.445296673611622</v>
      </c>
      <c r="J110" s="21">
        <v>82</v>
      </c>
      <c r="K110" s="21">
        <v>64.68635207427559</v>
      </c>
      <c r="L110" s="21">
        <v>-2.9996791356046089</v>
      </c>
      <c r="M110" s="21">
        <v>-1.7266998671108738</v>
      </c>
      <c r="S110" s="19">
        <v>111</v>
      </c>
      <c r="T110" s="13">
        <v>1339.8408227848104</v>
      </c>
      <c r="U110" s="14">
        <v>0.59</v>
      </c>
      <c r="V110" s="14">
        <v>0.81</v>
      </c>
      <c r="W110" s="20">
        <f t="shared" si="8"/>
        <v>0.65610000000000013</v>
      </c>
      <c r="X110" s="15">
        <v>72.932423671780924</v>
      </c>
      <c r="Y110" s="15">
        <v>72.546851857639098</v>
      </c>
      <c r="AA110" s="21">
        <v>82</v>
      </c>
      <c r="AB110" s="21">
        <v>62.58330636898593</v>
      </c>
      <c r="AC110" s="21">
        <v>2.6868174187848837</v>
      </c>
      <c r="AD110" s="21">
        <v>1.6142249316646657</v>
      </c>
      <c r="AI110" s="19">
        <v>109</v>
      </c>
      <c r="AJ110" s="98">
        <v>1339.8408227848104</v>
      </c>
      <c r="AK110" s="99">
        <v>0.59</v>
      </c>
      <c r="AL110" s="99">
        <v>0.81</v>
      </c>
      <c r="AM110" s="9">
        <f t="shared" si="10"/>
        <v>0.65610000000000013</v>
      </c>
      <c r="AN110" s="100">
        <v>72.932423671780924</v>
      </c>
      <c r="AO110" s="100">
        <v>72.546851857639098</v>
      </c>
      <c r="AP110" s="91">
        <v>71.891025535299434</v>
      </c>
      <c r="AQ110" s="21"/>
      <c r="AR110" s="21">
        <v>82</v>
      </c>
      <c r="AS110" s="21">
        <v>62.675923376958075</v>
      </c>
      <c r="AT110" s="21">
        <v>2.5942004108127392</v>
      </c>
      <c r="AU110" s="21">
        <v>1.6492377544528791</v>
      </c>
      <c r="AZ110" s="102">
        <v>510</v>
      </c>
      <c r="BA110" s="98">
        <v>1275.0045833333334</v>
      </c>
      <c r="BB110" s="99">
        <v>0.63447437959558828</v>
      </c>
      <c r="BC110" s="99">
        <v>0.52957950367647055</v>
      </c>
      <c r="BD110" s="103">
        <f t="shared" si="11"/>
        <v>0.28045445071421687</v>
      </c>
      <c r="BE110" s="100">
        <v>62.281861240446801</v>
      </c>
      <c r="BF110" s="100">
        <v>67.339275423871499</v>
      </c>
      <c r="BG110" s="2">
        <f t="shared" si="12"/>
        <v>63.008643358365191</v>
      </c>
      <c r="BH110" s="3">
        <v>109</v>
      </c>
      <c r="BI110" s="3" t="str">
        <f t="shared" si="13"/>
        <v>OK</v>
      </c>
      <c r="BP110" s="2">
        <v>63.008643358365191</v>
      </c>
      <c r="BQ110" s="2">
        <v>67.339275423871499</v>
      </c>
      <c r="BU110" s="99">
        <v>67.339275423871499</v>
      </c>
      <c r="BV110" s="2">
        <v>63.008643358365191</v>
      </c>
      <c r="BW110" s="2">
        <f t="shared" si="14"/>
        <v>58.259112662516571</v>
      </c>
      <c r="BX110" s="2">
        <f t="shared" si="15"/>
        <v>67.758174054213811</v>
      </c>
    </row>
    <row r="111" spans="2:76" ht="14.25">
      <c r="B111" s="19">
        <v>111</v>
      </c>
      <c r="C111" s="98">
        <v>1386.98</v>
      </c>
      <c r="D111" s="99">
        <v>0.57999999999999996</v>
      </c>
      <c r="E111" s="99">
        <v>0.8452757964812172</v>
      </c>
      <c r="F111" s="9">
        <f t="shared" si="9"/>
        <v>0.71449117211695612</v>
      </c>
      <c r="G111" s="100">
        <v>72.445296673611622</v>
      </c>
      <c r="H111" s="100">
        <v>72.932423671780924</v>
      </c>
      <c r="J111" s="21">
        <v>83</v>
      </c>
      <c r="K111" s="21">
        <v>62.807384733133055</v>
      </c>
      <c r="L111" s="21">
        <v>2.4627390546377583</v>
      </c>
      <c r="M111" s="21">
        <v>1.4176220209348056</v>
      </c>
      <c r="S111" s="19">
        <v>112</v>
      </c>
      <c r="T111" s="13">
        <v>1277.79</v>
      </c>
      <c r="U111" s="14">
        <v>0.60378193146417447</v>
      </c>
      <c r="V111" s="14">
        <v>0.83621806853582548</v>
      </c>
      <c r="W111" s="20">
        <f t="shared" si="8"/>
        <v>0.69926065814578653</v>
      </c>
      <c r="X111" s="15">
        <v>72.546851857639098</v>
      </c>
      <c r="Y111" s="15">
        <v>72.408794966835558</v>
      </c>
      <c r="AA111" s="21">
        <v>83</v>
      </c>
      <c r="AB111" s="21">
        <v>67.09930091825693</v>
      </c>
      <c r="AC111" s="21">
        <v>-3.5782150609537027</v>
      </c>
      <c r="AD111" s="21">
        <v>-2.1497716673512155</v>
      </c>
      <c r="AI111" s="19">
        <v>110</v>
      </c>
      <c r="AJ111" s="98">
        <v>1277.79</v>
      </c>
      <c r="AK111" s="99">
        <v>0.60378193146417447</v>
      </c>
      <c r="AL111" s="99">
        <v>0.83621806853582548</v>
      </c>
      <c r="AM111" s="9">
        <f t="shared" si="10"/>
        <v>0.69926065814578653</v>
      </c>
      <c r="AN111" s="100">
        <v>72.546851857639098</v>
      </c>
      <c r="AO111" s="100">
        <v>72.408794966835558</v>
      </c>
      <c r="AP111" s="91">
        <v>72.079101433453076</v>
      </c>
      <c r="AQ111" s="21"/>
      <c r="AR111" s="21">
        <v>83</v>
      </c>
      <c r="AS111" s="21">
        <v>67.158560805456702</v>
      </c>
      <c r="AT111" s="21">
        <v>-3.6374749481534749</v>
      </c>
      <c r="AU111" s="21">
        <v>-2.31248942462845</v>
      </c>
      <c r="AZ111" s="102">
        <v>511</v>
      </c>
      <c r="BA111" s="98">
        <v>1206.8812500000001</v>
      </c>
      <c r="BB111" s="99">
        <v>0.62487150586113627</v>
      </c>
      <c r="BC111" s="99">
        <v>0.55922903516681688</v>
      </c>
      <c r="BD111" s="103">
        <f t="shared" si="11"/>
        <v>0.31273711377360891</v>
      </c>
      <c r="BE111" s="100">
        <v>67.339275423871499</v>
      </c>
      <c r="BF111" s="100">
        <v>62.825251328249465</v>
      </c>
      <c r="BG111" s="2">
        <f t="shared" si="12"/>
        <v>66.341121526340999</v>
      </c>
      <c r="BH111" s="3">
        <v>110</v>
      </c>
      <c r="BI111" s="3" t="str">
        <f t="shared" si="13"/>
        <v>OK</v>
      </c>
      <c r="BP111" s="2">
        <v>66.341121526340999</v>
      </c>
      <c r="BQ111" s="2">
        <v>62.825251328249465</v>
      </c>
      <c r="BU111" s="99">
        <v>62.825251328249465</v>
      </c>
      <c r="BV111" s="2">
        <v>66.341121526340999</v>
      </c>
      <c r="BW111" s="2">
        <f t="shared" si="14"/>
        <v>61.591590830492379</v>
      </c>
      <c r="BX111" s="2">
        <f t="shared" si="15"/>
        <v>71.090652222189618</v>
      </c>
    </row>
    <row r="112" spans="2:76" ht="14.25">
      <c r="B112" s="19">
        <v>112</v>
      </c>
      <c r="C112" s="98">
        <v>1339.8408227848104</v>
      </c>
      <c r="D112" s="99">
        <v>0.59</v>
      </c>
      <c r="E112" s="99">
        <v>0.81</v>
      </c>
      <c r="F112" s="9">
        <f t="shared" si="9"/>
        <v>0.65610000000000013</v>
      </c>
      <c r="G112" s="100">
        <v>72.932423671780924</v>
      </c>
      <c r="H112" s="100">
        <v>72.546851857639098</v>
      </c>
      <c r="J112" s="21">
        <v>84</v>
      </c>
      <c r="K112" s="21">
        <v>67.385621237162212</v>
      </c>
      <c r="L112" s="21">
        <v>-3.8645353798589852</v>
      </c>
      <c r="M112" s="21">
        <v>-2.2245355003620433</v>
      </c>
      <c r="S112" s="19">
        <v>113</v>
      </c>
      <c r="T112" s="13">
        <v>1279.5408333333332</v>
      </c>
      <c r="U112" s="14">
        <v>0.6029286726499764</v>
      </c>
      <c r="V112" s="14">
        <v>0.83585734529995281</v>
      </c>
      <c r="W112" s="20">
        <f t="shared" si="8"/>
        <v>0.69865750169188456</v>
      </c>
      <c r="X112" s="15">
        <v>72.408794966835558</v>
      </c>
      <c r="Y112" s="15">
        <v>72.370993875823572</v>
      </c>
      <c r="AA112" s="21">
        <v>84</v>
      </c>
      <c r="AB112" s="21">
        <v>70.771033495328084</v>
      </c>
      <c r="AC112" s="21">
        <v>-1.2677303389786942</v>
      </c>
      <c r="AD112" s="21">
        <v>-0.76164532264071516</v>
      </c>
      <c r="AI112" s="19">
        <v>111</v>
      </c>
      <c r="AJ112" s="98">
        <v>1279.5408333333332</v>
      </c>
      <c r="AK112" s="99">
        <v>0.6029286726499764</v>
      </c>
      <c r="AL112" s="99">
        <v>0.83585734529995281</v>
      </c>
      <c r="AM112" s="9">
        <f t="shared" si="10"/>
        <v>0.69865750169188456</v>
      </c>
      <c r="AN112" s="100">
        <v>72.408794966835558</v>
      </c>
      <c r="AO112" s="100">
        <v>72.370993875823572</v>
      </c>
      <c r="AP112" s="91">
        <v>71.992854267397533</v>
      </c>
      <c r="AQ112" s="21"/>
      <c r="AR112" s="21">
        <v>84</v>
      </c>
      <c r="AS112" s="21">
        <v>70.994478991180671</v>
      </c>
      <c r="AT112" s="21">
        <v>-1.4911758348312816</v>
      </c>
      <c r="AU112" s="21">
        <v>-0.94800057662509696</v>
      </c>
      <c r="AZ112" s="102">
        <v>512</v>
      </c>
      <c r="BA112" s="98">
        <v>1269.1007697690693</v>
      </c>
      <c r="BB112" s="99">
        <v>0.6099276482592294</v>
      </c>
      <c r="BC112" s="99">
        <v>0.43992764825922948</v>
      </c>
      <c r="BD112" s="103">
        <f t="shared" si="11"/>
        <v>0.19353633570289633</v>
      </c>
      <c r="BE112" s="100">
        <v>62.825251328249465</v>
      </c>
      <c r="BF112" s="100">
        <v>61.0967612108577</v>
      </c>
      <c r="BG112" s="2">
        <f t="shared" si="12"/>
        <v>61.89091320578536</v>
      </c>
      <c r="BH112" s="3">
        <v>111</v>
      </c>
      <c r="BI112" s="3" t="str">
        <f t="shared" si="13"/>
        <v>OK</v>
      </c>
      <c r="BP112" s="2">
        <v>61.89091320578536</v>
      </c>
      <c r="BQ112" s="2">
        <v>61.0967612108577</v>
      </c>
      <c r="BU112" s="99">
        <v>61.0967612108577</v>
      </c>
      <c r="BV112" s="2">
        <v>61.89091320578536</v>
      </c>
      <c r="BW112" s="2">
        <f t="shared" si="14"/>
        <v>57.14138250993674</v>
      </c>
      <c r="BX112" s="2">
        <f t="shared" si="15"/>
        <v>66.640443901633972</v>
      </c>
    </row>
    <row r="113" spans="2:76" ht="14.25">
      <c r="B113" s="19">
        <v>113</v>
      </c>
      <c r="C113" s="98">
        <v>1277.79</v>
      </c>
      <c r="D113" s="99">
        <v>0.60378193146417447</v>
      </c>
      <c r="E113" s="99">
        <v>0.83621806853582548</v>
      </c>
      <c r="F113" s="9">
        <f t="shared" si="9"/>
        <v>0.69926065814578653</v>
      </c>
      <c r="G113" s="100">
        <v>72.546851857639098</v>
      </c>
      <c r="H113" s="100">
        <v>72.408794966835558</v>
      </c>
      <c r="J113" s="21">
        <v>85</v>
      </c>
      <c r="K113" s="21">
        <v>67.441129905748198</v>
      </c>
      <c r="L113" s="21">
        <v>6.0882958965335519</v>
      </c>
      <c r="M113" s="21">
        <v>3.5045947383826612</v>
      </c>
      <c r="S113" s="19">
        <v>115</v>
      </c>
      <c r="T113" s="13">
        <v>1284.3158333333333</v>
      </c>
      <c r="U113" s="14">
        <v>0.65000622432466082</v>
      </c>
      <c r="V113" s="14">
        <v>0.73500933648699118</v>
      </c>
      <c r="W113" s="20">
        <f t="shared" si="8"/>
        <v>0.54023872472304701</v>
      </c>
      <c r="X113" s="15">
        <v>73.543033797591548</v>
      </c>
      <c r="Y113" s="15">
        <v>65.222815624063159</v>
      </c>
      <c r="AA113" s="21">
        <v>85</v>
      </c>
      <c r="AB113" s="21">
        <v>68.154813839589991</v>
      </c>
      <c r="AC113" s="21">
        <v>-1.4242419236575046</v>
      </c>
      <c r="AD113" s="21">
        <v>-0.85567661048205279</v>
      </c>
      <c r="AI113" s="19">
        <v>113</v>
      </c>
      <c r="AJ113" s="98">
        <v>1269.9667377398721</v>
      </c>
      <c r="AK113" s="99">
        <v>0.67</v>
      </c>
      <c r="AL113" s="99">
        <v>0.54499015748031499</v>
      </c>
      <c r="AM113" s="9">
        <f t="shared" si="10"/>
        <v>0.2970142717504185</v>
      </c>
      <c r="AN113" s="100">
        <v>65.222815624063159</v>
      </c>
      <c r="AO113" s="100">
        <v>64.796953858864526</v>
      </c>
      <c r="AP113" s="91">
        <v>64.989128425357094</v>
      </c>
      <c r="AQ113" s="21"/>
      <c r="AR113" s="21">
        <v>85</v>
      </c>
      <c r="AS113" s="21">
        <v>68.373549343978794</v>
      </c>
      <c r="AT113" s="21">
        <v>-1.6429774280463079</v>
      </c>
      <c r="AU113" s="21">
        <v>-1.0445069674470322</v>
      </c>
      <c r="AZ113" s="102">
        <v>513</v>
      </c>
      <c r="BA113" s="98">
        <v>1211.4970833333334</v>
      </c>
      <c r="BB113" s="99">
        <v>0.60027759345277587</v>
      </c>
      <c r="BC113" s="99">
        <v>0.47458360982083603</v>
      </c>
      <c r="BD113" s="103">
        <f t="shared" si="11"/>
        <v>0.22522960271057554</v>
      </c>
      <c r="BE113" s="100">
        <v>61.0967612108577</v>
      </c>
      <c r="BF113" s="100">
        <v>62.962708525078114</v>
      </c>
      <c r="BG113" s="2">
        <f t="shared" si="12"/>
        <v>61.556841861908126</v>
      </c>
      <c r="BH113" s="3">
        <v>112</v>
      </c>
      <c r="BI113" s="3" t="str">
        <f t="shared" si="13"/>
        <v>OK</v>
      </c>
      <c r="BP113" s="2">
        <v>61.556841861908126</v>
      </c>
      <c r="BQ113" s="2">
        <v>62.962708525078114</v>
      </c>
      <c r="BU113" s="99">
        <v>62.962708525078114</v>
      </c>
      <c r="BV113" s="2">
        <v>61.556841861908126</v>
      </c>
      <c r="BW113" s="2">
        <f t="shared" si="14"/>
        <v>56.807311166059506</v>
      </c>
      <c r="BX113" s="2">
        <f t="shared" si="15"/>
        <v>66.306372557756745</v>
      </c>
    </row>
    <row r="114" spans="2:76" ht="14.25">
      <c r="B114" s="19">
        <v>114</v>
      </c>
      <c r="C114" s="98">
        <v>1279.5408333333332</v>
      </c>
      <c r="D114" s="99">
        <v>0.6029286726499764</v>
      </c>
      <c r="E114" s="99">
        <v>0.83585734529995281</v>
      </c>
      <c r="F114" s="9">
        <f t="shared" si="9"/>
        <v>0.69865750169188456</v>
      </c>
      <c r="G114" s="100">
        <v>72.408794966835558</v>
      </c>
      <c r="H114" s="100">
        <v>72.370993875823572</v>
      </c>
      <c r="J114" s="21">
        <v>86</v>
      </c>
      <c r="K114" s="21">
        <v>70.635307865916346</v>
      </c>
      <c r="L114" s="21">
        <v>-1.1320047095669565</v>
      </c>
      <c r="M114" s="21">
        <v>-0.65161382041755467</v>
      </c>
      <c r="S114" s="19">
        <v>116</v>
      </c>
      <c r="T114" s="13">
        <v>1269.9667377398721</v>
      </c>
      <c r="U114" s="14">
        <v>0.67</v>
      </c>
      <c r="V114" s="14">
        <v>0.54499015748031499</v>
      </c>
      <c r="W114" s="20">
        <f t="shared" si="8"/>
        <v>0.2970142717504185</v>
      </c>
      <c r="X114" s="15">
        <v>65.222815624063159</v>
      </c>
      <c r="Y114" s="15">
        <v>64.796953858864526</v>
      </c>
      <c r="AA114" s="21">
        <v>86</v>
      </c>
      <c r="AB114" s="21">
        <v>66.359018500044371</v>
      </c>
      <c r="AC114" s="21">
        <v>-3.2882422443366082</v>
      </c>
      <c r="AD114" s="21">
        <v>-1.9755576151362235</v>
      </c>
      <c r="AI114" s="19">
        <v>114</v>
      </c>
      <c r="AJ114" s="98">
        <v>1242.1366666666665</v>
      </c>
      <c r="AK114" s="99">
        <v>0.66</v>
      </c>
      <c r="AL114" s="99">
        <v>0.54</v>
      </c>
      <c r="AM114" s="9">
        <f t="shared" si="10"/>
        <v>0.29160000000000003</v>
      </c>
      <c r="AN114" s="100">
        <v>64.796953858864526</v>
      </c>
      <c r="AO114" s="100">
        <v>61.165038107216198</v>
      </c>
      <c r="AP114" s="91">
        <v>64.706833790043774</v>
      </c>
      <c r="AQ114" s="21"/>
      <c r="AR114" s="21">
        <v>86</v>
      </c>
      <c r="AS114" s="21">
        <v>66.569061021960934</v>
      </c>
      <c r="AT114" s="21">
        <v>-3.4982847662531711</v>
      </c>
      <c r="AU114" s="21">
        <v>-2.2240006162532997</v>
      </c>
      <c r="AZ114" s="102">
        <v>514</v>
      </c>
      <c r="BA114" s="98">
        <v>1418.3341666666668</v>
      </c>
      <c r="BB114" s="99">
        <v>0.64</v>
      </c>
      <c r="BC114" s="99">
        <v>0.49317268073417403</v>
      </c>
      <c r="BD114" s="103">
        <f t="shared" si="11"/>
        <v>0.24321929302253154</v>
      </c>
      <c r="BE114" s="100">
        <v>62.962708525078114</v>
      </c>
      <c r="BF114" s="100">
        <v>66.028507546115151</v>
      </c>
      <c r="BG114" s="2">
        <f t="shared" si="12"/>
        <v>62.579220926514054</v>
      </c>
      <c r="BH114" s="3">
        <v>113</v>
      </c>
      <c r="BI114" s="3" t="str">
        <f t="shared" si="13"/>
        <v>OK</v>
      </c>
      <c r="BP114" s="2">
        <v>62.579220926514054</v>
      </c>
      <c r="BQ114" s="2">
        <v>66.028507546115151</v>
      </c>
      <c r="BU114" s="99">
        <v>66.028507546115151</v>
      </c>
      <c r="BV114" s="2">
        <v>62.579220926514054</v>
      </c>
      <c r="BW114" s="2">
        <f t="shared" si="14"/>
        <v>57.829690230665435</v>
      </c>
      <c r="BX114" s="2">
        <f t="shared" si="15"/>
        <v>67.328751622362674</v>
      </c>
    </row>
    <row r="115" spans="2:76" ht="14.25">
      <c r="B115" s="19">
        <v>115</v>
      </c>
      <c r="C115" s="98">
        <v>1242.0335195530727</v>
      </c>
      <c r="D115" s="99">
        <v>0.63010991695163654</v>
      </c>
      <c r="E115" s="99">
        <v>0.68505495847581821</v>
      </c>
      <c r="F115" s="9">
        <f t="shared" si="9"/>
        <v>0.46930029613230501</v>
      </c>
      <c r="G115" s="100">
        <v>72.370993875823572</v>
      </c>
      <c r="H115" s="100">
        <v>73.543033797591548</v>
      </c>
      <c r="J115" s="21">
        <v>87</v>
      </c>
      <c r="K115" s="21">
        <v>68.180299906868683</v>
      </c>
      <c r="L115" s="21">
        <v>-1.4497279909361964</v>
      </c>
      <c r="M115" s="21">
        <v>-0.83450429733775366</v>
      </c>
      <c r="S115" s="19">
        <v>117</v>
      </c>
      <c r="T115" s="13">
        <v>1242.1366666666665</v>
      </c>
      <c r="U115" s="14">
        <v>0.66</v>
      </c>
      <c r="V115" s="14">
        <v>0.54</v>
      </c>
      <c r="W115" s="20">
        <f t="shared" si="8"/>
        <v>0.29160000000000003</v>
      </c>
      <c r="X115" s="15">
        <v>64.796953858864526</v>
      </c>
      <c r="Y115" s="15">
        <v>61.165038107216198</v>
      </c>
      <c r="AA115" s="21">
        <v>87</v>
      </c>
      <c r="AB115" s="21">
        <v>63.672635245342107</v>
      </c>
      <c r="AC115" s="21">
        <v>-0.99217562573954154</v>
      </c>
      <c r="AD115" s="21">
        <v>-0.59609358658359513</v>
      </c>
      <c r="AI115" s="19">
        <v>115</v>
      </c>
      <c r="AJ115" s="98">
        <v>1256.1433333333334</v>
      </c>
      <c r="AK115" s="99">
        <v>0.67487446417636254</v>
      </c>
      <c r="AL115" s="99">
        <v>0.81738518064911203</v>
      </c>
      <c r="AM115" s="9">
        <f t="shared" si="10"/>
        <v>0.66811853354478146</v>
      </c>
      <c r="AN115" s="100">
        <v>61.165038107216198</v>
      </c>
      <c r="AO115" s="100">
        <v>64.298874204229733</v>
      </c>
      <c r="AP115" s="91">
        <v>65.873996366405606</v>
      </c>
      <c r="AQ115" s="21"/>
      <c r="AR115" s="21">
        <v>87</v>
      </c>
      <c r="AS115" s="21">
        <v>63.884472362724082</v>
      </c>
      <c r="AT115" s="21">
        <v>-1.2040127431215168</v>
      </c>
      <c r="AU115" s="21">
        <v>-0.76543942577523494</v>
      </c>
      <c r="AZ115" s="102">
        <v>515</v>
      </c>
      <c r="BA115" s="98">
        <v>1347.7437499999999</v>
      </c>
      <c r="BB115" s="99">
        <v>0.53981190503498111</v>
      </c>
      <c r="BC115" s="99">
        <v>0.46565833237756621</v>
      </c>
      <c r="BD115" s="103">
        <f t="shared" si="11"/>
        <v>0.21683768251265592</v>
      </c>
      <c r="BE115" s="100">
        <v>66.028507546115151</v>
      </c>
      <c r="BF115" s="100">
        <v>64.210869213228989</v>
      </c>
      <c r="BG115" s="2">
        <f t="shared" si="12"/>
        <v>63.676731006283624</v>
      </c>
      <c r="BH115" s="3">
        <v>114</v>
      </c>
      <c r="BI115" s="3" t="str">
        <f t="shared" si="13"/>
        <v>OK</v>
      </c>
      <c r="BP115" s="2">
        <v>63.676731006283624</v>
      </c>
      <c r="BQ115" s="2">
        <v>64.210869213228989</v>
      </c>
      <c r="BU115" s="99">
        <v>64.210869213228989</v>
      </c>
      <c r="BV115" s="2">
        <v>63.676731006283624</v>
      </c>
      <c r="BW115" s="2">
        <f t="shared" si="14"/>
        <v>58.927200310435005</v>
      </c>
      <c r="BX115" s="2">
        <f t="shared" si="15"/>
        <v>68.426261702132251</v>
      </c>
    </row>
    <row r="116" spans="2:76" ht="14.25">
      <c r="B116" s="19">
        <v>116</v>
      </c>
      <c r="C116" s="98">
        <v>1284.3158333333333</v>
      </c>
      <c r="D116" s="99">
        <v>0.65000622432466082</v>
      </c>
      <c r="E116" s="99">
        <v>0.73500933648699118</v>
      </c>
      <c r="F116" s="9">
        <f t="shared" si="9"/>
        <v>0.54023872472304701</v>
      </c>
      <c r="G116" s="100">
        <v>73.543033797591548</v>
      </c>
      <c r="H116" s="100">
        <v>65.222815624063159</v>
      </c>
      <c r="J116" s="21">
        <v>88</v>
      </c>
      <c r="K116" s="21">
        <v>66.500329850719851</v>
      </c>
      <c r="L116" s="21">
        <v>-3.4295535950120879</v>
      </c>
      <c r="M116" s="21">
        <v>-1.9741477234909006</v>
      </c>
      <c r="S116" s="19">
        <v>118</v>
      </c>
      <c r="T116" s="13">
        <v>1256.1433333333334</v>
      </c>
      <c r="U116" s="14">
        <v>0.67487446417636254</v>
      </c>
      <c r="V116" s="14">
        <v>0.81738518064911203</v>
      </c>
      <c r="W116" s="20">
        <f t="shared" si="8"/>
        <v>0.66811853354478146</v>
      </c>
      <c r="X116" s="15">
        <v>61.165038107216198</v>
      </c>
      <c r="Y116" s="15">
        <v>64.298874204229733</v>
      </c>
      <c r="AA116" s="21">
        <v>88</v>
      </c>
      <c r="AB116" s="21">
        <v>63.134837288900286</v>
      </c>
      <c r="AC116" s="21">
        <v>0.7650883325168536</v>
      </c>
      <c r="AD116" s="21">
        <v>0.4596608063650981</v>
      </c>
      <c r="AI116" s="19">
        <v>116</v>
      </c>
      <c r="AJ116" s="98">
        <v>1274.4475</v>
      </c>
      <c r="AK116" s="99">
        <v>0.67491039019963706</v>
      </c>
      <c r="AL116" s="99">
        <v>0.89</v>
      </c>
      <c r="AM116" s="9">
        <f t="shared" si="10"/>
        <v>0.79210000000000003</v>
      </c>
      <c r="AN116" s="100">
        <v>64.298874204229733</v>
      </c>
      <c r="AO116" s="100">
        <v>67.400005242943479</v>
      </c>
      <c r="AP116" s="91">
        <v>68.167398955510549</v>
      </c>
      <c r="AQ116" s="21"/>
      <c r="AR116" s="21">
        <v>88</v>
      </c>
      <c r="AS116" s="21">
        <v>63.358034669472929</v>
      </c>
      <c r="AT116" s="21">
        <v>0.541890951944211</v>
      </c>
      <c r="AU116" s="21">
        <v>0.34450191782323147</v>
      </c>
      <c r="AZ116" s="102">
        <v>516</v>
      </c>
      <c r="BA116" s="98">
        <v>1393.9020833333334</v>
      </c>
      <c r="BB116" s="99">
        <v>0.57518148874235131</v>
      </c>
      <c r="BC116" s="99">
        <v>0.46518148874235132</v>
      </c>
      <c r="BD116" s="103">
        <f t="shared" si="11"/>
        <v>0.21639381746855033</v>
      </c>
      <c r="BE116" s="100">
        <v>64.210869213228989</v>
      </c>
      <c r="BF116" s="100">
        <v>63.862106794266772</v>
      </c>
      <c r="BG116" s="2">
        <f t="shared" si="12"/>
        <v>62.682146055719649</v>
      </c>
      <c r="BH116" s="3">
        <v>115</v>
      </c>
      <c r="BI116" s="3" t="str">
        <f t="shared" si="13"/>
        <v>OK</v>
      </c>
      <c r="BP116" s="2">
        <v>62.682146055719649</v>
      </c>
      <c r="BQ116" s="2">
        <v>63.862106794266772</v>
      </c>
      <c r="BU116" s="99">
        <v>63.862106794266772</v>
      </c>
      <c r="BV116" s="2">
        <v>62.682146055719649</v>
      </c>
      <c r="BW116" s="2">
        <f t="shared" si="14"/>
        <v>57.932615359871029</v>
      </c>
      <c r="BX116" s="2">
        <f t="shared" si="15"/>
        <v>67.431676751568261</v>
      </c>
    </row>
    <row r="117" spans="2:76" ht="14.25">
      <c r="B117" s="19">
        <v>117</v>
      </c>
      <c r="C117" s="98">
        <v>1269.9667377398721</v>
      </c>
      <c r="D117" s="99">
        <v>0.67</v>
      </c>
      <c r="E117" s="99">
        <v>0.54499015748031499</v>
      </c>
      <c r="F117" s="9">
        <f t="shared" si="9"/>
        <v>0.2970142717504185</v>
      </c>
      <c r="G117" s="100">
        <v>65.222815624063159</v>
      </c>
      <c r="H117" s="100">
        <v>64.796953858864526</v>
      </c>
      <c r="J117" s="21">
        <v>89</v>
      </c>
      <c r="K117" s="21">
        <v>63.936439970415321</v>
      </c>
      <c r="L117" s="21">
        <v>-1.2559803508127558</v>
      </c>
      <c r="M117" s="21">
        <v>-0.72297769421432978</v>
      </c>
      <c r="S117" s="19">
        <v>119</v>
      </c>
      <c r="T117" s="13">
        <v>1274.4475</v>
      </c>
      <c r="U117" s="14">
        <v>0.67491039019963706</v>
      </c>
      <c r="V117" s="14">
        <v>0.89</v>
      </c>
      <c r="W117" s="20">
        <f t="shared" si="8"/>
        <v>0.79210000000000003</v>
      </c>
      <c r="X117" s="15">
        <v>64.298874204229733</v>
      </c>
      <c r="Y117" s="15">
        <v>67.400005242943479</v>
      </c>
      <c r="AA117" s="21">
        <v>89</v>
      </c>
      <c r="AB117" s="21">
        <v>63.542391616038415</v>
      </c>
      <c r="AC117" s="21">
        <v>-0.58240694515340863</v>
      </c>
      <c r="AD117" s="21">
        <v>-0.34990684691424451</v>
      </c>
      <c r="AI117" s="19">
        <v>117</v>
      </c>
      <c r="AJ117" s="98">
        <v>1241.9775</v>
      </c>
      <c r="AK117" s="99">
        <v>0.67490791268758532</v>
      </c>
      <c r="AL117" s="99">
        <v>0.92564461118690322</v>
      </c>
      <c r="AM117" s="9">
        <f t="shared" si="10"/>
        <v>0.85681794621935325</v>
      </c>
      <c r="AN117" s="100">
        <v>67.400005242943479</v>
      </c>
      <c r="AO117" s="100">
        <v>71.049495806313715</v>
      </c>
      <c r="AP117" s="91">
        <v>70.211057608976972</v>
      </c>
      <c r="AQ117" s="21"/>
      <c r="AR117" s="21">
        <v>89</v>
      </c>
      <c r="AS117" s="21">
        <v>63.801524151542175</v>
      </c>
      <c r="AT117" s="21">
        <v>-0.84153948065716833</v>
      </c>
      <c r="AU117" s="21">
        <v>-0.53500056417293318</v>
      </c>
      <c r="AZ117" s="102">
        <v>517</v>
      </c>
      <c r="BA117" s="98">
        <v>1417.7770833333334</v>
      </c>
      <c r="BB117" s="99">
        <v>0.48954717441718543</v>
      </c>
      <c r="BC117" s="99">
        <v>0.4343207616257781</v>
      </c>
      <c r="BD117" s="103">
        <f t="shared" si="11"/>
        <v>0.18863452397919594</v>
      </c>
      <c r="BE117" s="100">
        <v>63.862106794266772</v>
      </c>
      <c r="BF117" s="100">
        <v>59.577483360330831</v>
      </c>
      <c r="BG117" s="2">
        <f t="shared" si="12"/>
        <v>61.667483721423423</v>
      </c>
      <c r="BH117" s="3">
        <v>116</v>
      </c>
      <c r="BI117" s="3" t="str">
        <f t="shared" si="13"/>
        <v>OK</v>
      </c>
      <c r="BP117" s="2">
        <v>61.667483721423423</v>
      </c>
      <c r="BQ117" s="2">
        <v>59.577483360330831</v>
      </c>
      <c r="BU117" s="99">
        <v>59.577483360330831</v>
      </c>
      <c r="BV117" s="2">
        <v>61.667483721423423</v>
      </c>
      <c r="BW117" s="2">
        <f t="shared" si="14"/>
        <v>56.917953025574803</v>
      </c>
      <c r="BX117" s="2">
        <f t="shared" si="15"/>
        <v>66.417014417272043</v>
      </c>
    </row>
    <row r="118" spans="2:76" ht="14.25">
      <c r="B118" s="19">
        <v>118</v>
      </c>
      <c r="C118" s="98">
        <v>1242.1366666666665</v>
      </c>
      <c r="D118" s="99">
        <v>0.66</v>
      </c>
      <c r="E118" s="99">
        <v>0.54</v>
      </c>
      <c r="F118" s="9">
        <f t="shared" si="9"/>
        <v>0.29160000000000003</v>
      </c>
      <c r="G118" s="100">
        <v>64.796953858864526</v>
      </c>
      <c r="H118" s="100">
        <v>61.165038107216198</v>
      </c>
      <c r="J118" s="21">
        <v>90</v>
      </c>
      <c r="K118" s="21">
        <v>63.400148510602037</v>
      </c>
      <c r="L118" s="21">
        <v>0.49977711081510279</v>
      </c>
      <c r="M118" s="21">
        <v>0.28768579298584113</v>
      </c>
      <c r="S118" s="19">
        <v>120</v>
      </c>
      <c r="T118" s="13">
        <v>1241.9775</v>
      </c>
      <c r="U118" s="14">
        <v>0.67490791268758532</v>
      </c>
      <c r="V118" s="14">
        <v>0.92564461118690322</v>
      </c>
      <c r="W118" s="20">
        <f t="shared" si="8"/>
        <v>0.85681794621935325</v>
      </c>
      <c r="X118" s="15">
        <v>67.400005242943479</v>
      </c>
      <c r="Y118" s="15">
        <v>71.049495806313715</v>
      </c>
      <c r="AA118" s="21">
        <v>90</v>
      </c>
      <c r="AB118" s="21">
        <v>62.579699899429343</v>
      </c>
      <c r="AC118" s="21">
        <v>-1.0471201236004575</v>
      </c>
      <c r="AD118" s="21">
        <v>-0.62910393469463188</v>
      </c>
      <c r="AI118" s="19">
        <v>118</v>
      </c>
      <c r="AJ118" s="98">
        <v>1255.825</v>
      </c>
      <c r="AK118" s="99">
        <v>0.65495425128319584</v>
      </c>
      <c r="AL118" s="99">
        <v>0.91477125641597856</v>
      </c>
      <c r="AM118" s="9">
        <f t="shared" si="10"/>
        <v>0.83680645156486799</v>
      </c>
      <c r="AN118" s="100">
        <v>71.049495806313715</v>
      </c>
      <c r="AO118" s="100">
        <v>70.141870671627174</v>
      </c>
      <c r="AP118" s="91">
        <v>72.069146015219758</v>
      </c>
      <c r="AQ118" s="21"/>
      <c r="AR118" s="21">
        <v>90</v>
      </c>
      <c r="AS118" s="21">
        <v>62.787668320989802</v>
      </c>
      <c r="AT118" s="21">
        <v>-1.2550885451609162</v>
      </c>
      <c r="AU118" s="21">
        <v>-0.79791037162476874</v>
      </c>
      <c r="AZ118" s="102">
        <v>518</v>
      </c>
      <c r="BA118" s="98">
        <v>1399.2341666666669</v>
      </c>
      <c r="BB118" s="99">
        <v>0.54</v>
      </c>
      <c r="BC118" s="99">
        <v>0.42532296032611816</v>
      </c>
      <c r="BD118" s="103">
        <f t="shared" si="11"/>
        <v>0.18089962058057268</v>
      </c>
      <c r="BE118" s="100">
        <v>59.577483360330831</v>
      </c>
      <c r="BF118" s="100">
        <v>60.642375886952259</v>
      </c>
      <c r="BG118" s="2">
        <f t="shared" si="12"/>
        <v>59.348742744992052</v>
      </c>
      <c r="BH118" s="3">
        <v>117</v>
      </c>
      <c r="BI118" s="3" t="str">
        <f t="shared" si="13"/>
        <v>OK</v>
      </c>
      <c r="BP118" s="2">
        <v>59.348742744992052</v>
      </c>
      <c r="BQ118" s="2">
        <v>60.642375886952259</v>
      </c>
      <c r="BU118" s="99">
        <v>60.642375886952259</v>
      </c>
      <c r="BV118" s="2">
        <v>59.348742744992052</v>
      </c>
      <c r="BW118" s="2">
        <f t="shared" si="14"/>
        <v>54.599212049143432</v>
      </c>
      <c r="BX118" s="2">
        <f t="shared" si="15"/>
        <v>64.098273440840671</v>
      </c>
    </row>
    <row r="119" spans="2:76" ht="14.25">
      <c r="B119" s="19">
        <v>119</v>
      </c>
      <c r="C119" s="98">
        <v>1256.1433333333334</v>
      </c>
      <c r="D119" s="99">
        <v>0.67487446417636254</v>
      </c>
      <c r="E119" s="99">
        <v>0.81738518064911203</v>
      </c>
      <c r="F119" s="9">
        <f t="shared" si="9"/>
        <v>0.66811853354478146</v>
      </c>
      <c r="G119" s="100">
        <v>61.165038107216198</v>
      </c>
      <c r="H119" s="100">
        <v>64.298874204229733</v>
      </c>
      <c r="J119" s="21">
        <v>91</v>
      </c>
      <c r="K119" s="21">
        <v>63.738077336249958</v>
      </c>
      <c r="L119" s="21">
        <v>-0.77809266536495159</v>
      </c>
      <c r="M119" s="21">
        <v>-0.44789207150144339</v>
      </c>
      <c r="S119" s="19">
        <v>121</v>
      </c>
      <c r="T119" s="13">
        <v>1255.825</v>
      </c>
      <c r="U119" s="14">
        <v>0.65495425128319584</v>
      </c>
      <c r="V119" s="14">
        <v>0.91477125641597856</v>
      </c>
      <c r="W119" s="20">
        <f t="shared" si="8"/>
        <v>0.83680645156486799</v>
      </c>
      <c r="X119" s="15">
        <v>71.049495806313715</v>
      </c>
      <c r="Y119" s="15">
        <v>70.141870671627174</v>
      </c>
      <c r="AA119" s="21">
        <v>91</v>
      </c>
      <c r="AB119" s="21">
        <v>63.069045396838661</v>
      </c>
      <c r="AC119" s="21">
        <v>0.37182185360079956</v>
      </c>
      <c r="AD119" s="21">
        <v>0.22338849749292716</v>
      </c>
      <c r="AI119" s="19">
        <v>119</v>
      </c>
      <c r="AJ119" s="98">
        <v>1238.4758333333332</v>
      </c>
      <c r="AK119" s="99">
        <v>0.71</v>
      </c>
      <c r="AL119" s="99">
        <v>0.99490230709791361</v>
      </c>
      <c r="AM119" s="9">
        <f t="shared" si="10"/>
        <v>0.98983060066875117</v>
      </c>
      <c r="AN119" s="100">
        <v>70.141870671627174</v>
      </c>
      <c r="AO119" s="100">
        <v>71.823799578574949</v>
      </c>
      <c r="AP119" s="91">
        <v>72.282960058212652</v>
      </c>
      <c r="AQ119" s="21"/>
      <c r="AR119" s="21">
        <v>91</v>
      </c>
      <c r="AS119" s="21">
        <v>63.234020610641977</v>
      </c>
      <c r="AT119" s="21">
        <v>0.20684663979748308</v>
      </c>
      <c r="AU119" s="21">
        <v>0.13150074539879081</v>
      </c>
      <c r="AZ119" s="102">
        <v>519</v>
      </c>
      <c r="BA119" s="98">
        <v>1419.3687500000003</v>
      </c>
      <c r="BB119" s="99">
        <v>0.57020436927413676</v>
      </c>
      <c r="BC119" s="99">
        <v>0.51448907681465827</v>
      </c>
      <c r="BD119" s="103">
        <f t="shared" si="11"/>
        <v>0.26469901016159936</v>
      </c>
      <c r="BE119" s="100">
        <v>60.642375886952259</v>
      </c>
      <c r="BF119" s="100">
        <v>63.642693169886044</v>
      </c>
      <c r="BG119" s="2">
        <f t="shared" si="12"/>
        <v>61.367342359201338</v>
      </c>
      <c r="BH119" s="3">
        <v>118</v>
      </c>
      <c r="BI119" s="3" t="str">
        <f t="shared" si="13"/>
        <v>OK</v>
      </c>
      <c r="BP119" s="2">
        <v>61.367342359201338</v>
      </c>
      <c r="BQ119" s="2">
        <v>63.642693169886044</v>
      </c>
      <c r="BU119" s="99">
        <v>63.642693169886044</v>
      </c>
      <c r="BV119" s="2">
        <v>61.367342359201338</v>
      </c>
      <c r="BW119" s="2">
        <f t="shared" si="14"/>
        <v>56.617811663352718</v>
      </c>
      <c r="BX119" s="2">
        <f t="shared" si="15"/>
        <v>66.11687305504995</v>
      </c>
    </row>
    <row r="120" spans="2:76" ht="14.25">
      <c r="B120" s="19">
        <v>120</v>
      </c>
      <c r="C120" s="98">
        <v>1274.4475</v>
      </c>
      <c r="D120" s="99">
        <v>0.67491039019963706</v>
      </c>
      <c r="E120" s="99">
        <v>0.89</v>
      </c>
      <c r="F120" s="9">
        <f t="shared" si="9"/>
        <v>0.79210000000000003</v>
      </c>
      <c r="G120" s="100">
        <v>64.298874204229733</v>
      </c>
      <c r="H120" s="100">
        <v>67.400005242943479</v>
      </c>
      <c r="J120" s="21">
        <v>92</v>
      </c>
      <c r="K120" s="21">
        <v>62.748192935984093</v>
      </c>
      <c r="L120" s="21">
        <v>-1.2156131601552076</v>
      </c>
      <c r="M120" s="21">
        <v>-0.69974120137857898</v>
      </c>
      <c r="S120" s="19">
        <v>122</v>
      </c>
      <c r="T120" s="13">
        <v>1238.4758333333332</v>
      </c>
      <c r="U120" s="14">
        <v>0.71</v>
      </c>
      <c r="V120" s="14">
        <v>0.99490230709791361</v>
      </c>
      <c r="W120" s="20">
        <f t="shared" si="8"/>
        <v>0.98983060066875117</v>
      </c>
      <c r="X120" s="15">
        <v>70.141870671627174</v>
      </c>
      <c r="Y120" s="15">
        <v>71.823799578574949</v>
      </c>
      <c r="AA120" s="21">
        <v>92</v>
      </c>
      <c r="AB120" s="21">
        <v>64.386141693131549</v>
      </c>
      <c r="AC120" s="21">
        <v>0.24864880608534179</v>
      </c>
      <c r="AD120" s="21">
        <v>0.14938681698480799</v>
      </c>
      <c r="AI120" s="19">
        <v>120</v>
      </c>
      <c r="AJ120" s="98">
        <v>1227.476411960133</v>
      </c>
      <c r="AK120" s="99">
        <v>0.75152015233259284</v>
      </c>
      <c r="AL120" s="99">
        <v>0.9901602665820376</v>
      </c>
      <c r="AM120" s="9">
        <f t="shared" si="10"/>
        <v>0.98041735351781178</v>
      </c>
      <c r="AN120" s="100">
        <v>71.823799578574949</v>
      </c>
      <c r="AO120" s="100">
        <v>74.081571629592716</v>
      </c>
      <c r="AP120" s="91">
        <v>73.353221428913002</v>
      </c>
      <c r="AQ120" s="21"/>
      <c r="AR120" s="21">
        <v>92</v>
      </c>
      <c r="AS120" s="21">
        <v>64.52350513642125</v>
      </c>
      <c r="AT120" s="21">
        <v>0.11128536279564116</v>
      </c>
      <c r="AU120" s="21">
        <v>7.0748590230566288E-2</v>
      </c>
      <c r="AZ120" s="102">
        <v>520</v>
      </c>
      <c r="BA120" s="98">
        <v>1363.3420833333332</v>
      </c>
      <c r="BB120" s="99">
        <v>0.51021833541555117</v>
      </c>
      <c r="BC120" s="99">
        <v>0.40956332916889765</v>
      </c>
      <c r="BD120" s="103">
        <f t="shared" si="11"/>
        <v>0.16774212059991081</v>
      </c>
      <c r="BE120" s="100">
        <v>63.642693169886044</v>
      </c>
      <c r="BF120" s="100">
        <v>58.226957246074086</v>
      </c>
      <c r="BG120" s="2">
        <f t="shared" si="12"/>
        <v>61.325284776260844</v>
      </c>
      <c r="BH120" s="3">
        <v>119</v>
      </c>
      <c r="BI120" s="3" t="str">
        <f t="shared" si="13"/>
        <v>OK</v>
      </c>
      <c r="BP120" s="2">
        <v>61.325284776260844</v>
      </c>
      <c r="BQ120" s="2">
        <v>58.226957246074086</v>
      </c>
      <c r="BU120" s="99">
        <v>58.226957246074086</v>
      </c>
      <c r="BV120" s="2">
        <v>61.325284776260844</v>
      </c>
      <c r="BW120" s="2">
        <f t="shared" si="14"/>
        <v>56.575754080412224</v>
      </c>
      <c r="BX120" s="2">
        <f t="shared" si="15"/>
        <v>66.074815472109464</v>
      </c>
    </row>
    <row r="121" spans="2:76" ht="14.25">
      <c r="B121" s="19">
        <v>121</v>
      </c>
      <c r="C121" s="98">
        <v>1241.9775</v>
      </c>
      <c r="D121" s="99">
        <v>0.67490791268758532</v>
      </c>
      <c r="E121" s="99">
        <v>0.92564461118690322</v>
      </c>
      <c r="F121" s="9">
        <f t="shared" si="9"/>
        <v>0.85681794621935325</v>
      </c>
      <c r="G121" s="100">
        <v>67.400005242943479</v>
      </c>
      <c r="H121" s="100">
        <v>71.049495806313715</v>
      </c>
      <c r="J121" s="21">
        <v>93</v>
      </c>
      <c r="K121" s="21">
        <v>63.384609342480182</v>
      </c>
      <c r="L121" s="21">
        <v>5.6257907959277986E-2</v>
      </c>
      <c r="M121" s="21">
        <v>3.2383637651178861E-2</v>
      </c>
      <c r="S121" s="19">
        <v>123</v>
      </c>
      <c r="T121" s="13">
        <v>1227.476411960133</v>
      </c>
      <c r="U121" s="14">
        <v>0.75152015233259284</v>
      </c>
      <c r="V121" s="14">
        <v>0.9901602665820376</v>
      </c>
      <c r="W121" s="20">
        <f t="shared" si="8"/>
        <v>0.98041735351781178</v>
      </c>
      <c r="X121" s="15">
        <v>71.823799578574949</v>
      </c>
      <c r="Y121" s="15">
        <v>74.081571629592716</v>
      </c>
      <c r="AA121" s="21">
        <v>93</v>
      </c>
      <c r="AB121" s="21">
        <v>64.592797936355169</v>
      </c>
      <c r="AC121" s="21">
        <v>-0.15161174754966567</v>
      </c>
      <c r="AD121" s="21">
        <v>-9.1087493000771722E-2</v>
      </c>
      <c r="AI121" s="19">
        <v>121</v>
      </c>
      <c r="AJ121" s="98">
        <v>1133.1075000000001</v>
      </c>
      <c r="AK121" s="99">
        <v>0.67486449864498654</v>
      </c>
      <c r="AL121" s="99">
        <v>0.97486449864498637</v>
      </c>
      <c r="AM121" s="9">
        <f t="shared" si="10"/>
        <v>0.95036079071834068</v>
      </c>
      <c r="AN121" s="100">
        <v>74.081571629592716</v>
      </c>
      <c r="AO121" s="100">
        <v>71.806623765927256</v>
      </c>
      <c r="AP121" s="91">
        <v>74.459468831350478</v>
      </c>
      <c r="AQ121" s="21"/>
      <c r="AR121" s="21">
        <v>93</v>
      </c>
      <c r="AS121" s="21">
        <v>64.738627087190736</v>
      </c>
      <c r="AT121" s="21">
        <v>-0.2974408983852328</v>
      </c>
      <c r="AU121" s="21">
        <v>-0.18909516677688878</v>
      </c>
      <c r="AZ121" s="102">
        <v>521</v>
      </c>
      <c r="BA121" s="98">
        <v>1390.0024999999998</v>
      </c>
      <c r="BB121" s="99">
        <v>0.50756832206876279</v>
      </c>
      <c r="BC121" s="99">
        <v>0.40945342344989716</v>
      </c>
      <c r="BD121" s="103">
        <f t="shared" si="11"/>
        <v>0.16765210597484079</v>
      </c>
      <c r="BE121" s="100">
        <v>58.226957246074086</v>
      </c>
      <c r="BF121" s="100">
        <v>59.000015338571764</v>
      </c>
      <c r="BG121" s="2">
        <f t="shared" si="12"/>
        <v>58.24974596012796</v>
      </c>
      <c r="BH121" s="3">
        <v>120</v>
      </c>
      <c r="BI121" s="3" t="str">
        <f t="shared" si="13"/>
        <v>OK</v>
      </c>
      <c r="BP121" s="2">
        <v>58.24974596012796</v>
      </c>
      <c r="BQ121" s="2">
        <v>59.000015338571764</v>
      </c>
      <c r="BU121" s="99">
        <v>59.000015338571764</v>
      </c>
      <c r="BV121" s="2">
        <v>58.24974596012796</v>
      </c>
      <c r="BW121" s="2">
        <f t="shared" si="14"/>
        <v>53.50021526427934</v>
      </c>
      <c r="BX121" s="2">
        <f t="shared" si="15"/>
        <v>62.99927665597658</v>
      </c>
    </row>
    <row r="122" spans="2:76" ht="14.25">
      <c r="B122" s="19">
        <v>122</v>
      </c>
      <c r="C122" s="98">
        <v>1255.825</v>
      </c>
      <c r="D122" s="99">
        <v>0.65495425128319584</v>
      </c>
      <c r="E122" s="99">
        <v>0.91477125641597856</v>
      </c>
      <c r="F122" s="9">
        <f t="shared" si="9"/>
        <v>0.83680645156486799</v>
      </c>
      <c r="G122" s="100">
        <v>71.049495806313715</v>
      </c>
      <c r="H122" s="100">
        <v>70.141870671627174</v>
      </c>
      <c r="J122" s="21">
        <v>94</v>
      </c>
      <c r="K122" s="21">
        <v>64.588248870685845</v>
      </c>
      <c r="L122" s="21">
        <v>4.6541628531045376E-2</v>
      </c>
      <c r="M122" s="21">
        <v>2.6790673324292674E-2</v>
      </c>
      <c r="S122" s="19">
        <v>124</v>
      </c>
      <c r="T122" s="13">
        <v>1133.1075000000001</v>
      </c>
      <c r="U122" s="14">
        <v>0.67486449864498654</v>
      </c>
      <c r="V122" s="14">
        <v>0.97486449864498637</v>
      </c>
      <c r="W122" s="20">
        <f t="shared" si="8"/>
        <v>0.95036079071834068</v>
      </c>
      <c r="X122" s="15">
        <v>74.081571629592716</v>
      </c>
      <c r="Y122" s="15">
        <v>71.806623765927256</v>
      </c>
      <c r="AA122" s="21">
        <v>94</v>
      </c>
      <c r="AB122" s="21">
        <v>63.865807299834024</v>
      </c>
      <c r="AC122" s="21">
        <v>2.502084338189654</v>
      </c>
      <c r="AD122" s="21">
        <v>1.503238326354172</v>
      </c>
      <c r="AI122" s="19">
        <v>122</v>
      </c>
      <c r="AJ122" s="98">
        <v>1223.9916666666666</v>
      </c>
      <c r="AK122" s="99">
        <v>0.7351664447403462</v>
      </c>
      <c r="AL122" s="99">
        <v>1.0203328894806927</v>
      </c>
      <c r="AM122" s="9">
        <f t="shared" si="10"/>
        <v>1.0410792053560194</v>
      </c>
      <c r="AN122" s="100">
        <v>71.806623765927256</v>
      </c>
      <c r="AO122" s="100">
        <v>74.832894573684456</v>
      </c>
      <c r="AP122" s="91">
        <v>73.455142746149789</v>
      </c>
      <c r="AQ122" s="21"/>
      <c r="AR122" s="21">
        <v>94</v>
      </c>
      <c r="AS122" s="21">
        <v>64.001810713076168</v>
      </c>
      <c r="AT122" s="21">
        <v>2.3660809249475108</v>
      </c>
      <c r="AU122" s="21">
        <v>1.5042130034555392</v>
      </c>
      <c r="AZ122" s="102">
        <v>522</v>
      </c>
      <c r="BA122" s="98">
        <v>1404.5662499999999</v>
      </c>
      <c r="BB122" s="99">
        <v>0.52666745918529079</v>
      </c>
      <c r="BC122" s="99">
        <v>0.48333729592645425</v>
      </c>
      <c r="BD122" s="103">
        <f t="shared" si="11"/>
        <v>0.2336149416334968</v>
      </c>
      <c r="BE122" s="100">
        <v>59.000015338571764</v>
      </c>
      <c r="BF122" s="100">
        <v>62.429974862116232</v>
      </c>
      <c r="BG122" s="2">
        <f t="shared" si="12"/>
        <v>59.878831424975495</v>
      </c>
      <c r="BH122" s="3">
        <v>121</v>
      </c>
      <c r="BI122" s="3" t="str">
        <f t="shared" si="13"/>
        <v>OK</v>
      </c>
      <c r="BP122" s="2">
        <v>59.878831424975495</v>
      </c>
      <c r="BQ122" s="2">
        <v>62.429974862116232</v>
      </c>
      <c r="BU122" s="99">
        <v>62.429974862116232</v>
      </c>
      <c r="BV122" s="2">
        <v>59.878831424975495</v>
      </c>
      <c r="BW122" s="2">
        <f t="shared" si="14"/>
        <v>55.129300729126875</v>
      </c>
      <c r="BX122" s="2">
        <f t="shared" si="15"/>
        <v>64.628362120824107</v>
      </c>
    </row>
    <row r="123" spans="2:76" ht="14.25">
      <c r="B123" s="19">
        <v>123</v>
      </c>
      <c r="C123" s="98">
        <v>1238.4758333333332</v>
      </c>
      <c r="D123" s="99">
        <v>0.71</v>
      </c>
      <c r="E123" s="99">
        <v>0.99490230709791361</v>
      </c>
      <c r="F123" s="9">
        <f t="shared" si="9"/>
        <v>0.98983060066875117</v>
      </c>
      <c r="G123" s="100">
        <v>70.141870671627174</v>
      </c>
      <c r="H123" s="100">
        <v>71.823799578574949</v>
      </c>
      <c r="J123" s="21">
        <v>95</v>
      </c>
      <c r="K123" s="21">
        <v>64.706522390455348</v>
      </c>
      <c r="L123" s="21">
        <v>-0.26533620164984484</v>
      </c>
      <c r="M123" s="21">
        <v>-0.1527349971169987</v>
      </c>
      <c r="S123" s="19">
        <v>125</v>
      </c>
      <c r="T123" s="13">
        <v>1223.9916666666666</v>
      </c>
      <c r="U123" s="14">
        <v>0.7351664447403462</v>
      </c>
      <c r="V123" s="14">
        <v>1.0203328894806927</v>
      </c>
      <c r="W123" s="20">
        <f t="shared" si="8"/>
        <v>1.0410792053560194</v>
      </c>
      <c r="X123" s="15">
        <v>71.806623765927256</v>
      </c>
      <c r="Y123" s="15">
        <v>74.832894573684456</v>
      </c>
      <c r="AA123" s="21">
        <v>95</v>
      </c>
      <c r="AB123" s="21">
        <v>64.857933714725064</v>
      </c>
      <c r="AC123" s="21">
        <v>0.98030675648757892</v>
      </c>
      <c r="AD123" s="21">
        <v>0.5889628360818171</v>
      </c>
      <c r="AI123" s="19">
        <v>123</v>
      </c>
      <c r="AJ123" s="98">
        <v>1361.2729166666668</v>
      </c>
      <c r="AK123" s="99">
        <v>0.65990850256639144</v>
      </c>
      <c r="AL123" s="99">
        <v>0.98495425128319569</v>
      </c>
      <c r="AM123" s="9">
        <f t="shared" si="10"/>
        <v>0.97013487712084057</v>
      </c>
      <c r="AN123" s="100">
        <v>74.832894573684456</v>
      </c>
      <c r="AO123" s="100">
        <v>74.863017351732537</v>
      </c>
      <c r="AP123" s="91">
        <v>74.413144432679985</v>
      </c>
      <c r="AQ123" s="21"/>
      <c r="AR123" s="21">
        <v>95</v>
      </c>
      <c r="AS123" s="21">
        <v>64.966070536956991</v>
      </c>
      <c r="AT123" s="21">
        <v>0.87216993425565192</v>
      </c>
      <c r="AU123" s="21">
        <v>0.55447357801568775</v>
      </c>
      <c r="AZ123" s="102">
        <v>523</v>
      </c>
      <c r="BA123" s="98">
        <v>1403.0541666666668</v>
      </c>
      <c r="BB123" s="99">
        <v>0.48498076460687661</v>
      </c>
      <c r="BC123" s="99">
        <v>0.69521158932435689</v>
      </c>
      <c r="BD123" s="103">
        <f t="shared" si="11"/>
        <v>0.48331915393089825</v>
      </c>
      <c r="BE123" s="100">
        <v>62.429974862116232</v>
      </c>
      <c r="BF123" s="100">
        <v>63.327805746970981</v>
      </c>
      <c r="BG123" s="2">
        <f t="shared" si="12"/>
        <v>64.422195243895203</v>
      </c>
      <c r="BH123" s="3">
        <v>122</v>
      </c>
      <c r="BI123" s="3" t="str">
        <f t="shared" si="13"/>
        <v>OK</v>
      </c>
      <c r="BP123" s="2">
        <v>64.422195243895203</v>
      </c>
      <c r="BQ123" s="2">
        <v>63.327805746970981</v>
      </c>
      <c r="BU123" s="99">
        <v>63.327805746970981</v>
      </c>
      <c r="BV123" s="2">
        <v>64.422195243895203</v>
      </c>
      <c r="BW123" s="2">
        <f t="shared" si="14"/>
        <v>59.672664548046583</v>
      </c>
      <c r="BX123" s="2">
        <f t="shared" si="15"/>
        <v>69.171725939743823</v>
      </c>
    </row>
    <row r="124" spans="2:76" ht="14.25">
      <c r="B124" s="19">
        <v>124</v>
      </c>
      <c r="C124" s="98">
        <v>1227.476411960133</v>
      </c>
      <c r="D124" s="99">
        <v>0.75152015233259284</v>
      </c>
      <c r="E124" s="99">
        <v>0.9901602665820376</v>
      </c>
      <c r="F124" s="9">
        <f t="shared" si="9"/>
        <v>0.98041735351781178</v>
      </c>
      <c r="G124" s="100">
        <v>71.823799578574949</v>
      </c>
      <c r="H124" s="100">
        <v>74.081571629592716</v>
      </c>
      <c r="J124" s="21">
        <v>96</v>
      </c>
      <c r="K124" s="21">
        <v>63.937423252013993</v>
      </c>
      <c r="L124" s="21">
        <v>2.4304683860096858</v>
      </c>
      <c r="M124" s="21">
        <v>1.3990461144085762</v>
      </c>
      <c r="S124" s="19">
        <v>126</v>
      </c>
      <c r="T124" s="13">
        <v>1361.2729166666668</v>
      </c>
      <c r="U124" s="14">
        <v>0.65990850256639144</v>
      </c>
      <c r="V124" s="14">
        <v>0.98495425128319569</v>
      </c>
      <c r="W124" s="20">
        <f t="shared" si="8"/>
        <v>0.97013487712084057</v>
      </c>
      <c r="X124" s="15">
        <v>74.832894573684456</v>
      </c>
      <c r="Y124" s="15">
        <v>74.863017351732537</v>
      </c>
      <c r="AA124" s="21">
        <v>96</v>
      </c>
      <c r="AB124" s="21">
        <v>63.577513782877702</v>
      </c>
      <c r="AC124" s="21">
        <v>1.9855510778357086</v>
      </c>
      <c r="AD124" s="21">
        <v>1.1929080221556596</v>
      </c>
      <c r="AI124" s="19">
        <v>124</v>
      </c>
      <c r="AJ124" s="98">
        <v>1172.8991666666668</v>
      </c>
      <c r="AK124" s="99">
        <v>0.6900651286013908</v>
      </c>
      <c r="AL124" s="99">
        <v>1.0001302572027817</v>
      </c>
      <c r="AM124" s="9">
        <f t="shared" si="10"/>
        <v>1.0002605313725024</v>
      </c>
      <c r="AN124" s="100">
        <v>74.863017351732537</v>
      </c>
      <c r="AO124" s="100">
        <v>73.861442910529746</v>
      </c>
      <c r="AP124" s="91">
        <v>75.003886446197185</v>
      </c>
      <c r="AQ124" s="21"/>
      <c r="AR124" s="21">
        <v>96</v>
      </c>
      <c r="AS124" s="21">
        <v>63.775999388345504</v>
      </c>
      <c r="AT124" s="21">
        <v>1.7870654723679067</v>
      </c>
      <c r="AU124" s="21">
        <v>1.1361095443605143</v>
      </c>
      <c r="AZ124" s="102">
        <v>524</v>
      </c>
      <c r="BA124" s="98">
        <v>1401.94</v>
      </c>
      <c r="BB124" s="99">
        <v>0.46478292329956583</v>
      </c>
      <c r="BC124" s="99">
        <v>0.69043415340086833</v>
      </c>
      <c r="BD124" s="103">
        <f t="shared" si="11"/>
        <v>0.47669932018237376</v>
      </c>
      <c r="BE124" s="100">
        <v>63.327805746970981</v>
      </c>
      <c r="BF124" s="100">
        <v>63.963967821683255</v>
      </c>
      <c r="BG124" s="2">
        <f t="shared" si="12"/>
        <v>64.802640344500716</v>
      </c>
      <c r="BH124" s="3">
        <v>123</v>
      </c>
      <c r="BI124" s="3" t="str">
        <f t="shared" si="13"/>
        <v>OK</v>
      </c>
      <c r="BP124" s="2">
        <v>64.802640344500716</v>
      </c>
      <c r="BQ124" s="2">
        <v>63.963967821683255</v>
      </c>
      <c r="BU124" s="99">
        <v>63.963967821683255</v>
      </c>
      <c r="BV124" s="2">
        <v>64.802640344500716</v>
      </c>
      <c r="BW124" s="2">
        <f t="shared" si="14"/>
        <v>60.053109648652097</v>
      </c>
      <c r="BX124" s="2">
        <f t="shared" si="15"/>
        <v>69.552171040349336</v>
      </c>
    </row>
    <row r="125" spans="2:76" ht="14.25">
      <c r="B125" s="19">
        <v>125</v>
      </c>
      <c r="C125" s="98">
        <v>1133.1075000000001</v>
      </c>
      <c r="D125" s="99">
        <v>0.67486449864498654</v>
      </c>
      <c r="E125" s="99">
        <v>0.97486449864498637</v>
      </c>
      <c r="F125" s="9">
        <f t="shared" si="9"/>
        <v>0.95036079071834068</v>
      </c>
      <c r="G125" s="100">
        <v>74.081571629592716</v>
      </c>
      <c r="H125" s="100">
        <v>71.806623765927256</v>
      </c>
      <c r="J125" s="21">
        <v>97</v>
      </c>
      <c r="K125" s="21">
        <v>64.792725600599823</v>
      </c>
      <c r="L125" s="21">
        <v>1.0455148706128199</v>
      </c>
      <c r="M125" s="21">
        <v>0.60182783109091698</v>
      </c>
      <c r="S125" s="19">
        <v>127</v>
      </c>
      <c r="T125" s="13">
        <v>1172.8991666666668</v>
      </c>
      <c r="U125" s="14">
        <v>0.6900651286013908</v>
      </c>
      <c r="V125" s="14">
        <v>1.0001302572027817</v>
      </c>
      <c r="W125" s="20">
        <f t="shared" si="8"/>
        <v>1.0002605313725024</v>
      </c>
      <c r="X125" s="15">
        <v>74.863017351732537</v>
      </c>
      <c r="Y125" s="15">
        <v>73.861442910529746</v>
      </c>
      <c r="AA125" s="21">
        <v>97</v>
      </c>
      <c r="AB125" s="21">
        <v>69.241252065176468</v>
      </c>
      <c r="AC125" s="21">
        <v>0.63048764880770136</v>
      </c>
      <c r="AD125" s="21">
        <v>0.37879346571763173</v>
      </c>
      <c r="AI125" s="19">
        <v>125</v>
      </c>
      <c r="AJ125" s="98">
        <v>1442.2438068579427</v>
      </c>
      <c r="AK125" s="99">
        <v>0.73005718206770343</v>
      </c>
      <c r="AL125" s="99">
        <v>1.0502287282708143</v>
      </c>
      <c r="AM125" s="9">
        <f t="shared" si="10"/>
        <v>1.1029803816853319</v>
      </c>
      <c r="AN125" s="100">
        <v>73.861442910529746</v>
      </c>
      <c r="AO125" s="100">
        <v>75.353619444497411</v>
      </c>
      <c r="AP125" s="91">
        <v>74.269334406445338</v>
      </c>
      <c r="AQ125" s="21"/>
      <c r="AR125" s="21">
        <v>97</v>
      </c>
      <c r="AS125" s="21">
        <v>69.176297596843753</v>
      </c>
      <c r="AT125" s="21">
        <v>0.69544211714041637</v>
      </c>
      <c r="AU125" s="21">
        <v>0.4421205820660894</v>
      </c>
      <c r="AZ125" s="102">
        <v>525</v>
      </c>
      <c r="BA125" s="98">
        <v>1367.56</v>
      </c>
      <c r="BB125" s="99">
        <v>0.48</v>
      </c>
      <c r="BC125" s="99">
        <v>0.62</v>
      </c>
      <c r="BD125" s="103">
        <f t="shared" si="11"/>
        <v>0.38440000000000002</v>
      </c>
      <c r="BE125" s="100">
        <v>63.963967821683255</v>
      </c>
      <c r="BF125" s="100">
        <v>65.041945140629366</v>
      </c>
      <c r="BG125" s="2">
        <f t="shared" si="12"/>
        <v>64.443494911016742</v>
      </c>
      <c r="BH125" s="3">
        <v>124</v>
      </c>
      <c r="BI125" s="3" t="str">
        <f t="shared" si="13"/>
        <v>OK</v>
      </c>
      <c r="BP125" s="2">
        <v>64.443494911016742</v>
      </c>
      <c r="BQ125" s="2">
        <v>65.041945140629366</v>
      </c>
      <c r="BU125" s="99">
        <v>65.041945140629366</v>
      </c>
      <c r="BV125" s="2">
        <v>64.443494911016742</v>
      </c>
      <c r="BW125" s="2">
        <f t="shared" si="14"/>
        <v>59.693964215168123</v>
      </c>
      <c r="BX125" s="2">
        <f t="shared" si="15"/>
        <v>69.193025606865362</v>
      </c>
    </row>
    <row r="126" spans="2:76" ht="14.25">
      <c r="B126" s="19">
        <v>126</v>
      </c>
      <c r="C126" s="98">
        <v>1223.9916666666666</v>
      </c>
      <c r="D126" s="99">
        <v>0.7351664447403462</v>
      </c>
      <c r="E126" s="99">
        <v>1.0203328894806927</v>
      </c>
      <c r="F126" s="9">
        <f t="shared" si="9"/>
        <v>1.0410792053560194</v>
      </c>
      <c r="G126" s="100">
        <v>71.806623765927256</v>
      </c>
      <c r="H126" s="100">
        <v>74.832894573684456</v>
      </c>
      <c r="J126" s="21">
        <v>98</v>
      </c>
      <c r="K126" s="21">
        <v>63.536865665439478</v>
      </c>
      <c r="L126" s="21">
        <v>2.0261991952739322</v>
      </c>
      <c r="M126" s="21">
        <v>1.1663373724518307</v>
      </c>
      <c r="S126" s="19">
        <v>128</v>
      </c>
      <c r="T126" s="13">
        <v>1442.2438068579427</v>
      </c>
      <c r="U126" s="14">
        <v>0.73005718206770343</v>
      </c>
      <c r="V126" s="14">
        <v>1.0502287282708143</v>
      </c>
      <c r="W126" s="20">
        <f t="shared" si="8"/>
        <v>1.1029803816853319</v>
      </c>
      <c r="X126" s="15">
        <v>73.861442910529746</v>
      </c>
      <c r="Y126" s="15">
        <v>75.353619444497411</v>
      </c>
      <c r="AA126" s="21">
        <v>98</v>
      </c>
      <c r="AB126" s="21">
        <v>69.156584291980522</v>
      </c>
      <c r="AC126" s="21">
        <v>-4.0802967503182117</v>
      </c>
      <c r="AD126" s="21">
        <v>-2.4514195482373839</v>
      </c>
      <c r="AI126" s="19">
        <v>126</v>
      </c>
      <c r="AJ126" s="98">
        <v>1396.21</v>
      </c>
      <c r="AK126" s="99">
        <v>0.69466935949221009</v>
      </c>
      <c r="AL126" s="99">
        <v>0.96955914598961335</v>
      </c>
      <c r="AM126" s="9">
        <f t="shared" si="10"/>
        <v>0.94004493757210839</v>
      </c>
      <c r="AN126" s="100">
        <v>75.353619444497411</v>
      </c>
      <c r="AO126" s="100">
        <v>72.58344703475673</v>
      </c>
      <c r="AP126" s="91">
        <v>74.657378226924948</v>
      </c>
      <c r="AQ126" s="21"/>
      <c r="AR126" s="21">
        <v>98</v>
      </c>
      <c r="AS126" s="21">
        <v>69.290551940825239</v>
      </c>
      <c r="AT126" s="21">
        <v>-4.2142643991629285</v>
      </c>
      <c r="AU126" s="21">
        <v>-2.6791777248114408</v>
      </c>
      <c r="AZ126" s="102">
        <v>526</v>
      </c>
      <c r="BA126" s="98">
        <v>1386.9783333333332</v>
      </c>
      <c r="BB126" s="99">
        <v>0.5</v>
      </c>
      <c r="BC126" s="99">
        <v>0.64003578122337712</v>
      </c>
      <c r="BD126" s="103">
        <f t="shared" si="11"/>
        <v>0.40964580124621869</v>
      </c>
      <c r="BE126" s="100">
        <v>65.041945140629366</v>
      </c>
      <c r="BF126" s="100">
        <v>64.485666104553104</v>
      </c>
      <c r="BG126" s="2">
        <f t="shared" si="12"/>
        <v>65.31626527592006</v>
      </c>
      <c r="BH126" s="3">
        <v>125</v>
      </c>
      <c r="BI126" s="3" t="str">
        <f t="shared" si="13"/>
        <v>OK</v>
      </c>
      <c r="BP126" s="2">
        <v>65.31626527592006</v>
      </c>
      <c r="BQ126" s="2">
        <v>64.485666104553104</v>
      </c>
      <c r="BU126" s="99">
        <v>64.485666104553104</v>
      </c>
      <c r="BV126" s="2">
        <v>65.31626527592006</v>
      </c>
      <c r="BW126" s="2">
        <f t="shared" si="14"/>
        <v>60.56673458007144</v>
      </c>
      <c r="BX126" s="2">
        <f t="shared" si="15"/>
        <v>70.065795971768679</v>
      </c>
    </row>
    <row r="127" spans="2:76" ht="14.25">
      <c r="B127" s="19">
        <v>127</v>
      </c>
      <c r="C127" s="98">
        <v>1361.2729166666668</v>
      </c>
      <c r="D127" s="99">
        <v>0.65990850256639144</v>
      </c>
      <c r="E127" s="99">
        <v>0.98495425128319569</v>
      </c>
      <c r="F127" s="9">
        <f t="shared" si="9"/>
        <v>0.97013487712084057</v>
      </c>
      <c r="G127" s="100">
        <v>74.832894573684456</v>
      </c>
      <c r="H127" s="100">
        <v>74.863017351732537</v>
      </c>
      <c r="J127" s="21">
        <v>99</v>
      </c>
      <c r="K127" s="21">
        <v>69.655143575861999</v>
      </c>
      <c r="L127" s="21">
        <v>0.2165961381221706</v>
      </c>
      <c r="M127" s="21">
        <v>0.12467884263791383</v>
      </c>
      <c r="S127" s="19">
        <v>129</v>
      </c>
      <c r="T127" s="13">
        <v>1396.21</v>
      </c>
      <c r="U127" s="14">
        <v>0.69466935949221009</v>
      </c>
      <c r="V127" s="14">
        <v>0.96955914598961335</v>
      </c>
      <c r="W127" s="20">
        <f t="shared" ref="W127:W190" si="16">V127^2</f>
        <v>0.94004493757210839</v>
      </c>
      <c r="X127" s="15">
        <v>75.353619444497411</v>
      </c>
      <c r="Y127" s="15">
        <v>72.58344703475673</v>
      </c>
      <c r="AA127" s="21">
        <v>99</v>
      </c>
      <c r="AB127" s="21">
        <v>68.660798314361671</v>
      </c>
      <c r="AC127" s="21">
        <v>0.92093782286785597</v>
      </c>
      <c r="AD127" s="21">
        <v>0.55329431162411769</v>
      </c>
      <c r="AI127" s="19">
        <v>127</v>
      </c>
      <c r="AJ127" s="98">
        <v>1366.1274999999998</v>
      </c>
      <c r="AK127" s="99">
        <v>0.65480161476355248</v>
      </c>
      <c r="AL127" s="99">
        <v>0.97281776239907747</v>
      </c>
      <c r="AM127" s="9">
        <f t="shared" si="10"/>
        <v>0.94637439883914798</v>
      </c>
      <c r="AN127" s="100">
        <v>72.58344703475673</v>
      </c>
      <c r="AO127" s="100">
        <v>73.222811347506578</v>
      </c>
      <c r="AP127" s="91">
        <v>73.065951122229109</v>
      </c>
      <c r="AQ127" s="21"/>
      <c r="AR127" s="21">
        <v>99</v>
      </c>
      <c r="AS127" s="21">
        <v>68.581555320600913</v>
      </c>
      <c r="AT127" s="21">
        <v>1.0001808166286139</v>
      </c>
      <c r="AU127" s="21">
        <v>0.63585525512527286</v>
      </c>
      <c r="AZ127" s="102">
        <v>527</v>
      </c>
      <c r="BA127" s="98">
        <v>1350.2904166666667</v>
      </c>
      <c r="BB127" s="99">
        <v>0.50958404753742426</v>
      </c>
      <c r="BC127" s="99">
        <v>0.66562392869386355</v>
      </c>
      <c r="BD127" s="103">
        <f t="shared" si="11"/>
        <v>0.44305521444985357</v>
      </c>
      <c r="BE127" s="100">
        <v>64.485666104553104</v>
      </c>
      <c r="BF127" s="100">
        <v>63.214931504135187</v>
      </c>
      <c r="BG127" s="2">
        <f t="shared" si="12"/>
        <v>65.41943359371281</v>
      </c>
      <c r="BH127" s="3">
        <v>126</v>
      </c>
      <c r="BI127" s="3" t="str">
        <f t="shared" si="13"/>
        <v>OK</v>
      </c>
      <c r="BP127" s="2">
        <v>65.41943359371281</v>
      </c>
      <c r="BQ127" s="2">
        <v>63.214931504135187</v>
      </c>
      <c r="BU127" s="99">
        <v>63.214931504135187</v>
      </c>
      <c r="BV127" s="2">
        <v>65.41943359371281</v>
      </c>
      <c r="BW127" s="2">
        <f t="shared" si="14"/>
        <v>60.669902897864191</v>
      </c>
      <c r="BX127" s="2">
        <f t="shared" si="15"/>
        <v>70.16896428956143</v>
      </c>
    </row>
    <row r="128" spans="2:76" ht="14.25">
      <c r="B128" s="19">
        <v>128</v>
      </c>
      <c r="C128" s="98">
        <v>1172.8991666666668</v>
      </c>
      <c r="D128" s="99">
        <v>0.6900651286013908</v>
      </c>
      <c r="E128" s="99">
        <v>1.0001302572027817</v>
      </c>
      <c r="F128" s="9">
        <f t="shared" si="9"/>
        <v>1.0002605313725024</v>
      </c>
      <c r="G128" s="100">
        <v>74.863017351732537</v>
      </c>
      <c r="H128" s="100">
        <v>73.861442910529746</v>
      </c>
      <c r="J128" s="21">
        <v>100</v>
      </c>
      <c r="K128" s="21">
        <v>69.18977257512509</v>
      </c>
      <c r="L128" s="21">
        <v>-4.1134850334627799</v>
      </c>
      <c r="M128" s="21">
        <v>-2.3678379385104247</v>
      </c>
      <c r="S128" s="19">
        <v>130</v>
      </c>
      <c r="T128" s="13">
        <v>1366.1274999999998</v>
      </c>
      <c r="U128" s="14">
        <v>0.65480161476355248</v>
      </c>
      <c r="V128" s="14">
        <v>0.97281776239907747</v>
      </c>
      <c r="W128" s="20">
        <f t="shared" si="16"/>
        <v>0.94637439883914798</v>
      </c>
      <c r="X128" s="15">
        <v>72.58344703475673</v>
      </c>
      <c r="Y128" s="15">
        <v>73.222811347506578</v>
      </c>
      <c r="AA128" s="21">
        <v>100</v>
      </c>
      <c r="AB128" s="21">
        <v>71.659660237745598</v>
      </c>
      <c r="AC128" s="21">
        <v>-1.0342745526571662</v>
      </c>
      <c r="AD128" s="21">
        <v>-0.62138638725982864</v>
      </c>
      <c r="AI128" s="19">
        <v>128</v>
      </c>
      <c r="AJ128" s="98">
        <v>1425.3374999999999</v>
      </c>
      <c r="AK128" s="99">
        <v>0.65006522485410234</v>
      </c>
      <c r="AL128" s="99">
        <v>0.9701304497082045</v>
      </c>
      <c r="AM128" s="9">
        <f t="shared" si="10"/>
        <v>0.94115308945104315</v>
      </c>
      <c r="AN128" s="100">
        <v>73.222811347506578</v>
      </c>
      <c r="AO128" s="100">
        <v>74.516914910119752</v>
      </c>
      <c r="AP128" s="91">
        <v>73.267124890236005</v>
      </c>
      <c r="AQ128" s="21"/>
      <c r="AR128" s="21">
        <v>100</v>
      </c>
      <c r="AS128" s="21">
        <v>71.578848528099257</v>
      </c>
      <c r="AT128" s="21">
        <v>-0.95346284301082562</v>
      </c>
      <c r="AU128" s="21">
        <v>-0.60615475643563954</v>
      </c>
      <c r="AZ128" s="102">
        <v>528</v>
      </c>
      <c r="BA128" s="98">
        <v>1327.9275</v>
      </c>
      <c r="BB128" s="99">
        <v>0.55482359712230223</v>
      </c>
      <c r="BC128" s="99">
        <v>0.68929438848920865</v>
      </c>
      <c r="BD128" s="103">
        <f t="shared" si="11"/>
        <v>0.47512675400271209</v>
      </c>
      <c r="BE128" s="100">
        <v>63.214931504135187</v>
      </c>
      <c r="BF128" s="100">
        <v>67.213578356612032</v>
      </c>
      <c r="BG128" s="2">
        <f t="shared" si="12"/>
        <v>65.181457562921651</v>
      </c>
      <c r="BH128" s="3">
        <v>127</v>
      </c>
      <c r="BI128" s="3" t="str">
        <f t="shared" si="13"/>
        <v>OK</v>
      </c>
      <c r="BP128" s="2">
        <v>65.181457562921651</v>
      </c>
      <c r="BQ128" s="2">
        <v>67.213578356612032</v>
      </c>
      <c r="BU128" s="99">
        <v>67.213578356612032</v>
      </c>
      <c r="BV128" s="2">
        <v>65.181457562921651</v>
      </c>
      <c r="BW128" s="2">
        <f t="shared" si="14"/>
        <v>60.431926867073031</v>
      </c>
      <c r="BX128" s="2">
        <f t="shared" si="15"/>
        <v>69.93098825877027</v>
      </c>
    </row>
    <row r="129" spans="2:76" ht="14.25">
      <c r="B129" s="19">
        <v>129</v>
      </c>
      <c r="C129" s="98">
        <v>1442.2438068579427</v>
      </c>
      <c r="D129" s="99">
        <v>0.73005718206770343</v>
      </c>
      <c r="E129" s="99">
        <v>1.0502287282708143</v>
      </c>
      <c r="F129" s="9">
        <f t="shared" si="9"/>
        <v>1.1029803816853319</v>
      </c>
      <c r="G129" s="100">
        <v>73.861442910529746</v>
      </c>
      <c r="H129" s="100">
        <v>75.353619444497411</v>
      </c>
      <c r="J129" s="21">
        <v>101</v>
      </c>
      <c r="K129" s="21">
        <v>69.056460200553531</v>
      </c>
      <c r="L129" s="21">
        <v>0.52527593667599604</v>
      </c>
      <c r="M129" s="21">
        <v>0.30236363592673732</v>
      </c>
      <c r="S129" s="19">
        <v>131</v>
      </c>
      <c r="T129" s="13">
        <v>1425.3374999999999</v>
      </c>
      <c r="U129" s="14">
        <v>0.65006522485410234</v>
      </c>
      <c r="V129" s="14">
        <v>0.9701304497082045</v>
      </c>
      <c r="W129" s="20">
        <f t="shared" si="16"/>
        <v>0.94115308945104315</v>
      </c>
      <c r="X129" s="15">
        <v>73.222811347506578</v>
      </c>
      <c r="Y129" s="15">
        <v>74.516914910119752</v>
      </c>
      <c r="AA129" s="21">
        <v>101</v>
      </c>
      <c r="AB129" s="21">
        <v>71.789496413789976</v>
      </c>
      <c r="AC129" s="21">
        <v>-1.4175990629911297</v>
      </c>
      <c r="AD129" s="21">
        <v>-0.85168561681412935</v>
      </c>
      <c r="AI129" s="19">
        <v>129</v>
      </c>
      <c r="AJ129" s="98">
        <v>1455.5791666666664</v>
      </c>
      <c r="AK129" s="99">
        <v>0.6499079440845551</v>
      </c>
      <c r="AL129" s="99">
        <v>0.93981588816910999</v>
      </c>
      <c r="AM129" s="9">
        <f t="shared" ref="AM129:AM192" si="17">AL129^2</f>
        <v>0.88325390365509304</v>
      </c>
      <c r="AN129" s="100">
        <v>74.516914910119752</v>
      </c>
      <c r="AO129" s="100">
        <v>75.222680492932028</v>
      </c>
      <c r="AP129" s="91">
        <v>73.734866073779415</v>
      </c>
      <c r="AQ129" s="21"/>
      <c r="AR129" s="21">
        <v>101</v>
      </c>
      <c r="AS129" s="21">
        <v>71.764705069895939</v>
      </c>
      <c r="AT129" s="21">
        <v>-1.3928077190970924</v>
      </c>
      <c r="AU129" s="21">
        <v>-0.88546400095152011</v>
      </c>
      <c r="AZ129" s="102">
        <v>529</v>
      </c>
      <c r="BA129" s="98">
        <v>1358.8058333333331</v>
      </c>
      <c r="BB129" s="99">
        <v>0.5547878509502211</v>
      </c>
      <c r="BC129" s="99">
        <v>0.67254578859734737</v>
      </c>
      <c r="BD129" s="103">
        <f t="shared" si="11"/>
        <v>0.45231783776002787</v>
      </c>
      <c r="BE129" s="100">
        <v>67.213578356612032</v>
      </c>
      <c r="BF129" s="100">
        <v>67.093070053951436</v>
      </c>
      <c r="BG129" s="2">
        <f t="shared" si="12"/>
        <v>67.149304811896485</v>
      </c>
      <c r="BH129" s="3">
        <v>128</v>
      </c>
      <c r="BI129" s="3" t="str">
        <f t="shared" si="13"/>
        <v>OK</v>
      </c>
      <c r="BP129" s="2">
        <v>67.149304811896485</v>
      </c>
      <c r="BQ129" s="2">
        <v>67.093070053951436</v>
      </c>
      <c r="BU129" s="99">
        <v>67.093070053951436</v>
      </c>
      <c r="BV129" s="2">
        <v>67.149304811896485</v>
      </c>
      <c r="BW129" s="2">
        <f t="shared" si="14"/>
        <v>62.399774116047865</v>
      </c>
      <c r="BX129" s="2">
        <f t="shared" si="15"/>
        <v>71.898835507745105</v>
      </c>
    </row>
    <row r="130" spans="2:76" ht="14.25">
      <c r="B130" s="19">
        <v>130</v>
      </c>
      <c r="C130" s="98">
        <v>1396.21</v>
      </c>
      <c r="D130" s="99">
        <v>0.69466935949221009</v>
      </c>
      <c r="E130" s="99">
        <v>0.96955914598961335</v>
      </c>
      <c r="F130" s="9">
        <f t="shared" ref="F130:F193" si="18">E130^2</f>
        <v>0.94004493757210839</v>
      </c>
      <c r="G130" s="100">
        <v>75.353619444497411</v>
      </c>
      <c r="H130" s="100">
        <v>72.58344703475673</v>
      </c>
      <c r="J130" s="21">
        <v>102</v>
      </c>
      <c r="K130" s="21">
        <v>71.85883355376177</v>
      </c>
      <c r="L130" s="21">
        <v>-1.2334478686733377</v>
      </c>
      <c r="M130" s="21">
        <v>-0.71000736233649397</v>
      </c>
      <c r="S130" s="19">
        <v>132</v>
      </c>
      <c r="T130" s="13">
        <v>1455.5791666666664</v>
      </c>
      <c r="U130" s="14">
        <v>0.6499079440845551</v>
      </c>
      <c r="V130" s="14">
        <v>0.93981588816910999</v>
      </c>
      <c r="W130" s="20">
        <f t="shared" si="16"/>
        <v>0.88325390365509304</v>
      </c>
      <c r="X130" s="15">
        <v>74.516914910119752</v>
      </c>
      <c r="Y130" s="15">
        <v>75.222680492932028</v>
      </c>
      <c r="AA130" s="21">
        <v>102</v>
      </c>
      <c r="AB130" s="21">
        <v>71.298527444162673</v>
      </c>
      <c r="AC130" s="21">
        <v>0.54485410443380999</v>
      </c>
      <c r="AD130" s="21">
        <v>0.32734530949060253</v>
      </c>
      <c r="AI130" s="19">
        <v>130</v>
      </c>
      <c r="AJ130" s="98">
        <v>1410.2585526315788</v>
      </c>
      <c r="AK130" s="99">
        <v>0.67</v>
      </c>
      <c r="AL130" s="99">
        <v>0.96527457152850649</v>
      </c>
      <c r="AM130" s="9">
        <f t="shared" si="17"/>
        <v>0.93175499843954179</v>
      </c>
      <c r="AN130" s="100">
        <v>75.222680492932028</v>
      </c>
      <c r="AO130" s="100">
        <v>76.033843378588699</v>
      </c>
      <c r="AP130" s="91">
        <v>74.447396214542493</v>
      </c>
      <c r="AQ130" s="21"/>
      <c r="AR130" s="21">
        <v>102</v>
      </c>
      <c r="AS130" s="21">
        <v>71.310483024527684</v>
      </c>
      <c r="AT130" s="21">
        <v>0.53289852406879845</v>
      </c>
      <c r="AU130" s="21">
        <v>0.33878506900364525</v>
      </c>
      <c r="AZ130" s="102">
        <v>530</v>
      </c>
      <c r="BA130" s="98">
        <v>1402.2583333333332</v>
      </c>
      <c r="BB130" s="99">
        <v>0.57999999999999996</v>
      </c>
      <c r="BC130" s="99">
        <v>0.65512509218812043</v>
      </c>
      <c r="BD130" s="103">
        <f t="shared" ref="BD130:BD193" si="19">BC130^2</f>
        <v>0.42918888641449326</v>
      </c>
      <c r="BE130" s="100">
        <v>67.093070053951436</v>
      </c>
      <c r="BF130" s="100">
        <v>66.056477933872543</v>
      </c>
      <c r="BG130" s="2">
        <f t="shared" si="12"/>
        <v>66.873218936699104</v>
      </c>
      <c r="BH130" s="3">
        <v>129</v>
      </c>
      <c r="BI130" s="3" t="str">
        <f t="shared" si="13"/>
        <v>OK</v>
      </c>
      <c r="BP130" s="2">
        <v>66.873218936699104</v>
      </c>
      <c r="BQ130" s="2">
        <v>66.056477933872543</v>
      </c>
      <c r="BU130" s="99">
        <v>66.056477933872543</v>
      </c>
      <c r="BV130" s="2">
        <v>66.873218936699104</v>
      </c>
      <c r="BW130" s="2">
        <f t="shared" si="14"/>
        <v>62.123688240850484</v>
      </c>
      <c r="BX130" s="2">
        <f t="shared" si="15"/>
        <v>71.622749632547723</v>
      </c>
    </row>
    <row r="131" spans="2:76" ht="14.25">
      <c r="B131" s="19">
        <v>131</v>
      </c>
      <c r="C131" s="98">
        <v>1366.1274999999998</v>
      </c>
      <c r="D131" s="99">
        <v>0.65480161476355248</v>
      </c>
      <c r="E131" s="99">
        <v>0.97281776239907747</v>
      </c>
      <c r="F131" s="9">
        <f t="shared" si="18"/>
        <v>0.94637439883914798</v>
      </c>
      <c r="G131" s="100">
        <v>72.58344703475673</v>
      </c>
      <c r="H131" s="100">
        <v>73.222811347506578</v>
      </c>
      <c r="J131" s="21">
        <v>103</v>
      </c>
      <c r="K131" s="21">
        <v>71.917413526045053</v>
      </c>
      <c r="L131" s="21">
        <v>-1.5455161752462061</v>
      </c>
      <c r="M131" s="21">
        <v>-0.88964267635826455</v>
      </c>
      <c r="S131" s="19">
        <v>133</v>
      </c>
      <c r="T131" s="13">
        <v>1410.2585526315788</v>
      </c>
      <c r="U131" s="14">
        <v>0.67</v>
      </c>
      <c r="V131" s="14">
        <v>0.96527457152850649</v>
      </c>
      <c r="W131" s="20">
        <f t="shared" si="16"/>
        <v>0.93175499843954179</v>
      </c>
      <c r="X131" s="15">
        <v>75.222680492932028</v>
      </c>
      <c r="Y131" s="15">
        <v>76.033843378588699</v>
      </c>
      <c r="AA131" s="21">
        <v>103</v>
      </c>
      <c r="AB131" s="21">
        <v>71.247386590384195</v>
      </c>
      <c r="AC131" s="21">
        <v>0.5948455490948561</v>
      </c>
      <c r="AD131" s="21">
        <v>0.35737989084235311</v>
      </c>
      <c r="AI131" s="19">
        <v>131</v>
      </c>
      <c r="AJ131" s="98">
        <v>1435.2475330090342</v>
      </c>
      <c r="AK131" s="99">
        <v>0.70488965353583288</v>
      </c>
      <c r="AL131" s="99">
        <v>1.0311034646416706</v>
      </c>
      <c r="AM131" s="9">
        <f t="shared" si="17"/>
        <v>1.0631743547960568</v>
      </c>
      <c r="AN131" s="100">
        <v>76.033843378588699</v>
      </c>
      <c r="AO131" s="100">
        <v>77.153892718787048</v>
      </c>
      <c r="AP131" s="91">
        <v>75.318845847646728</v>
      </c>
      <c r="AQ131" s="21"/>
      <c r="AR131" s="21">
        <v>103</v>
      </c>
      <c r="AS131" s="21">
        <v>71.339253257908183</v>
      </c>
      <c r="AT131" s="21">
        <v>0.50297888157086845</v>
      </c>
      <c r="AU131" s="21">
        <v>0.31976394642512412</v>
      </c>
      <c r="AZ131" s="102">
        <v>531</v>
      </c>
      <c r="BA131" s="98">
        <v>1402.7358333333334</v>
      </c>
      <c r="BB131" s="99">
        <v>0.55979175546489679</v>
      </c>
      <c r="BC131" s="99">
        <v>0.59546855020398226</v>
      </c>
      <c r="BD131" s="103">
        <f t="shared" si="19"/>
        <v>0.35458279428203254</v>
      </c>
      <c r="BE131" s="100">
        <v>66.056477933872543</v>
      </c>
      <c r="BF131" s="100">
        <v>66.602618691100986</v>
      </c>
      <c r="BG131" s="2">
        <f t="shared" ref="BG131:BG194" si="20">$AS$17+$AS$18*BA131+$AS$19*BB131+$AS$20*BC131+$AS$21*BD131+$AS$22*BE131</f>
        <v>65.488010618114572</v>
      </c>
      <c r="BH131" s="3">
        <v>130</v>
      </c>
      <c r="BI131" s="3" t="str">
        <f t="shared" ref="BI131:BI194" si="21">IF(ABS(BF131-BG131)&gt;3*$AS$7,"Alarm","OK")</f>
        <v>OK</v>
      </c>
      <c r="BP131" s="2">
        <v>65.488010618114572</v>
      </c>
      <c r="BQ131" s="2">
        <v>66.602618691100986</v>
      </c>
      <c r="BU131" s="99">
        <v>66.602618691100986</v>
      </c>
      <c r="BV131" s="2">
        <v>65.488010618114572</v>
      </c>
      <c r="BW131" s="2">
        <f t="shared" ref="BW131:BW194" si="22">BV131-3*$BY$2</f>
        <v>60.738479922265952</v>
      </c>
      <c r="BX131" s="2">
        <f t="shared" ref="BX131:BX194" si="23">BV131+3*$BY$2</f>
        <v>70.237541313963192</v>
      </c>
    </row>
    <row r="132" spans="2:76" ht="14.25">
      <c r="B132" s="19">
        <v>132</v>
      </c>
      <c r="C132" s="98">
        <v>1425.3374999999999</v>
      </c>
      <c r="D132" s="99">
        <v>0.65006522485410234</v>
      </c>
      <c r="E132" s="99">
        <v>0.9701304497082045</v>
      </c>
      <c r="F132" s="9">
        <f t="shared" si="18"/>
        <v>0.94115308945104315</v>
      </c>
      <c r="G132" s="100">
        <v>73.222811347506578</v>
      </c>
      <c r="H132" s="100">
        <v>74.516914910119752</v>
      </c>
      <c r="J132" s="21">
        <v>104</v>
      </c>
      <c r="K132" s="21">
        <v>71.436014746780188</v>
      </c>
      <c r="L132" s="21">
        <v>0.40736680181629481</v>
      </c>
      <c r="M132" s="21">
        <v>0.23449181421192306</v>
      </c>
      <c r="S132" s="19">
        <v>134</v>
      </c>
      <c r="T132" s="13">
        <v>1435.2475330090342</v>
      </c>
      <c r="U132" s="14">
        <v>0.70488965353583288</v>
      </c>
      <c r="V132" s="14">
        <v>1.0311034646416706</v>
      </c>
      <c r="W132" s="20">
        <f t="shared" si="16"/>
        <v>1.0631743547960568</v>
      </c>
      <c r="X132" s="15">
        <v>76.033843378588699</v>
      </c>
      <c r="Y132" s="15">
        <v>77.153892718787048</v>
      </c>
      <c r="AA132" s="21">
        <v>104</v>
      </c>
      <c r="AB132" s="21">
        <v>71.270593046644933</v>
      </c>
      <c r="AC132" s="21">
        <v>2.8606444124927322</v>
      </c>
      <c r="AD132" s="21">
        <v>1.7186592207524691</v>
      </c>
      <c r="AI132" s="19">
        <v>132</v>
      </c>
      <c r="AJ132" s="98">
        <v>1444.5966666666666</v>
      </c>
      <c r="AK132" s="99">
        <v>0.66476885072344438</v>
      </c>
      <c r="AL132" s="99">
        <v>1.032311492765557</v>
      </c>
      <c r="AM132" s="9">
        <f t="shared" si="17"/>
        <v>1.0656670180958527</v>
      </c>
      <c r="AN132" s="100">
        <v>77.153892718787048</v>
      </c>
      <c r="AO132" s="100">
        <v>75.031722287634082</v>
      </c>
      <c r="AP132" s="91">
        <v>75.793491454348896</v>
      </c>
      <c r="AQ132" s="21"/>
      <c r="AR132" s="21">
        <v>104</v>
      </c>
      <c r="AS132" s="21">
        <v>71.414274466883768</v>
      </c>
      <c r="AT132" s="21">
        <v>2.7169629922538974</v>
      </c>
      <c r="AU132" s="21">
        <v>1.7272828751393816</v>
      </c>
      <c r="AZ132" s="102">
        <v>532</v>
      </c>
      <c r="BA132" s="98">
        <v>1400.5074999999999</v>
      </c>
      <c r="BB132" s="99">
        <v>0.56498416172320454</v>
      </c>
      <c r="BC132" s="99">
        <v>0.64495248516961368</v>
      </c>
      <c r="BD132" s="103">
        <f t="shared" si="19"/>
        <v>0.41596370812646077</v>
      </c>
      <c r="BE132" s="100">
        <v>66.602618691100986</v>
      </c>
      <c r="BF132" s="100">
        <v>65.174073232054823</v>
      </c>
      <c r="BG132" s="2">
        <f t="shared" si="20"/>
        <v>66.432491956644782</v>
      </c>
      <c r="BH132" s="3">
        <v>131</v>
      </c>
      <c r="BI132" s="3" t="str">
        <f t="shared" si="21"/>
        <v>OK</v>
      </c>
      <c r="BP132" s="2">
        <v>66.432491956644782</v>
      </c>
      <c r="BQ132" s="2">
        <v>65.174073232054823</v>
      </c>
      <c r="BU132" s="99">
        <v>65.174073232054823</v>
      </c>
      <c r="BV132" s="2">
        <v>66.432491956644782</v>
      </c>
      <c r="BW132" s="2">
        <f t="shared" si="22"/>
        <v>61.682961260796162</v>
      </c>
      <c r="BX132" s="2">
        <f t="shared" si="23"/>
        <v>71.182022652493401</v>
      </c>
    </row>
    <row r="133" spans="2:76" ht="14.25">
      <c r="B133" s="19">
        <v>133</v>
      </c>
      <c r="C133" s="98">
        <v>1455.5791666666664</v>
      </c>
      <c r="D133" s="99">
        <v>0.6499079440845551</v>
      </c>
      <c r="E133" s="99">
        <v>0.93981588816910999</v>
      </c>
      <c r="F133" s="9">
        <f t="shared" si="18"/>
        <v>0.88325390365509304</v>
      </c>
      <c r="G133" s="100">
        <v>74.516914910119752</v>
      </c>
      <c r="H133" s="100">
        <v>75.222680492932028</v>
      </c>
      <c r="J133" s="21">
        <v>105</v>
      </c>
      <c r="K133" s="21">
        <v>71.276997827561956</v>
      </c>
      <c r="L133" s="21">
        <v>0.56523431191709506</v>
      </c>
      <c r="M133" s="21">
        <v>0.32536480308485921</v>
      </c>
      <c r="S133" s="19">
        <v>135</v>
      </c>
      <c r="T133" s="13">
        <v>1444.5966666666666</v>
      </c>
      <c r="U133" s="14">
        <v>0.66476885072344438</v>
      </c>
      <c r="V133" s="14">
        <v>1.032311492765557</v>
      </c>
      <c r="W133" s="20">
        <f t="shared" si="16"/>
        <v>1.0656670180958527</v>
      </c>
      <c r="X133" s="15">
        <v>77.153892718787048</v>
      </c>
      <c r="Y133" s="15">
        <v>75.031722287634082</v>
      </c>
      <c r="AA133" s="21">
        <v>105</v>
      </c>
      <c r="AB133" s="21">
        <v>72.84327728954031</v>
      </c>
      <c r="AC133" s="21">
        <v>-1.112835794751021</v>
      </c>
      <c r="AD133" s="21">
        <v>-0.66858554369070977</v>
      </c>
      <c r="AI133" s="19">
        <v>133</v>
      </c>
      <c r="AJ133" s="98">
        <v>1417.6975000000002</v>
      </c>
      <c r="AK133" s="99">
        <v>0.66483345145287032</v>
      </c>
      <c r="AL133" s="99">
        <v>0.99033309709425932</v>
      </c>
      <c r="AM133" s="9">
        <f t="shared" si="17"/>
        <v>0.98075964320030762</v>
      </c>
      <c r="AN133" s="100">
        <v>75.031722287634082</v>
      </c>
      <c r="AO133" s="100">
        <v>75.814923909422092</v>
      </c>
      <c r="AP133" s="91">
        <v>74.453568099923928</v>
      </c>
      <c r="AQ133" s="21"/>
      <c r="AR133" s="21">
        <v>105</v>
      </c>
      <c r="AS133" s="21">
        <v>72.944750328496625</v>
      </c>
      <c r="AT133" s="21">
        <v>-1.2143088337073351</v>
      </c>
      <c r="AU133" s="21">
        <v>-0.77198506552096235</v>
      </c>
      <c r="AZ133" s="102">
        <v>533</v>
      </c>
      <c r="BA133" s="98">
        <v>1400.7462500000001</v>
      </c>
      <c r="BB133" s="99">
        <v>0.52</v>
      </c>
      <c r="BC133" s="99">
        <v>0.64812891344383061</v>
      </c>
      <c r="BD133" s="103">
        <f t="shared" si="19"/>
        <v>0.42007108844188046</v>
      </c>
      <c r="BE133" s="100">
        <v>65.174073232054823</v>
      </c>
      <c r="BF133" s="100">
        <v>63.990616667229219</v>
      </c>
      <c r="BG133" s="2">
        <f t="shared" si="20"/>
        <v>65.525747156038051</v>
      </c>
      <c r="BH133" s="3">
        <v>132</v>
      </c>
      <c r="BI133" s="3" t="str">
        <f t="shared" si="21"/>
        <v>OK</v>
      </c>
      <c r="BP133" s="2">
        <v>65.525747156038051</v>
      </c>
      <c r="BQ133" s="2">
        <v>63.990616667229219</v>
      </c>
      <c r="BU133" s="99">
        <v>63.990616667229219</v>
      </c>
      <c r="BV133" s="2">
        <v>65.525747156038051</v>
      </c>
      <c r="BW133" s="2">
        <f t="shared" si="22"/>
        <v>60.776216460189431</v>
      </c>
      <c r="BX133" s="2">
        <f t="shared" si="23"/>
        <v>70.275277851886671</v>
      </c>
    </row>
    <row r="134" spans="2:76" ht="14.25">
      <c r="B134" s="19">
        <v>134</v>
      </c>
      <c r="C134" s="98">
        <v>1410.2585526315788</v>
      </c>
      <c r="D134" s="99">
        <v>0.67</v>
      </c>
      <c r="E134" s="99">
        <v>0.96527457152850649</v>
      </c>
      <c r="F134" s="9">
        <f t="shared" si="18"/>
        <v>0.93175499843954179</v>
      </c>
      <c r="G134" s="100">
        <v>75.222680492932028</v>
      </c>
      <c r="H134" s="100">
        <v>76.033843378588699</v>
      </c>
      <c r="J134" s="21">
        <v>106</v>
      </c>
      <c r="K134" s="21">
        <v>71.318481964857824</v>
      </c>
      <c r="L134" s="21">
        <v>2.8127554942798412</v>
      </c>
      <c r="M134" s="21">
        <v>1.6191013500547147</v>
      </c>
      <c r="S134" s="19">
        <v>136</v>
      </c>
      <c r="T134" s="13">
        <v>1417.6975000000002</v>
      </c>
      <c r="U134" s="14">
        <v>0.66483345145287032</v>
      </c>
      <c r="V134" s="14">
        <v>0.99033309709425932</v>
      </c>
      <c r="W134" s="20">
        <f t="shared" si="16"/>
        <v>0.98075964320030762</v>
      </c>
      <c r="X134" s="15">
        <v>75.031722287634082</v>
      </c>
      <c r="Y134" s="15">
        <v>75.814923909422092</v>
      </c>
      <c r="AA134" s="21">
        <v>106</v>
      </c>
      <c r="AB134" s="21">
        <v>71.091592763769256</v>
      </c>
      <c r="AC134" s="21">
        <v>0.45858668693635707</v>
      </c>
      <c r="AD134" s="21">
        <v>0.27551632582349078</v>
      </c>
      <c r="AI134" s="19">
        <v>134</v>
      </c>
      <c r="AJ134" s="98">
        <v>1441.5725000000002</v>
      </c>
      <c r="AK134" s="99">
        <v>0.67</v>
      </c>
      <c r="AL134" s="99">
        <v>0.96317652538425702</v>
      </c>
      <c r="AM134" s="9">
        <f t="shared" si="17"/>
        <v>0.92770901905129033</v>
      </c>
      <c r="AN134" s="100">
        <v>75.814923909422092</v>
      </c>
      <c r="AO134" s="100">
        <v>75.23621087645347</v>
      </c>
      <c r="AP134" s="91">
        <v>74.699106194150829</v>
      </c>
      <c r="AQ134" s="21"/>
      <c r="AR134" s="21">
        <v>106</v>
      </c>
      <c r="AS134" s="21">
        <v>71.233155056038527</v>
      </c>
      <c r="AT134" s="21">
        <v>0.31702439466708654</v>
      </c>
      <c r="AU134" s="21">
        <v>0.20154518463117715</v>
      </c>
      <c r="AZ134" s="102">
        <v>534</v>
      </c>
      <c r="BA134" s="98">
        <v>1373.7674999999999</v>
      </c>
      <c r="BB134" s="99">
        <v>0.53513304822998342</v>
      </c>
      <c r="BC134" s="99">
        <v>0.67053219291993349</v>
      </c>
      <c r="BD134" s="103">
        <f t="shared" si="19"/>
        <v>0.44961342174201491</v>
      </c>
      <c r="BE134" s="100">
        <v>63.990616667229219</v>
      </c>
      <c r="BF134" s="100">
        <v>62.250259620857271</v>
      </c>
      <c r="BG134" s="2">
        <f t="shared" si="20"/>
        <v>65.238234802006531</v>
      </c>
      <c r="BH134" s="3">
        <v>133</v>
      </c>
      <c r="BI134" s="3" t="str">
        <f t="shared" si="21"/>
        <v>OK</v>
      </c>
      <c r="BP134" s="2">
        <v>65.238234802006531</v>
      </c>
      <c r="BQ134" s="2">
        <v>62.250259620857271</v>
      </c>
      <c r="BU134" s="99">
        <v>62.250259620857271</v>
      </c>
      <c r="BV134" s="2">
        <v>65.238234802006531</v>
      </c>
      <c r="BW134" s="2">
        <f t="shared" si="22"/>
        <v>60.488704106157911</v>
      </c>
      <c r="BX134" s="2">
        <f t="shared" si="23"/>
        <v>69.98776549785515</v>
      </c>
    </row>
    <row r="135" spans="2:76" ht="14.25">
      <c r="B135" s="19">
        <v>135</v>
      </c>
      <c r="C135" s="98">
        <v>1435.2475330090342</v>
      </c>
      <c r="D135" s="99">
        <v>0.70488965353583288</v>
      </c>
      <c r="E135" s="99">
        <v>1.0311034646416706</v>
      </c>
      <c r="F135" s="9">
        <f t="shared" si="18"/>
        <v>1.0631743547960568</v>
      </c>
      <c r="G135" s="100">
        <v>76.033843378588699</v>
      </c>
      <c r="H135" s="100">
        <v>77.153892718787048</v>
      </c>
      <c r="J135" s="21">
        <v>107</v>
      </c>
      <c r="K135" s="21">
        <v>72.78518627151071</v>
      </c>
      <c r="L135" s="21">
        <v>-1.0547447767214209</v>
      </c>
      <c r="M135" s="21">
        <v>-0.60714082522485624</v>
      </c>
      <c r="S135" s="19">
        <v>137</v>
      </c>
      <c r="T135" s="13">
        <v>1441.5725000000002</v>
      </c>
      <c r="U135" s="14">
        <v>0.67</v>
      </c>
      <c r="V135" s="14">
        <v>0.96317652538425702</v>
      </c>
      <c r="W135" s="20">
        <f t="shared" si="16"/>
        <v>0.92770901905129033</v>
      </c>
      <c r="X135" s="15">
        <v>75.814923909422092</v>
      </c>
      <c r="Y135" s="15">
        <v>75.23621087645347</v>
      </c>
      <c r="AA135" s="21">
        <v>107</v>
      </c>
      <c r="AB135" s="21">
        <v>71.066676623329684</v>
      </c>
      <c r="AC135" s="21">
        <v>1.3786200502819383</v>
      </c>
      <c r="AD135" s="21">
        <v>0.82826724320714773</v>
      </c>
      <c r="AI135" s="19">
        <v>135</v>
      </c>
      <c r="AJ135" s="98">
        <v>1396.5283333333334</v>
      </c>
      <c r="AK135" s="99">
        <v>0.66042907499696124</v>
      </c>
      <c r="AL135" s="99">
        <v>0.93650176248936434</v>
      </c>
      <c r="AM135" s="9">
        <f t="shared" si="17"/>
        <v>0.87703555114568577</v>
      </c>
      <c r="AN135" s="100">
        <v>75.23621087645347</v>
      </c>
      <c r="AO135" s="100">
        <v>74.133665012928034</v>
      </c>
      <c r="AP135" s="91">
        <v>74.270270035007158</v>
      </c>
      <c r="AQ135" s="21"/>
      <c r="AR135" s="21">
        <v>107</v>
      </c>
      <c r="AS135" s="21">
        <v>71.180626050862202</v>
      </c>
      <c r="AT135" s="21">
        <v>1.2646706227494207</v>
      </c>
      <c r="AU135" s="21">
        <v>0.80400208453144706</v>
      </c>
      <c r="AZ135" s="102">
        <v>535</v>
      </c>
      <c r="BA135" s="98">
        <v>1365.3316666666667</v>
      </c>
      <c r="BB135" s="99">
        <v>0.50993127548048922</v>
      </c>
      <c r="BC135" s="99">
        <v>0.60524053581828774</v>
      </c>
      <c r="BD135" s="103">
        <f t="shared" si="19"/>
        <v>0.36631610619760807</v>
      </c>
      <c r="BE135" s="100">
        <v>62.250259620857271</v>
      </c>
      <c r="BF135" s="100">
        <v>65.235355168023602</v>
      </c>
      <c r="BG135" s="2">
        <f t="shared" si="20"/>
        <v>63.409145653595374</v>
      </c>
      <c r="BH135" s="3">
        <v>134</v>
      </c>
      <c r="BI135" s="3" t="str">
        <f t="shared" si="21"/>
        <v>OK</v>
      </c>
      <c r="BP135" s="2">
        <v>63.409145653595374</v>
      </c>
      <c r="BQ135" s="2">
        <v>65.235355168023602</v>
      </c>
      <c r="BU135" s="99">
        <v>65.235355168023602</v>
      </c>
      <c r="BV135" s="2">
        <v>63.409145653595374</v>
      </c>
      <c r="BW135" s="2">
        <f t="shared" si="22"/>
        <v>58.659614957746754</v>
      </c>
      <c r="BX135" s="2">
        <f t="shared" si="23"/>
        <v>68.158676349443994</v>
      </c>
    </row>
    <row r="136" spans="2:76" ht="14.25">
      <c r="B136" s="19">
        <v>136</v>
      </c>
      <c r="C136" s="98">
        <v>1444.5966666666666</v>
      </c>
      <c r="D136" s="99">
        <v>0.66476885072344438</v>
      </c>
      <c r="E136" s="99">
        <v>1.032311492765557</v>
      </c>
      <c r="F136" s="9">
        <f t="shared" si="18"/>
        <v>1.0656670180958527</v>
      </c>
      <c r="G136" s="100">
        <v>77.153892718787048</v>
      </c>
      <c r="H136" s="100">
        <v>75.031722287634082</v>
      </c>
      <c r="J136" s="21">
        <v>108</v>
      </c>
      <c r="K136" s="21">
        <v>71.131210019862152</v>
      </c>
      <c r="L136" s="21">
        <v>0.41896943084346105</v>
      </c>
      <c r="M136" s="21">
        <v>0.24117061454144786</v>
      </c>
      <c r="S136" s="19">
        <v>138</v>
      </c>
      <c r="T136" s="13">
        <v>1396.5283333333334</v>
      </c>
      <c r="U136" s="14">
        <v>0.66042907499696124</v>
      </c>
      <c r="V136" s="14">
        <v>0.93650176248936434</v>
      </c>
      <c r="W136" s="20">
        <f t="shared" si="16"/>
        <v>0.87703555114568577</v>
      </c>
      <c r="X136" s="15">
        <v>75.23621087645347</v>
      </c>
      <c r="Y136" s="15">
        <v>74.133665012928034</v>
      </c>
      <c r="AA136" s="21">
        <v>108</v>
      </c>
      <c r="AB136" s="21">
        <v>71.704512973118838</v>
      </c>
      <c r="AC136" s="21">
        <v>1.227910698662086</v>
      </c>
      <c r="AD136" s="21">
        <v>0.73772190465198628</v>
      </c>
      <c r="AI136" s="19">
        <v>136</v>
      </c>
      <c r="AJ136" s="98">
        <v>1419.6075000000001</v>
      </c>
      <c r="AK136" s="99">
        <v>0.66</v>
      </c>
      <c r="AL136" s="99">
        <v>0.94256162517032094</v>
      </c>
      <c r="AM136" s="9">
        <f t="shared" si="17"/>
        <v>0.88842241724371662</v>
      </c>
      <c r="AN136" s="100">
        <v>74.133665012928034</v>
      </c>
      <c r="AO136" s="100">
        <v>74.848921701396478</v>
      </c>
      <c r="AP136" s="91">
        <v>73.647801900728084</v>
      </c>
      <c r="AQ136" s="21"/>
      <c r="AR136" s="21">
        <v>108</v>
      </c>
      <c r="AS136" s="21">
        <v>71.793053293813102</v>
      </c>
      <c r="AT136" s="21">
        <v>1.1393703779678219</v>
      </c>
      <c r="AU136" s="21">
        <v>0.72434366898472435</v>
      </c>
      <c r="AZ136" s="102">
        <v>536</v>
      </c>
      <c r="BA136" s="98">
        <v>1367.1620833333334</v>
      </c>
      <c r="BB136" s="99">
        <v>0.52493160792326465</v>
      </c>
      <c r="BC136" s="99">
        <v>0.65479482376979392</v>
      </c>
      <c r="BD136" s="103">
        <f t="shared" si="19"/>
        <v>0.42875626123571547</v>
      </c>
      <c r="BE136" s="100">
        <v>65.235355168023602</v>
      </c>
      <c r="BF136" s="100">
        <v>65.28920958160667</v>
      </c>
      <c r="BG136" s="2">
        <f t="shared" si="20"/>
        <v>65.725214818937943</v>
      </c>
      <c r="BH136" s="3">
        <v>135</v>
      </c>
      <c r="BI136" s="3" t="str">
        <f t="shared" si="21"/>
        <v>OK</v>
      </c>
      <c r="BP136" s="2">
        <v>65.725214818937943</v>
      </c>
      <c r="BQ136" s="2">
        <v>65.28920958160667</v>
      </c>
      <c r="BU136" s="99">
        <v>65.28920958160667</v>
      </c>
      <c r="BV136" s="2">
        <v>65.725214818937943</v>
      </c>
      <c r="BW136" s="2">
        <f t="shared" si="22"/>
        <v>60.975684123089323</v>
      </c>
      <c r="BX136" s="2">
        <f t="shared" si="23"/>
        <v>70.474745514786562</v>
      </c>
    </row>
    <row r="137" spans="2:76" ht="14.25">
      <c r="B137" s="19">
        <v>137</v>
      </c>
      <c r="C137" s="98">
        <v>1417.6975000000002</v>
      </c>
      <c r="D137" s="99">
        <v>0.66483345145287032</v>
      </c>
      <c r="E137" s="99">
        <v>0.99033309709425932</v>
      </c>
      <c r="F137" s="9">
        <f t="shared" si="18"/>
        <v>0.98075964320030762</v>
      </c>
      <c r="G137" s="100">
        <v>75.031722287634082</v>
      </c>
      <c r="H137" s="100">
        <v>75.814923909422092</v>
      </c>
      <c r="J137" s="21">
        <v>109</v>
      </c>
      <c r="K137" s="21">
        <v>71.108518220862436</v>
      </c>
      <c r="L137" s="21">
        <v>1.3367784527491864</v>
      </c>
      <c r="M137" s="21">
        <v>0.76948735927166445</v>
      </c>
      <c r="S137" s="19">
        <v>139</v>
      </c>
      <c r="T137" s="13">
        <v>1419.6075000000001</v>
      </c>
      <c r="U137" s="14">
        <v>0.66</v>
      </c>
      <c r="V137" s="14">
        <v>0.94256162517032094</v>
      </c>
      <c r="W137" s="20">
        <f t="shared" si="16"/>
        <v>0.88842241724371662</v>
      </c>
      <c r="X137" s="15">
        <v>74.133665012928034</v>
      </c>
      <c r="Y137" s="15">
        <v>74.848921701396478</v>
      </c>
      <c r="AA137" s="21">
        <v>109</v>
      </c>
      <c r="AB137" s="21">
        <v>71.785490226734211</v>
      </c>
      <c r="AC137" s="21">
        <v>0.76136163090488651</v>
      </c>
      <c r="AD137" s="21">
        <v>0.45742182480540849</v>
      </c>
      <c r="AI137" s="19">
        <v>137</v>
      </c>
      <c r="AJ137" s="98">
        <v>1448.5758333333333</v>
      </c>
      <c r="AK137" s="99">
        <v>0.71350705088902511</v>
      </c>
      <c r="AL137" s="99">
        <v>0.96649294911097483</v>
      </c>
      <c r="AM137" s="9">
        <f t="shared" si="17"/>
        <v>0.93410862068122935</v>
      </c>
      <c r="AN137" s="100">
        <v>74.848921701396478</v>
      </c>
      <c r="AO137" s="100">
        <v>74.821190802473296</v>
      </c>
      <c r="AP137" s="91">
        <v>74.313346008263181</v>
      </c>
      <c r="AQ137" s="21"/>
      <c r="AR137" s="21">
        <v>109</v>
      </c>
      <c r="AS137" s="21">
        <v>71.891025535299434</v>
      </c>
      <c r="AT137" s="21">
        <v>0.65582632233966365</v>
      </c>
      <c r="AU137" s="21">
        <v>0.4169352246874779</v>
      </c>
      <c r="AZ137" s="102">
        <v>537</v>
      </c>
      <c r="BA137" s="98">
        <v>1382.7164420485174</v>
      </c>
      <c r="BB137" s="99">
        <v>0.53489626076402941</v>
      </c>
      <c r="BC137" s="99">
        <v>0.62020747847194135</v>
      </c>
      <c r="BD137" s="103">
        <f t="shared" si="19"/>
        <v>0.38465731635252359</v>
      </c>
      <c r="BE137" s="100">
        <v>65.28920958160667</v>
      </c>
      <c r="BF137" s="100">
        <v>64.979339755652859</v>
      </c>
      <c r="BG137" s="2">
        <f t="shared" si="20"/>
        <v>65.33491814948033</v>
      </c>
      <c r="BH137" s="3">
        <v>136</v>
      </c>
      <c r="BI137" s="3" t="str">
        <f t="shared" si="21"/>
        <v>OK</v>
      </c>
      <c r="BP137" s="2">
        <v>65.33491814948033</v>
      </c>
      <c r="BQ137" s="2">
        <v>64.979339755652859</v>
      </c>
      <c r="BU137" s="99">
        <v>64.979339755652859</v>
      </c>
      <c r="BV137" s="2">
        <v>65.33491814948033</v>
      </c>
      <c r="BW137" s="2">
        <f t="shared" si="22"/>
        <v>60.585387453631711</v>
      </c>
      <c r="BX137" s="2">
        <f t="shared" si="23"/>
        <v>70.08444884532895</v>
      </c>
    </row>
    <row r="138" spans="2:76" ht="14.25">
      <c r="B138" s="19">
        <v>138</v>
      </c>
      <c r="C138" s="98">
        <v>1441.5725000000002</v>
      </c>
      <c r="D138" s="99">
        <v>0.67</v>
      </c>
      <c r="E138" s="99">
        <v>0.96317652538425702</v>
      </c>
      <c r="F138" s="9">
        <f t="shared" si="18"/>
        <v>0.92770901905129033</v>
      </c>
      <c r="G138" s="100">
        <v>75.814923909422092</v>
      </c>
      <c r="H138" s="100">
        <v>75.23621087645347</v>
      </c>
      <c r="J138" s="21">
        <v>110</v>
      </c>
      <c r="K138" s="21">
        <v>71.708015400995663</v>
      </c>
      <c r="L138" s="21">
        <v>1.2244082707852613</v>
      </c>
      <c r="M138" s="21">
        <v>0.70480391497880479</v>
      </c>
      <c r="S138" s="19">
        <v>140</v>
      </c>
      <c r="T138" s="13">
        <v>1448.5758333333333</v>
      </c>
      <c r="U138" s="14">
        <v>0.71350705088902511</v>
      </c>
      <c r="V138" s="14">
        <v>0.96649294911097483</v>
      </c>
      <c r="W138" s="20">
        <f t="shared" si="16"/>
        <v>0.93410862068122935</v>
      </c>
      <c r="X138" s="15">
        <v>74.848921701396478</v>
      </c>
      <c r="Y138" s="15">
        <v>74.821190802473296</v>
      </c>
      <c r="AA138" s="21">
        <v>110</v>
      </c>
      <c r="AB138" s="21">
        <v>72.003623932408942</v>
      </c>
      <c r="AC138" s="21">
        <v>0.40517103442661551</v>
      </c>
      <c r="AD138" s="21">
        <v>0.24342449947923683</v>
      </c>
      <c r="AI138" s="19">
        <v>138</v>
      </c>
      <c r="AJ138" s="98">
        <v>1370.425</v>
      </c>
      <c r="AK138" s="99">
        <v>0.7</v>
      </c>
      <c r="AL138" s="99">
        <v>0.89031279178338008</v>
      </c>
      <c r="AM138" s="9">
        <f t="shared" si="17"/>
        <v>0.79265686721311623</v>
      </c>
      <c r="AN138" s="100">
        <v>74.821190802473296</v>
      </c>
      <c r="AO138" s="100">
        <v>72.787412956127369</v>
      </c>
      <c r="AP138" s="91">
        <v>73.902872789691727</v>
      </c>
      <c r="AQ138" s="21"/>
      <c r="AR138" s="21">
        <v>110</v>
      </c>
      <c r="AS138" s="21">
        <v>72.079101433453076</v>
      </c>
      <c r="AT138" s="21">
        <v>0.32969353338248197</v>
      </c>
      <c r="AU138" s="21">
        <v>0.20959946671314042</v>
      </c>
      <c r="AZ138" s="102">
        <v>538</v>
      </c>
      <c r="BA138" s="98">
        <v>1440.7106707317073</v>
      </c>
      <c r="BB138" s="99">
        <v>0.50012121567019963</v>
      </c>
      <c r="BC138" s="99">
        <v>0.63012121567019963</v>
      </c>
      <c r="BD138" s="103">
        <f t="shared" si="19"/>
        <v>0.39705274643769023</v>
      </c>
      <c r="BE138" s="100">
        <v>64.979339755652859</v>
      </c>
      <c r="BF138" s="100">
        <v>63.51546823652329</v>
      </c>
      <c r="BG138" s="2">
        <f t="shared" si="20"/>
        <v>65.049524586439802</v>
      </c>
      <c r="BH138" s="3">
        <v>137</v>
      </c>
      <c r="BI138" s="3" t="str">
        <f t="shared" si="21"/>
        <v>OK</v>
      </c>
      <c r="BP138" s="2">
        <v>65.049524586439802</v>
      </c>
      <c r="BQ138" s="2">
        <v>63.51546823652329</v>
      </c>
      <c r="BU138" s="99">
        <v>63.51546823652329</v>
      </c>
      <c r="BV138" s="2">
        <v>65.049524586439802</v>
      </c>
      <c r="BW138" s="2">
        <f t="shared" si="22"/>
        <v>60.299993890591182</v>
      </c>
      <c r="BX138" s="2">
        <f t="shared" si="23"/>
        <v>69.799055282288421</v>
      </c>
    </row>
    <row r="139" spans="2:76" ht="14.25">
      <c r="B139" s="19">
        <v>139</v>
      </c>
      <c r="C139" s="98">
        <v>1396.5283333333334</v>
      </c>
      <c r="D139" s="99">
        <v>0.66042907499696124</v>
      </c>
      <c r="E139" s="99">
        <v>0.93650176248936434</v>
      </c>
      <c r="F139" s="9">
        <f t="shared" si="18"/>
        <v>0.87703555114568577</v>
      </c>
      <c r="G139" s="100">
        <v>75.23621087645347</v>
      </c>
      <c r="H139" s="100">
        <v>74.133665012928034</v>
      </c>
      <c r="J139" s="21">
        <v>111</v>
      </c>
      <c r="K139" s="21">
        <v>71.743646950387216</v>
      </c>
      <c r="L139" s="21">
        <v>0.80320490725188165</v>
      </c>
      <c r="M139" s="21">
        <v>0.46234738580967805</v>
      </c>
      <c r="S139" s="19">
        <v>141</v>
      </c>
      <c r="T139" s="13">
        <v>1370.425</v>
      </c>
      <c r="U139" s="14">
        <v>0.7</v>
      </c>
      <c r="V139" s="14">
        <v>0.89031279178338008</v>
      </c>
      <c r="W139" s="20">
        <f t="shared" si="16"/>
        <v>0.79265686721311623</v>
      </c>
      <c r="X139" s="15">
        <v>74.821190802473296</v>
      </c>
      <c r="Y139" s="15">
        <v>72.787412956127369</v>
      </c>
      <c r="AA139" s="21">
        <v>111</v>
      </c>
      <c r="AB139" s="21">
        <v>71.918608262138861</v>
      </c>
      <c r="AC139" s="21">
        <v>0.45238561368471153</v>
      </c>
      <c r="AD139" s="21">
        <v>0.27179075557227061</v>
      </c>
      <c r="AI139" s="19">
        <v>139</v>
      </c>
      <c r="AJ139" s="98">
        <v>1256.4616666666668</v>
      </c>
      <c r="AK139" s="99">
        <v>0.67986694677871151</v>
      </c>
      <c r="AL139" s="99">
        <v>0.83</v>
      </c>
      <c r="AM139" s="9">
        <f t="shared" si="17"/>
        <v>0.68889999999999996</v>
      </c>
      <c r="AN139" s="100">
        <v>72.787412956127369</v>
      </c>
      <c r="AO139" s="100">
        <v>71.287951327421212</v>
      </c>
      <c r="AP139" s="91">
        <v>72.458578649076856</v>
      </c>
      <c r="AQ139" s="21"/>
      <c r="AR139" s="21">
        <v>111</v>
      </c>
      <c r="AS139" s="21">
        <v>71.992854267397533</v>
      </c>
      <c r="AT139" s="21">
        <v>0.37813960842603933</v>
      </c>
      <c r="AU139" s="21">
        <v>0.24039858912630069</v>
      </c>
      <c r="AZ139" s="102">
        <v>539</v>
      </c>
      <c r="BA139" s="98">
        <v>1417.3791666666666</v>
      </c>
      <c r="BB139" s="99">
        <v>0.5</v>
      </c>
      <c r="BC139" s="99">
        <v>0.68369243792325063</v>
      </c>
      <c r="BD139" s="103">
        <f t="shared" si="19"/>
        <v>0.46743534967343792</v>
      </c>
      <c r="BE139" s="100">
        <v>63.51546823652329</v>
      </c>
      <c r="BF139" s="100">
        <v>64.541607898448518</v>
      </c>
      <c r="BG139" s="2">
        <f t="shared" si="20"/>
        <v>64.916984413621265</v>
      </c>
      <c r="BH139" s="3">
        <v>138</v>
      </c>
      <c r="BI139" s="3" t="str">
        <f t="shared" si="21"/>
        <v>OK</v>
      </c>
      <c r="BP139" s="2">
        <v>64.916984413621265</v>
      </c>
      <c r="BQ139" s="2">
        <v>64.541607898448518</v>
      </c>
      <c r="BU139" s="99">
        <v>64.541607898448518</v>
      </c>
      <c r="BV139" s="2">
        <v>64.916984413621265</v>
      </c>
      <c r="BW139" s="2">
        <f t="shared" si="22"/>
        <v>60.167453717772645</v>
      </c>
      <c r="BX139" s="2">
        <f t="shared" si="23"/>
        <v>69.666515109469884</v>
      </c>
    </row>
    <row r="140" spans="2:76" ht="14.25">
      <c r="B140" s="19">
        <v>140</v>
      </c>
      <c r="C140" s="98">
        <v>1419.6075000000001</v>
      </c>
      <c r="D140" s="99">
        <v>0.66</v>
      </c>
      <c r="E140" s="99">
        <v>0.94256162517032094</v>
      </c>
      <c r="F140" s="9">
        <f t="shared" si="18"/>
        <v>0.88842241724371662</v>
      </c>
      <c r="G140" s="100">
        <v>74.133665012928034</v>
      </c>
      <c r="H140" s="100">
        <v>74.848921701396478</v>
      </c>
      <c r="J140" s="21">
        <v>112</v>
      </c>
      <c r="K140" s="21">
        <v>71.997429515456886</v>
      </c>
      <c r="L140" s="21">
        <v>0.41136545137867131</v>
      </c>
      <c r="M140" s="21">
        <v>0.23679354961622884</v>
      </c>
      <c r="S140" s="19">
        <v>142</v>
      </c>
      <c r="T140" s="13">
        <v>1256.4616666666668</v>
      </c>
      <c r="U140" s="14">
        <v>0.67986694677871151</v>
      </c>
      <c r="V140" s="14">
        <v>0.83</v>
      </c>
      <c r="W140" s="20">
        <f t="shared" si="16"/>
        <v>0.68889999999999996</v>
      </c>
      <c r="X140" s="15">
        <v>72.787412956127369</v>
      </c>
      <c r="Y140" s="15">
        <v>71.287951327421212</v>
      </c>
      <c r="AA140" s="21">
        <v>112</v>
      </c>
      <c r="AB140" s="21">
        <v>71.640246758063185</v>
      </c>
      <c r="AC140" s="21">
        <v>-6.4174311340000258</v>
      </c>
      <c r="AD140" s="21">
        <v>-3.8555568611836826</v>
      </c>
      <c r="AI140" s="19">
        <v>140</v>
      </c>
      <c r="AJ140" s="98">
        <v>1287.1808333333333</v>
      </c>
      <c r="AK140" s="99">
        <v>0.68</v>
      </c>
      <c r="AL140" s="99">
        <v>0.87031164179104481</v>
      </c>
      <c r="AM140" s="9">
        <f t="shared" si="17"/>
        <v>0.75744235383702385</v>
      </c>
      <c r="AN140" s="100">
        <v>71.287951327421212</v>
      </c>
      <c r="AO140" s="100">
        <v>71.931815677472173</v>
      </c>
      <c r="AP140" s="91">
        <v>71.892153278613094</v>
      </c>
      <c r="AQ140" s="21"/>
      <c r="AR140" s="21">
        <v>112</v>
      </c>
      <c r="AS140" s="21">
        <v>64.989128425357094</v>
      </c>
      <c r="AT140" s="21">
        <v>-0.19217456649256803</v>
      </c>
      <c r="AU140" s="21">
        <v>-0.12217311707458389</v>
      </c>
      <c r="AZ140" s="102">
        <v>540</v>
      </c>
      <c r="BA140" s="98">
        <v>1432.6591666666666</v>
      </c>
      <c r="BB140" s="99">
        <v>0.49513669148441131</v>
      </c>
      <c r="BC140" s="99">
        <v>0.68</v>
      </c>
      <c r="BD140" s="103">
        <f t="shared" si="19"/>
        <v>0.46240000000000009</v>
      </c>
      <c r="BE140" s="100">
        <v>64.541607898448518</v>
      </c>
      <c r="BF140" s="100">
        <v>65.158157682942928</v>
      </c>
      <c r="BG140" s="2">
        <f t="shared" si="20"/>
        <v>65.39747337291918</v>
      </c>
      <c r="BH140" s="3">
        <v>139</v>
      </c>
      <c r="BI140" s="3" t="str">
        <f t="shared" si="21"/>
        <v>OK</v>
      </c>
      <c r="BP140" s="2">
        <v>65.39747337291918</v>
      </c>
      <c r="BQ140" s="2">
        <v>65.158157682942928</v>
      </c>
      <c r="BU140" s="99">
        <v>65.158157682942928</v>
      </c>
      <c r="BV140" s="2">
        <v>65.39747337291918</v>
      </c>
      <c r="BW140" s="2">
        <f t="shared" si="22"/>
        <v>60.64794267707056</v>
      </c>
      <c r="BX140" s="2">
        <f t="shared" si="23"/>
        <v>70.147004068767799</v>
      </c>
    </row>
    <row r="141" spans="2:76" ht="14.25">
      <c r="B141" s="19">
        <v>141</v>
      </c>
      <c r="C141" s="98">
        <v>1448.5758333333333</v>
      </c>
      <c r="D141" s="99">
        <v>0.71350705088902511</v>
      </c>
      <c r="E141" s="99">
        <v>0.96649294911097483</v>
      </c>
      <c r="F141" s="9">
        <f t="shared" si="18"/>
        <v>0.93410862068122935</v>
      </c>
      <c r="G141" s="100">
        <v>74.848921701396478</v>
      </c>
      <c r="H141" s="100">
        <v>74.821190802473296</v>
      </c>
      <c r="J141" s="21">
        <v>113</v>
      </c>
      <c r="K141" s="21">
        <v>71.91858704817497</v>
      </c>
      <c r="L141" s="21">
        <v>0.45240682764860196</v>
      </c>
      <c r="M141" s="21">
        <v>0.26041812269479342</v>
      </c>
      <c r="S141" s="19">
        <v>143</v>
      </c>
      <c r="T141" s="13">
        <v>1287.1808333333333</v>
      </c>
      <c r="U141" s="14">
        <v>0.68</v>
      </c>
      <c r="V141" s="14">
        <v>0.87031164179104481</v>
      </c>
      <c r="W141" s="20">
        <f t="shared" si="16"/>
        <v>0.75744235383702385</v>
      </c>
      <c r="X141" s="15">
        <v>71.287951327421212</v>
      </c>
      <c r="Y141" s="15">
        <v>71.931815677472173</v>
      </c>
      <c r="AA141" s="21">
        <v>113</v>
      </c>
      <c r="AB141" s="21">
        <v>64.81387820766993</v>
      </c>
      <c r="AC141" s="21">
        <v>-1.6924348805403611E-2</v>
      </c>
      <c r="AD141" s="21">
        <v>-1.0168054443471257E-2</v>
      </c>
      <c r="AI141" s="19">
        <v>141</v>
      </c>
      <c r="AJ141" s="98">
        <v>1252.474741506647</v>
      </c>
      <c r="AK141" s="99">
        <v>0.67</v>
      </c>
      <c r="AL141" s="99">
        <v>0.86444712117562039</v>
      </c>
      <c r="AM141" s="9">
        <f t="shared" si="17"/>
        <v>0.74726882530881777</v>
      </c>
      <c r="AN141" s="100">
        <v>71.931815677472173</v>
      </c>
      <c r="AO141" s="100">
        <v>70.806081949801552</v>
      </c>
      <c r="AP141" s="91">
        <v>72.242175335690817</v>
      </c>
      <c r="AQ141" s="21"/>
      <c r="AR141" s="21">
        <v>113</v>
      </c>
      <c r="AS141" s="21">
        <v>64.706833790043774</v>
      </c>
      <c r="AT141" s="21">
        <v>-3.5417956828275763</v>
      </c>
      <c r="AU141" s="21">
        <v>-2.2516622595273739</v>
      </c>
      <c r="AZ141" s="102">
        <v>541</v>
      </c>
      <c r="BA141" s="98">
        <v>1430.5104166666667</v>
      </c>
      <c r="BB141" s="99">
        <v>0.49507191077194007</v>
      </c>
      <c r="BC141" s="99">
        <v>0.66507191077194017</v>
      </c>
      <c r="BD141" s="103">
        <f t="shared" si="19"/>
        <v>0.44232064649783953</v>
      </c>
      <c r="BE141" s="100">
        <v>65.158157682942928</v>
      </c>
      <c r="BF141" s="100">
        <v>62.216305014838902</v>
      </c>
      <c r="BG141" s="2">
        <f t="shared" si="20"/>
        <v>65.5722941425486</v>
      </c>
      <c r="BH141" s="3">
        <v>140</v>
      </c>
      <c r="BI141" s="3" t="str">
        <f t="shared" si="21"/>
        <v>OK</v>
      </c>
      <c r="BP141" s="2">
        <v>65.5722941425486</v>
      </c>
      <c r="BQ141" s="2">
        <v>62.216305014838902</v>
      </c>
      <c r="BU141" s="99">
        <v>62.216305014838902</v>
      </c>
      <c r="BV141" s="2">
        <v>65.5722941425486</v>
      </c>
      <c r="BW141" s="2">
        <f t="shared" si="22"/>
        <v>60.82276344669998</v>
      </c>
      <c r="BX141" s="2">
        <f t="shared" si="23"/>
        <v>70.32182483839722</v>
      </c>
    </row>
    <row r="142" spans="2:76" ht="14.25">
      <c r="B142" s="19">
        <v>142</v>
      </c>
      <c r="C142" s="98">
        <v>1370.425</v>
      </c>
      <c r="D142" s="99">
        <v>0.7</v>
      </c>
      <c r="E142" s="99">
        <v>0.89031279178338008</v>
      </c>
      <c r="F142" s="9">
        <f t="shared" si="18"/>
        <v>0.79265686721311623</v>
      </c>
      <c r="G142" s="100">
        <v>74.821190802473296</v>
      </c>
      <c r="H142" s="100">
        <v>72.787412956127369</v>
      </c>
      <c r="J142" s="21">
        <v>114</v>
      </c>
      <c r="K142" s="21">
        <v>70.384128838721466</v>
      </c>
      <c r="L142" s="21">
        <v>3.1589049588700817</v>
      </c>
      <c r="M142" s="21">
        <v>1.8183547393302972</v>
      </c>
      <c r="S142" s="19">
        <v>144</v>
      </c>
      <c r="T142" s="13">
        <v>1252.474741506647</v>
      </c>
      <c r="U142" s="14">
        <v>0.67</v>
      </c>
      <c r="V142" s="14">
        <v>0.86444712117562039</v>
      </c>
      <c r="W142" s="20">
        <f t="shared" si="16"/>
        <v>0.74726882530881777</v>
      </c>
      <c r="X142" s="15">
        <v>71.931815677472173</v>
      </c>
      <c r="Y142" s="15">
        <v>70.806081949801552</v>
      </c>
      <c r="AA142" s="21">
        <v>114</v>
      </c>
      <c r="AB142" s="21">
        <v>64.553984256732761</v>
      </c>
      <c r="AC142" s="21">
        <v>-3.3889461495165634</v>
      </c>
      <c r="AD142" s="21">
        <v>-2.0360599601489322</v>
      </c>
      <c r="AI142" s="19">
        <v>142</v>
      </c>
      <c r="AJ142" s="98">
        <v>1275.8800000000001</v>
      </c>
      <c r="AK142" s="99">
        <v>0.67520157913626033</v>
      </c>
      <c r="AL142" s="99">
        <v>0.88439526259121903</v>
      </c>
      <c r="AM142" s="9">
        <f t="shared" si="17"/>
        <v>0.78215498049379129</v>
      </c>
      <c r="AN142" s="100">
        <v>70.806081949801552</v>
      </c>
      <c r="AO142" s="100">
        <v>71.023419547481851</v>
      </c>
      <c r="AP142" s="91">
        <v>71.739746715062466</v>
      </c>
      <c r="AQ142" s="21"/>
      <c r="AR142" s="21">
        <v>114</v>
      </c>
      <c r="AS142" s="21">
        <v>65.873996366405606</v>
      </c>
      <c r="AT142" s="21">
        <v>-1.5751221621758731</v>
      </c>
      <c r="AU142" s="21">
        <v>-1.0013686401822939</v>
      </c>
      <c r="AZ142" s="102">
        <v>542</v>
      </c>
      <c r="BA142" s="98">
        <v>1418.6525000000001</v>
      </c>
      <c r="BB142" s="99">
        <v>0.5</v>
      </c>
      <c r="BC142" s="99">
        <v>0.72530623338970757</v>
      </c>
      <c r="BD142" s="103">
        <f t="shared" si="19"/>
        <v>0.52606913219396489</v>
      </c>
      <c r="BE142" s="100">
        <v>62.216305014838902</v>
      </c>
      <c r="BF142" s="100">
        <v>64.550669216061181</v>
      </c>
      <c r="BG142" s="2">
        <f t="shared" si="20"/>
        <v>64.646944621461472</v>
      </c>
      <c r="BH142" s="3">
        <v>141</v>
      </c>
      <c r="BI142" s="3" t="str">
        <f t="shared" si="21"/>
        <v>OK</v>
      </c>
      <c r="BP142" s="2">
        <v>64.646944621461472</v>
      </c>
      <c r="BQ142" s="2">
        <v>64.550669216061181</v>
      </c>
      <c r="BU142" s="99">
        <v>64.550669216061181</v>
      </c>
      <c r="BV142" s="2">
        <v>64.646944621461472</v>
      </c>
      <c r="BW142" s="2">
        <f t="shared" si="22"/>
        <v>59.897413925612852</v>
      </c>
      <c r="BX142" s="2">
        <f t="shared" si="23"/>
        <v>69.396475317310092</v>
      </c>
    </row>
    <row r="143" spans="2:76" ht="14.25">
      <c r="B143" s="19">
        <v>143</v>
      </c>
      <c r="C143" s="98">
        <v>1256.4616666666668</v>
      </c>
      <c r="D143" s="99">
        <v>0.67986694677871151</v>
      </c>
      <c r="E143" s="99">
        <v>0.83</v>
      </c>
      <c r="F143" s="9">
        <f t="shared" si="18"/>
        <v>0.68889999999999996</v>
      </c>
      <c r="G143" s="100">
        <v>72.787412956127369</v>
      </c>
      <c r="H143" s="100">
        <v>71.287951327421212</v>
      </c>
      <c r="J143" s="21">
        <v>115</v>
      </c>
      <c r="K143" s="21">
        <v>71.534797636833929</v>
      </c>
      <c r="L143" s="21">
        <v>-6.3119820127707698</v>
      </c>
      <c r="M143" s="21">
        <v>-3.6333547722799207</v>
      </c>
      <c r="S143" s="19">
        <v>145</v>
      </c>
      <c r="T143" s="13">
        <v>1275.8800000000001</v>
      </c>
      <c r="U143" s="14">
        <v>0.67520157913626033</v>
      </c>
      <c r="V143" s="14">
        <v>0.88439526259121903</v>
      </c>
      <c r="W143" s="20">
        <f t="shared" si="16"/>
        <v>0.78215498049379129</v>
      </c>
      <c r="X143" s="15">
        <v>70.806081949801552</v>
      </c>
      <c r="Y143" s="15">
        <v>71.023419547481851</v>
      </c>
      <c r="AA143" s="21">
        <v>115</v>
      </c>
      <c r="AB143" s="21">
        <v>65.84378784439518</v>
      </c>
      <c r="AC143" s="21">
        <v>-1.5449136401654471</v>
      </c>
      <c r="AD143" s="21">
        <v>-0.9281755052606887</v>
      </c>
      <c r="AI143" s="19">
        <v>143</v>
      </c>
      <c r="AJ143" s="98">
        <v>1105.5716666666667</v>
      </c>
      <c r="AK143" s="99">
        <v>0.66</v>
      </c>
      <c r="AL143" s="99">
        <v>0.8814643453374672</v>
      </c>
      <c r="AM143" s="9">
        <f t="shared" si="17"/>
        <v>0.77697939210120959</v>
      </c>
      <c r="AN143" s="100">
        <v>71.023419547481851</v>
      </c>
      <c r="AO143" s="100">
        <v>73.345059848127335</v>
      </c>
      <c r="AP143" s="91">
        <v>72.139639333406961</v>
      </c>
      <c r="AQ143" s="21"/>
      <c r="AR143" s="21">
        <v>115</v>
      </c>
      <c r="AS143" s="21">
        <v>68.167398955510549</v>
      </c>
      <c r="AT143" s="21">
        <v>-0.76739371256707045</v>
      </c>
      <c r="AU143" s="21">
        <v>-0.48786311112288661</v>
      </c>
      <c r="AZ143" s="102">
        <v>543</v>
      </c>
      <c r="BA143" s="98">
        <v>1426.77</v>
      </c>
      <c r="BB143" s="99">
        <v>0.52987301971217804</v>
      </c>
      <c r="BC143" s="99">
        <v>0.67974603942435596</v>
      </c>
      <c r="BD143" s="103">
        <f t="shared" si="19"/>
        <v>0.46205467811309808</v>
      </c>
      <c r="BE143" s="100">
        <v>64.550669216061181</v>
      </c>
      <c r="BF143" s="100">
        <v>66.566665605368769</v>
      </c>
      <c r="BG143" s="2">
        <f t="shared" si="20"/>
        <v>65.528020042304476</v>
      </c>
      <c r="BH143" s="3">
        <v>142</v>
      </c>
      <c r="BI143" s="3" t="str">
        <f t="shared" si="21"/>
        <v>OK</v>
      </c>
      <c r="BP143" s="2">
        <v>65.528020042304476</v>
      </c>
      <c r="BQ143" s="2">
        <v>66.566665605368769</v>
      </c>
      <c r="BU143" s="99">
        <v>66.566665605368769</v>
      </c>
      <c r="BV143" s="2">
        <v>65.528020042304476</v>
      </c>
      <c r="BW143" s="2">
        <f t="shared" si="22"/>
        <v>60.778489346455856</v>
      </c>
      <c r="BX143" s="2">
        <f t="shared" si="23"/>
        <v>70.277550738153096</v>
      </c>
    </row>
    <row r="144" spans="2:76" ht="14.25">
      <c r="B144" s="19">
        <v>144</v>
      </c>
      <c r="C144" s="98">
        <v>1287.1808333333333</v>
      </c>
      <c r="D144" s="99">
        <v>0.68</v>
      </c>
      <c r="E144" s="99">
        <v>0.87031164179104481</v>
      </c>
      <c r="F144" s="9">
        <f t="shared" si="18"/>
        <v>0.75744235383702385</v>
      </c>
      <c r="G144" s="100">
        <v>71.287951327421212</v>
      </c>
      <c r="H144" s="100">
        <v>71.931815677472173</v>
      </c>
      <c r="J144" s="21">
        <v>116</v>
      </c>
      <c r="K144" s="21">
        <v>64.908209405684602</v>
      </c>
      <c r="L144" s="21">
        <v>-0.11125554682007532</v>
      </c>
      <c r="M144" s="21">
        <v>-6.40418288840921E-2</v>
      </c>
      <c r="S144" s="19">
        <v>146</v>
      </c>
      <c r="T144" s="13">
        <v>1105.5716666666667</v>
      </c>
      <c r="U144" s="14">
        <v>0.66</v>
      </c>
      <c r="V144" s="14">
        <v>0.8814643453374672</v>
      </c>
      <c r="W144" s="20">
        <f t="shared" si="16"/>
        <v>0.77697939210120959</v>
      </c>
      <c r="X144" s="15">
        <v>71.023419547481851</v>
      </c>
      <c r="Y144" s="15">
        <v>73.345059848127335</v>
      </c>
      <c r="AA144" s="21">
        <v>116</v>
      </c>
      <c r="AB144" s="21">
        <v>68.145566648007758</v>
      </c>
      <c r="AC144" s="21">
        <v>-0.74556140506427937</v>
      </c>
      <c r="AD144" s="21">
        <v>-0.44792913717448823</v>
      </c>
      <c r="AI144" s="19">
        <v>144</v>
      </c>
      <c r="AJ144" s="98">
        <v>1166.0550000000001</v>
      </c>
      <c r="AK144" s="99">
        <v>0.66</v>
      </c>
      <c r="AL144" s="99">
        <v>0.90164157357940744</v>
      </c>
      <c r="AM144" s="9">
        <f t="shared" si="17"/>
        <v>0.81295752720674996</v>
      </c>
      <c r="AN144" s="100">
        <v>73.345059848127335</v>
      </c>
      <c r="AO144" s="100">
        <v>71.057693426129305</v>
      </c>
      <c r="AP144" s="91">
        <v>73.454248245499855</v>
      </c>
      <c r="AQ144" s="21"/>
      <c r="AR144" s="21">
        <v>116</v>
      </c>
      <c r="AS144" s="21">
        <v>70.211057608976972</v>
      </c>
      <c r="AT144" s="21">
        <v>0.83843819733674252</v>
      </c>
      <c r="AU144" s="21">
        <v>0.53302895337602529</v>
      </c>
      <c r="AZ144" s="102">
        <v>544</v>
      </c>
      <c r="BA144" s="98">
        <v>1446.5261474269819</v>
      </c>
      <c r="BB144" s="99">
        <v>0.5746850533807828</v>
      </c>
      <c r="BC144" s="99">
        <v>0.68979003558718865</v>
      </c>
      <c r="BD144" s="103">
        <f t="shared" si="19"/>
        <v>0.47581029319537499</v>
      </c>
      <c r="BE144" s="100">
        <v>66.566665605368769</v>
      </c>
      <c r="BF144" s="100">
        <v>67.442107795970927</v>
      </c>
      <c r="BG144" s="2">
        <f t="shared" si="20"/>
        <v>66.870921335175055</v>
      </c>
      <c r="BH144" s="3">
        <v>143</v>
      </c>
      <c r="BI144" s="3" t="str">
        <f t="shared" si="21"/>
        <v>OK</v>
      </c>
      <c r="BP144" s="2">
        <v>66.870921335175055</v>
      </c>
      <c r="BQ144" s="2">
        <v>67.442107795970927</v>
      </c>
      <c r="BU144" s="99">
        <v>67.442107795970927</v>
      </c>
      <c r="BV144" s="2">
        <v>66.870921335175055</v>
      </c>
      <c r="BW144" s="2">
        <f t="shared" si="22"/>
        <v>62.121390639326435</v>
      </c>
      <c r="BX144" s="2">
        <f t="shared" si="23"/>
        <v>71.620452031023675</v>
      </c>
    </row>
    <row r="145" spans="2:76" ht="14.25">
      <c r="B145" s="19">
        <v>145</v>
      </c>
      <c r="C145" s="98">
        <v>1252.474741506647</v>
      </c>
      <c r="D145" s="99">
        <v>0.67</v>
      </c>
      <c r="E145" s="99">
        <v>0.86444712117562039</v>
      </c>
      <c r="F145" s="9">
        <f t="shared" si="18"/>
        <v>0.74726882530881777</v>
      </c>
      <c r="G145" s="100">
        <v>71.931815677472173</v>
      </c>
      <c r="H145" s="100">
        <v>70.806081949801552</v>
      </c>
      <c r="J145" s="21">
        <v>117</v>
      </c>
      <c r="K145" s="21">
        <v>64.654651076429019</v>
      </c>
      <c r="L145" s="21">
        <v>-3.4896129692128213</v>
      </c>
      <c r="M145" s="21">
        <v>-2.0087195922685477</v>
      </c>
      <c r="S145" s="19">
        <v>147</v>
      </c>
      <c r="T145" s="13">
        <v>1166.0550000000001</v>
      </c>
      <c r="U145" s="14">
        <v>0.66</v>
      </c>
      <c r="V145" s="14">
        <v>0.90164157357940744</v>
      </c>
      <c r="W145" s="20">
        <f t="shared" si="16"/>
        <v>0.81295752720674996</v>
      </c>
      <c r="X145" s="15">
        <v>73.345059848127335</v>
      </c>
      <c r="Y145" s="15">
        <v>71.057693426129305</v>
      </c>
      <c r="AA145" s="21">
        <v>117</v>
      </c>
      <c r="AB145" s="21">
        <v>70.196267640892501</v>
      </c>
      <c r="AC145" s="21">
        <v>0.85322816542121416</v>
      </c>
      <c r="AD145" s="21">
        <v>0.51261472677377318</v>
      </c>
      <c r="AI145" s="19">
        <v>145</v>
      </c>
      <c r="AJ145" s="98">
        <v>1200.9124999999999</v>
      </c>
      <c r="AK145" s="99">
        <v>0.68</v>
      </c>
      <c r="AL145" s="99">
        <v>0.86125422879338431</v>
      </c>
      <c r="AM145" s="9">
        <f t="shared" si="17"/>
        <v>0.74175884661448721</v>
      </c>
      <c r="AN145" s="100">
        <v>71.057693426129305</v>
      </c>
      <c r="AO145" s="100">
        <v>71.892525669386771</v>
      </c>
      <c r="AP145" s="91">
        <v>71.871097198786487</v>
      </c>
      <c r="AQ145" s="21"/>
      <c r="AR145" s="21">
        <v>117</v>
      </c>
      <c r="AS145" s="21">
        <v>72.069146015219758</v>
      </c>
      <c r="AT145" s="21">
        <v>-1.9272753435925836</v>
      </c>
      <c r="AU145" s="21">
        <v>-1.2252466103354087</v>
      </c>
      <c r="AZ145" s="102">
        <v>545</v>
      </c>
      <c r="BA145" s="98">
        <v>1422.8689303904926</v>
      </c>
      <c r="BB145" s="99">
        <v>0.63502647058823536</v>
      </c>
      <c r="BC145" s="99">
        <v>0.70497352941176461</v>
      </c>
      <c r="BD145" s="103">
        <f t="shared" si="19"/>
        <v>0.49698767717128012</v>
      </c>
      <c r="BE145" s="100">
        <v>67.442107795970927</v>
      </c>
      <c r="BF145" s="100">
        <v>69.027393569942362</v>
      </c>
      <c r="BG145" s="2">
        <f t="shared" si="20"/>
        <v>67.776150621107888</v>
      </c>
      <c r="BH145" s="3">
        <v>144</v>
      </c>
      <c r="BI145" s="3" t="str">
        <f t="shared" si="21"/>
        <v>OK</v>
      </c>
      <c r="BP145" s="2">
        <v>67.776150621107888</v>
      </c>
      <c r="BQ145" s="2">
        <v>69.027393569942362</v>
      </c>
      <c r="BU145" s="99">
        <v>69.027393569942362</v>
      </c>
      <c r="BV145" s="2">
        <v>67.776150621107888</v>
      </c>
      <c r="BW145" s="2">
        <f t="shared" si="22"/>
        <v>63.026619925259268</v>
      </c>
      <c r="BX145" s="2">
        <f t="shared" si="23"/>
        <v>72.525681316956508</v>
      </c>
    </row>
    <row r="146" spans="2:76" ht="14.25">
      <c r="B146" s="19">
        <v>146</v>
      </c>
      <c r="C146" s="98">
        <v>1275.8800000000001</v>
      </c>
      <c r="D146" s="99">
        <v>0.67520157913626033</v>
      </c>
      <c r="E146" s="99">
        <v>0.88439526259121903</v>
      </c>
      <c r="F146" s="9">
        <f t="shared" si="18"/>
        <v>0.78215498049379129</v>
      </c>
      <c r="G146" s="100">
        <v>70.806081949801552</v>
      </c>
      <c r="H146" s="100">
        <v>71.023419547481851</v>
      </c>
      <c r="J146" s="21">
        <v>118</v>
      </c>
      <c r="K146" s="21">
        <v>66.403240769158813</v>
      </c>
      <c r="L146" s="21">
        <v>-2.1043665649290801</v>
      </c>
      <c r="M146" s="21">
        <v>-1.2113327138514853</v>
      </c>
      <c r="S146" s="19">
        <v>148</v>
      </c>
      <c r="T146" s="13">
        <v>1200.9124999999999</v>
      </c>
      <c r="U146" s="14">
        <v>0.68</v>
      </c>
      <c r="V146" s="14">
        <v>0.86125422879338431</v>
      </c>
      <c r="W146" s="20">
        <f t="shared" si="16"/>
        <v>0.74175884661448721</v>
      </c>
      <c r="X146" s="15">
        <v>71.057693426129305</v>
      </c>
      <c r="Y146" s="15">
        <v>71.892525669386771</v>
      </c>
      <c r="AA146" s="21">
        <v>118</v>
      </c>
      <c r="AB146" s="21">
        <v>72.023295531801608</v>
      </c>
      <c r="AC146" s="21">
        <v>-1.8814248601744339</v>
      </c>
      <c r="AD146" s="21">
        <v>-1.1303495708766043</v>
      </c>
      <c r="AI146" s="19">
        <v>146</v>
      </c>
      <c r="AJ146" s="98">
        <v>1378.7016666666666</v>
      </c>
      <c r="AK146" s="99">
        <v>0.66482937514410889</v>
      </c>
      <c r="AL146" s="99">
        <v>0.95</v>
      </c>
      <c r="AM146" s="9">
        <f t="shared" si="17"/>
        <v>0.90249999999999997</v>
      </c>
      <c r="AN146" s="100">
        <v>71.892525669386771</v>
      </c>
      <c r="AO146" s="100">
        <v>73.539636238514319</v>
      </c>
      <c r="AP146" s="91">
        <v>72.550496142002373</v>
      </c>
      <c r="AQ146" s="21"/>
      <c r="AR146" s="21">
        <v>118</v>
      </c>
      <c r="AS146" s="21">
        <v>72.282960058212652</v>
      </c>
      <c r="AT146" s="21">
        <v>-0.45916047963770268</v>
      </c>
      <c r="AU146" s="21">
        <v>-0.29190682231599352</v>
      </c>
      <c r="AZ146" s="102">
        <v>546</v>
      </c>
      <c r="BA146" s="98">
        <v>1423.5070833333332</v>
      </c>
      <c r="BB146" s="99">
        <v>0.62510656934306574</v>
      </c>
      <c r="BC146" s="99">
        <v>0.70553284671532845</v>
      </c>
      <c r="BD146" s="103">
        <f t="shared" si="19"/>
        <v>0.49777659779423516</v>
      </c>
      <c r="BE146" s="100">
        <v>69.027393569942362</v>
      </c>
      <c r="BF146" s="100">
        <v>67.697831530141315</v>
      </c>
      <c r="BG146" s="2">
        <f t="shared" si="20"/>
        <v>68.62874656843249</v>
      </c>
      <c r="BH146" s="3">
        <v>145</v>
      </c>
      <c r="BI146" s="3" t="str">
        <f t="shared" si="21"/>
        <v>OK</v>
      </c>
      <c r="BP146" s="2">
        <v>68.62874656843249</v>
      </c>
      <c r="BQ146" s="2">
        <v>67.697831530141315</v>
      </c>
      <c r="BU146" s="99">
        <v>67.697831530141315</v>
      </c>
      <c r="BV146" s="2">
        <v>68.62874656843249</v>
      </c>
      <c r="BW146" s="2">
        <f t="shared" si="22"/>
        <v>63.87921587258387</v>
      </c>
      <c r="BX146" s="2">
        <f t="shared" si="23"/>
        <v>73.37827726428111</v>
      </c>
    </row>
    <row r="147" spans="2:76" ht="14.25">
      <c r="B147" s="19">
        <v>147</v>
      </c>
      <c r="C147" s="98">
        <v>1105.5716666666667</v>
      </c>
      <c r="D147" s="99">
        <v>0.66</v>
      </c>
      <c r="E147" s="99">
        <v>0.8814643453374672</v>
      </c>
      <c r="F147" s="9">
        <f t="shared" si="18"/>
        <v>0.77697939210120959</v>
      </c>
      <c r="G147" s="100">
        <v>71.023419547481851</v>
      </c>
      <c r="H147" s="100">
        <v>73.345059848127335</v>
      </c>
      <c r="J147" s="21">
        <v>119</v>
      </c>
      <c r="K147" s="21">
        <v>68.597258682175735</v>
      </c>
      <c r="L147" s="21">
        <v>-1.1972534392322558</v>
      </c>
      <c r="M147" s="21">
        <v>-0.68917282848110106</v>
      </c>
      <c r="S147" s="19">
        <v>149</v>
      </c>
      <c r="T147" s="13">
        <v>1378.7016666666666</v>
      </c>
      <c r="U147" s="14">
        <v>0.66482937514410889</v>
      </c>
      <c r="V147" s="14">
        <v>0.95</v>
      </c>
      <c r="W147" s="20">
        <f t="shared" si="16"/>
        <v>0.90249999999999997</v>
      </c>
      <c r="X147" s="15">
        <v>71.892525669386771</v>
      </c>
      <c r="Y147" s="15">
        <v>73.539636238514319</v>
      </c>
      <c r="AA147" s="21">
        <v>119</v>
      </c>
      <c r="AB147" s="21">
        <v>72.2659871475269</v>
      </c>
      <c r="AC147" s="21">
        <v>-0.44218756895195099</v>
      </c>
      <c r="AD147" s="21">
        <v>-0.2656638271301815</v>
      </c>
      <c r="AI147" s="19">
        <v>147</v>
      </c>
      <c r="AJ147" s="98">
        <v>1383.1583333333335</v>
      </c>
      <c r="AK147" s="99">
        <v>0.65</v>
      </c>
      <c r="AL147" s="99">
        <v>0.92386709479268458</v>
      </c>
      <c r="AM147" s="9">
        <f t="shared" si="17"/>
        <v>0.85353040884067521</v>
      </c>
      <c r="AN147" s="100">
        <v>73.539636238514319</v>
      </c>
      <c r="AO147" s="100">
        <v>74.441404967720757</v>
      </c>
      <c r="AP147" s="91">
        <v>73.235764116857041</v>
      </c>
      <c r="AQ147" s="21"/>
      <c r="AR147" s="21">
        <v>119</v>
      </c>
      <c r="AS147" s="21">
        <v>73.353221428913002</v>
      </c>
      <c r="AT147" s="21">
        <v>0.72835020067971357</v>
      </c>
      <c r="AU147" s="21">
        <v>0.46304157705687149</v>
      </c>
      <c r="AZ147" s="102">
        <v>547</v>
      </c>
      <c r="BA147" s="98">
        <v>1422.7908333333332</v>
      </c>
      <c r="BB147" s="99">
        <v>0.59</v>
      </c>
      <c r="BC147" s="99">
        <v>0.75</v>
      </c>
      <c r="BD147" s="103">
        <f t="shared" si="19"/>
        <v>0.5625</v>
      </c>
      <c r="BE147" s="100">
        <v>67.697831530141315</v>
      </c>
      <c r="BF147" s="100">
        <v>69.952922494044969</v>
      </c>
      <c r="BG147" s="2">
        <f t="shared" si="20"/>
        <v>68.240178663144818</v>
      </c>
      <c r="BH147" s="3">
        <v>146</v>
      </c>
      <c r="BI147" s="3" t="str">
        <f t="shared" si="21"/>
        <v>OK</v>
      </c>
      <c r="BP147" s="2">
        <v>68.240178663144818</v>
      </c>
      <c r="BQ147" s="2">
        <v>69.952922494044969</v>
      </c>
      <c r="BU147" s="99">
        <v>69.952922494044969</v>
      </c>
      <c r="BV147" s="2">
        <v>68.240178663144818</v>
      </c>
      <c r="BW147" s="2">
        <f t="shared" si="22"/>
        <v>63.490647967296198</v>
      </c>
      <c r="BX147" s="2">
        <f t="shared" si="23"/>
        <v>72.989709358993437</v>
      </c>
    </row>
    <row r="148" spans="2:76" ht="14.25">
      <c r="B148" s="19">
        <v>148</v>
      </c>
      <c r="C148" s="98">
        <v>1166.0550000000001</v>
      </c>
      <c r="D148" s="99">
        <v>0.66</v>
      </c>
      <c r="E148" s="99">
        <v>0.90164157357940744</v>
      </c>
      <c r="F148" s="9">
        <f t="shared" si="18"/>
        <v>0.81295752720674996</v>
      </c>
      <c r="G148" s="100">
        <v>73.345059848127335</v>
      </c>
      <c r="H148" s="100">
        <v>71.057693426129305</v>
      </c>
      <c r="J148" s="21">
        <v>120</v>
      </c>
      <c r="K148" s="21">
        <v>70.51124039191599</v>
      </c>
      <c r="L148" s="21">
        <v>0.53825541439772451</v>
      </c>
      <c r="M148" s="21">
        <v>0.30983498917624408</v>
      </c>
      <c r="S148" s="19">
        <v>150</v>
      </c>
      <c r="T148" s="13">
        <v>1383.1583333333335</v>
      </c>
      <c r="U148" s="14">
        <v>0.65</v>
      </c>
      <c r="V148" s="14">
        <v>0.92386709479268458</v>
      </c>
      <c r="W148" s="20">
        <f t="shared" si="16"/>
        <v>0.85353040884067521</v>
      </c>
      <c r="X148" s="15">
        <v>73.539636238514319</v>
      </c>
      <c r="Y148" s="15">
        <v>74.441404967720757</v>
      </c>
      <c r="AA148" s="21">
        <v>120</v>
      </c>
      <c r="AB148" s="21">
        <v>73.283344722169574</v>
      </c>
      <c r="AC148" s="21">
        <v>0.79822690742314251</v>
      </c>
      <c r="AD148" s="21">
        <v>0.47957027748865549</v>
      </c>
      <c r="AI148" s="19">
        <v>148</v>
      </c>
      <c r="AJ148" s="98">
        <v>1300.0733333333335</v>
      </c>
      <c r="AK148" s="99">
        <v>0.6149805980369778</v>
      </c>
      <c r="AL148" s="99">
        <v>0.94</v>
      </c>
      <c r="AM148" s="9">
        <f t="shared" si="17"/>
        <v>0.88359999999999994</v>
      </c>
      <c r="AN148" s="100">
        <v>74.441404967720757</v>
      </c>
      <c r="AO148" s="100">
        <v>74.536320971988616</v>
      </c>
      <c r="AP148" s="91">
        <v>73.898783027296176</v>
      </c>
      <c r="AQ148" s="21"/>
      <c r="AR148" s="21">
        <v>120</v>
      </c>
      <c r="AS148" s="21">
        <v>74.459468831350478</v>
      </c>
      <c r="AT148" s="21">
        <v>-2.6528450654232216</v>
      </c>
      <c r="AU148" s="21">
        <v>-1.6865205249270985</v>
      </c>
      <c r="AZ148" s="102">
        <v>548</v>
      </c>
      <c r="BA148" s="98">
        <v>1423.5070833333332</v>
      </c>
      <c r="BB148" s="99">
        <v>0.54484982332155474</v>
      </c>
      <c r="BC148" s="99">
        <v>0.6602002355712604</v>
      </c>
      <c r="BD148" s="103">
        <f t="shared" si="19"/>
        <v>0.4358643510483477</v>
      </c>
      <c r="BE148" s="100">
        <v>69.952922494044969</v>
      </c>
      <c r="BF148" s="100">
        <v>65.613082843602712</v>
      </c>
      <c r="BG148" s="2">
        <f t="shared" si="20"/>
        <v>68.360912704590106</v>
      </c>
      <c r="BH148" s="3">
        <v>147</v>
      </c>
      <c r="BI148" s="3" t="str">
        <f t="shared" si="21"/>
        <v>OK</v>
      </c>
      <c r="BP148" s="2">
        <v>68.360912704590106</v>
      </c>
      <c r="BQ148" s="2">
        <v>65.613082843602712</v>
      </c>
      <c r="BU148" s="99">
        <v>65.613082843602712</v>
      </c>
      <c r="BV148" s="2">
        <v>68.360912704590106</v>
      </c>
      <c r="BW148" s="2">
        <f t="shared" si="22"/>
        <v>63.611382008741487</v>
      </c>
      <c r="BX148" s="2">
        <f t="shared" si="23"/>
        <v>73.110443400438726</v>
      </c>
    </row>
    <row r="149" spans="2:76" ht="14.25">
      <c r="B149" s="19">
        <v>149</v>
      </c>
      <c r="C149" s="98">
        <v>1200.9124999999999</v>
      </c>
      <c r="D149" s="99">
        <v>0.68</v>
      </c>
      <c r="E149" s="99">
        <v>0.86125422879338431</v>
      </c>
      <c r="F149" s="9">
        <f t="shared" si="18"/>
        <v>0.74175884661448721</v>
      </c>
      <c r="G149" s="100">
        <v>71.057693426129305</v>
      </c>
      <c r="H149" s="100">
        <v>71.892525669386771</v>
      </c>
      <c r="J149" s="21">
        <v>121</v>
      </c>
      <c r="K149" s="21">
        <v>72.15080856790928</v>
      </c>
      <c r="L149" s="21">
        <v>-2.0089378962821058</v>
      </c>
      <c r="M149" s="21">
        <v>-1.1564012821808489</v>
      </c>
      <c r="S149" s="19">
        <v>151</v>
      </c>
      <c r="T149" s="13">
        <v>1300.0733333333335</v>
      </c>
      <c r="U149" s="14">
        <v>0.6149805980369778</v>
      </c>
      <c r="V149" s="14">
        <v>0.94</v>
      </c>
      <c r="W149" s="20">
        <f t="shared" si="16"/>
        <v>0.88359999999999994</v>
      </c>
      <c r="X149" s="15">
        <v>74.441404967720757</v>
      </c>
      <c r="Y149" s="15">
        <v>74.536320971988616</v>
      </c>
      <c r="AA149" s="21">
        <v>121</v>
      </c>
      <c r="AB149" s="21">
        <v>74.457805046203305</v>
      </c>
      <c r="AC149" s="21">
        <v>-2.6511812802760488</v>
      </c>
      <c r="AD149" s="21">
        <v>-1.5928149382475352</v>
      </c>
      <c r="AI149" s="19">
        <v>149</v>
      </c>
      <c r="AJ149" s="98">
        <v>1349.5741666666665</v>
      </c>
      <c r="AK149" s="99">
        <v>0.67048711613130951</v>
      </c>
      <c r="AL149" s="99">
        <v>0.92585245322979171</v>
      </c>
      <c r="AM149" s="9">
        <f t="shared" si="17"/>
        <v>0.85720276515162364</v>
      </c>
      <c r="AN149" s="100">
        <v>74.536320971988616</v>
      </c>
      <c r="AO149" s="100">
        <v>75.962291281515647</v>
      </c>
      <c r="AP149" s="91">
        <v>73.941114788962508</v>
      </c>
      <c r="AQ149" s="21"/>
      <c r="AR149" s="21">
        <v>121</v>
      </c>
      <c r="AS149" s="21">
        <v>73.455142746149789</v>
      </c>
      <c r="AT149" s="21">
        <v>1.3777518275346665</v>
      </c>
      <c r="AU149" s="21">
        <v>0.87589236389209879</v>
      </c>
      <c r="AZ149" s="102">
        <v>549</v>
      </c>
      <c r="BA149" s="98">
        <v>1421.04</v>
      </c>
      <c r="BB149" s="99">
        <v>0.54</v>
      </c>
      <c r="BC149" s="99">
        <v>0.68493622001170273</v>
      </c>
      <c r="BD149" s="103">
        <f t="shared" si="19"/>
        <v>0.46913762548391963</v>
      </c>
      <c r="BE149" s="100">
        <v>65.613082843602712</v>
      </c>
      <c r="BF149" s="100">
        <v>68.941165403429551</v>
      </c>
      <c r="BG149" s="2">
        <f t="shared" si="20"/>
        <v>66.223036872567519</v>
      </c>
      <c r="BH149" s="3">
        <v>148</v>
      </c>
      <c r="BI149" s="3" t="str">
        <f t="shared" si="21"/>
        <v>OK</v>
      </c>
      <c r="BP149" s="2">
        <v>66.223036872567519</v>
      </c>
      <c r="BQ149" s="2">
        <v>68.941165403429551</v>
      </c>
      <c r="BU149" s="99">
        <v>68.941165403429551</v>
      </c>
      <c r="BV149" s="2">
        <v>66.223036872567519</v>
      </c>
      <c r="BW149" s="2">
        <f t="shared" si="22"/>
        <v>61.473506176718899</v>
      </c>
      <c r="BX149" s="2">
        <f t="shared" si="23"/>
        <v>70.972567568416139</v>
      </c>
    </row>
    <row r="150" spans="2:76" ht="14.25">
      <c r="B150" s="19">
        <v>150</v>
      </c>
      <c r="C150" s="98">
        <v>1378.7016666666666</v>
      </c>
      <c r="D150" s="99">
        <v>0.66482937514410889</v>
      </c>
      <c r="E150" s="99">
        <v>0.95</v>
      </c>
      <c r="F150" s="9">
        <f t="shared" si="18"/>
        <v>0.90249999999999997</v>
      </c>
      <c r="G150" s="100">
        <v>71.892525669386771</v>
      </c>
      <c r="H150" s="100">
        <v>73.539636238514319</v>
      </c>
      <c r="J150" s="21">
        <v>122</v>
      </c>
      <c r="K150" s="21">
        <v>72.486227975876432</v>
      </c>
      <c r="L150" s="21">
        <v>-0.66242839730148262</v>
      </c>
      <c r="M150" s="21">
        <v>-0.38131245839411892</v>
      </c>
      <c r="S150" s="19">
        <v>152</v>
      </c>
      <c r="T150" s="13">
        <v>1349.5741666666665</v>
      </c>
      <c r="U150" s="14">
        <v>0.67048711613130951</v>
      </c>
      <c r="V150" s="14">
        <v>0.92585245322979171</v>
      </c>
      <c r="W150" s="20">
        <f t="shared" si="16"/>
        <v>0.85720276515162364</v>
      </c>
      <c r="X150" s="15">
        <v>74.536320971988616</v>
      </c>
      <c r="Y150" s="15">
        <v>75.962291281515647</v>
      </c>
      <c r="AA150" s="21">
        <v>122</v>
      </c>
      <c r="AB150" s="21">
        <v>73.426736132417034</v>
      </c>
      <c r="AC150" s="21">
        <v>1.4061584412674222</v>
      </c>
      <c r="AD150" s="21">
        <v>0.84481215504071827</v>
      </c>
      <c r="AI150" s="19">
        <v>150</v>
      </c>
      <c r="AJ150" s="98">
        <v>1313.6025</v>
      </c>
      <c r="AK150" s="99">
        <v>0.64488061559352727</v>
      </c>
      <c r="AL150" s="99">
        <v>0.98583569084530953</v>
      </c>
      <c r="AM150" s="9">
        <f t="shared" si="17"/>
        <v>0.97187200934444873</v>
      </c>
      <c r="AN150" s="100">
        <v>75.962291281515647</v>
      </c>
      <c r="AO150" s="100">
        <v>76.537246662387957</v>
      </c>
      <c r="AP150" s="91">
        <v>75.094056059317026</v>
      </c>
      <c r="AQ150" s="21"/>
      <c r="AR150" s="21">
        <v>122</v>
      </c>
      <c r="AS150" s="21">
        <v>74.413144432679985</v>
      </c>
      <c r="AT150" s="21">
        <v>0.44987291905255233</v>
      </c>
      <c r="AU150" s="21">
        <v>0.28600234573817984</v>
      </c>
      <c r="AZ150" s="102">
        <v>550</v>
      </c>
      <c r="BA150" s="98">
        <v>1411.72875</v>
      </c>
      <c r="BB150" s="99">
        <v>0.52482097801273575</v>
      </c>
      <c r="BC150" s="99">
        <v>0.62035804397452843</v>
      </c>
      <c r="BD150" s="103">
        <f t="shared" si="19"/>
        <v>0.38484410272390296</v>
      </c>
      <c r="BE150" s="100">
        <v>68.941165403429551</v>
      </c>
      <c r="BF150" s="100">
        <v>67.079489443293937</v>
      </c>
      <c r="BG150" s="2">
        <f t="shared" si="20"/>
        <v>67.272633036650603</v>
      </c>
      <c r="BH150" s="3">
        <v>149</v>
      </c>
      <c r="BI150" s="3" t="str">
        <f t="shared" si="21"/>
        <v>OK</v>
      </c>
      <c r="BP150" s="2">
        <v>67.272633036650603</v>
      </c>
      <c r="BQ150" s="2">
        <v>67.079489443293937</v>
      </c>
      <c r="BU150" s="99">
        <v>67.079489443293937</v>
      </c>
      <c r="BV150" s="2">
        <v>67.272633036650603</v>
      </c>
      <c r="BW150" s="2">
        <f t="shared" si="22"/>
        <v>62.523102340801984</v>
      </c>
      <c r="BX150" s="2">
        <f t="shared" si="23"/>
        <v>72.022163732499223</v>
      </c>
    </row>
    <row r="151" spans="2:76" ht="14.25">
      <c r="B151" s="19">
        <v>151</v>
      </c>
      <c r="C151" s="98">
        <v>1383.1583333333335</v>
      </c>
      <c r="D151" s="99">
        <v>0.65</v>
      </c>
      <c r="E151" s="99">
        <v>0.92386709479268458</v>
      </c>
      <c r="F151" s="9">
        <f t="shared" si="18"/>
        <v>0.85353040884067521</v>
      </c>
      <c r="G151" s="100">
        <v>73.539636238514319</v>
      </c>
      <c r="H151" s="100">
        <v>74.441404967720757</v>
      </c>
      <c r="J151" s="21">
        <v>123</v>
      </c>
      <c r="K151" s="21">
        <v>73.440390695602588</v>
      </c>
      <c r="L151" s="21">
        <v>0.64118093399012821</v>
      </c>
      <c r="M151" s="21">
        <v>0.36908181957655617</v>
      </c>
      <c r="S151" s="19">
        <v>153</v>
      </c>
      <c r="T151" s="13">
        <v>1313.6025</v>
      </c>
      <c r="U151" s="14">
        <v>0.64488061559352727</v>
      </c>
      <c r="V151" s="14">
        <v>0.98583569084530953</v>
      </c>
      <c r="W151" s="20">
        <f t="shared" si="16"/>
        <v>0.97187200934444873</v>
      </c>
      <c r="X151" s="15">
        <v>75.962291281515647</v>
      </c>
      <c r="Y151" s="15">
        <v>76.537246662387957</v>
      </c>
      <c r="AA151" s="21">
        <v>123</v>
      </c>
      <c r="AB151" s="21">
        <v>74.340720566435863</v>
      </c>
      <c r="AC151" s="21">
        <v>0.52229678529667467</v>
      </c>
      <c r="AD151" s="21">
        <v>0.31379299786417725</v>
      </c>
      <c r="AI151" s="19">
        <v>151</v>
      </c>
      <c r="AJ151" s="98">
        <v>1248.6624999999999</v>
      </c>
      <c r="AK151" s="99">
        <v>0.63012839450062497</v>
      </c>
      <c r="AL151" s="99">
        <v>1.03</v>
      </c>
      <c r="AM151" s="9">
        <f t="shared" si="17"/>
        <v>1.0609</v>
      </c>
      <c r="AN151" s="100">
        <v>76.537246662387957</v>
      </c>
      <c r="AO151" s="100">
        <v>75.97715280098214</v>
      </c>
      <c r="AP151" s="91">
        <v>75.728984744120396</v>
      </c>
      <c r="AQ151" s="21"/>
      <c r="AR151" s="21">
        <v>123</v>
      </c>
      <c r="AS151" s="21">
        <v>75.003886446197185</v>
      </c>
      <c r="AT151" s="21">
        <v>-1.1424435356674394</v>
      </c>
      <c r="AU151" s="21">
        <v>-0.72629739919094571</v>
      </c>
      <c r="AZ151" s="102">
        <v>551</v>
      </c>
      <c r="BA151" s="98">
        <v>1414.0366666666669</v>
      </c>
      <c r="BB151" s="99">
        <v>0.54</v>
      </c>
      <c r="BC151" s="99">
        <v>0.65076984184299858</v>
      </c>
      <c r="BD151" s="103">
        <f t="shared" si="19"/>
        <v>0.4235013870523614</v>
      </c>
      <c r="BE151" s="100">
        <v>67.079489443293937</v>
      </c>
      <c r="BF151" s="100">
        <v>68.943788622503476</v>
      </c>
      <c r="BG151" s="2">
        <f t="shared" si="20"/>
        <v>66.655681177589088</v>
      </c>
      <c r="BH151" s="3">
        <v>150</v>
      </c>
      <c r="BI151" s="3" t="str">
        <f t="shared" si="21"/>
        <v>OK</v>
      </c>
      <c r="BP151" s="2">
        <v>66.655681177589088</v>
      </c>
      <c r="BQ151" s="2">
        <v>68.943788622503476</v>
      </c>
      <c r="BU151" s="99">
        <v>68.943788622503476</v>
      </c>
      <c r="BV151" s="2">
        <v>66.655681177589088</v>
      </c>
      <c r="BW151" s="2">
        <f t="shared" si="22"/>
        <v>61.906150481740468</v>
      </c>
      <c r="BX151" s="2">
        <f t="shared" si="23"/>
        <v>71.405211873437707</v>
      </c>
    </row>
    <row r="152" spans="2:76" ht="14.25">
      <c r="B152" s="19">
        <v>152</v>
      </c>
      <c r="C152" s="98">
        <v>1300.0733333333335</v>
      </c>
      <c r="D152" s="99">
        <v>0.6149805980369778</v>
      </c>
      <c r="E152" s="99">
        <v>0.94</v>
      </c>
      <c r="F152" s="9">
        <f t="shared" si="18"/>
        <v>0.88359999999999994</v>
      </c>
      <c r="G152" s="100">
        <v>74.441404967720757</v>
      </c>
      <c r="H152" s="100">
        <v>74.536320971988616</v>
      </c>
      <c r="J152" s="21">
        <v>124</v>
      </c>
      <c r="K152" s="21">
        <v>74.457422336783679</v>
      </c>
      <c r="L152" s="21">
        <v>-2.6507985708564235</v>
      </c>
      <c r="M152" s="21">
        <v>-1.5258743795985776</v>
      </c>
      <c r="S152" s="19">
        <v>154</v>
      </c>
      <c r="T152" s="13">
        <v>1248.6624999999999</v>
      </c>
      <c r="U152" s="14">
        <v>0.63012839450062497</v>
      </c>
      <c r="V152" s="14">
        <v>1.03</v>
      </c>
      <c r="W152" s="20">
        <f t="shared" si="16"/>
        <v>1.0609</v>
      </c>
      <c r="X152" s="15">
        <v>76.537246662387957</v>
      </c>
      <c r="Y152" s="15">
        <v>75.97715280098214</v>
      </c>
      <c r="AA152" s="21">
        <v>124</v>
      </c>
      <c r="AB152" s="21">
        <v>74.98716423935781</v>
      </c>
      <c r="AC152" s="21">
        <v>-1.1257213288280639</v>
      </c>
      <c r="AD152" s="21">
        <v>-0.67632710075355784</v>
      </c>
      <c r="AI152" s="19">
        <v>152</v>
      </c>
      <c r="AJ152" s="98">
        <v>1187.3833333333332</v>
      </c>
      <c r="AK152" s="99">
        <v>0.60492020966802562</v>
      </c>
      <c r="AL152" s="99">
        <v>1.0196808386721024</v>
      </c>
      <c r="AM152" s="9">
        <f t="shared" si="17"/>
        <v>1.0397490127550419</v>
      </c>
      <c r="AN152" s="100">
        <v>75.97715280098214</v>
      </c>
      <c r="AO152" s="100">
        <v>74.924916541150722</v>
      </c>
      <c r="AP152" s="91">
        <v>75.409514952430612</v>
      </c>
      <c r="AQ152" s="21"/>
      <c r="AR152" s="21">
        <v>124</v>
      </c>
      <c r="AS152" s="21">
        <v>74.269334406445338</v>
      </c>
      <c r="AT152" s="21">
        <v>1.084285038052073</v>
      </c>
      <c r="AU152" s="21">
        <v>0.68932369831196472</v>
      </c>
      <c r="AZ152" s="102">
        <v>552</v>
      </c>
      <c r="BA152" s="98">
        <v>1388.9679166666665</v>
      </c>
      <c r="BB152" s="99">
        <v>0.51</v>
      </c>
      <c r="BC152" s="99">
        <v>0.60562557656826566</v>
      </c>
      <c r="BD152" s="103">
        <f t="shared" si="19"/>
        <v>0.36678233899364421</v>
      </c>
      <c r="BE152" s="100">
        <v>68.943788622503476</v>
      </c>
      <c r="BF152" s="100">
        <v>66.183594853910989</v>
      </c>
      <c r="BG152" s="2">
        <f t="shared" si="20"/>
        <v>67.085278470658722</v>
      </c>
      <c r="BH152" s="3">
        <v>151</v>
      </c>
      <c r="BI152" s="3" t="str">
        <f t="shared" si="21"/>
        <v>OK</v>
      </c>
      <c r="BP152" s="2">
        <v>67.085278470658722</v>
      </c>
      <c r="BQ152" s="2">
        <v>66.183594853910989</v>
      </c>
      <c r="BU152" s="99">
        <v>66.183594853910989</v>
      </c>
      <c r="BV152" s="2">
        <v>67.085278470658722</v>
      </c>
      <c r="BW152" s="2">
        <f t="shared" si="22"/>
        <v>62.335747774810102</v>
      </c>
      <c r="BX152" s="2">
        <f t="shared" si="23"/>
        <v>71.834809166507341</v>
      </c>
    </row>
    <row r="153" spans="2:76" ht="14.25">
      <c r="B153" s="19">
        <v>153</v>
      </c>
      <c r="C153" s="98">
        <v>1349.5741666666665</v>
      </c>
      <c r="D153" s="99">
        <v>0.67048711613130951</v>
      </c>
      <c r="E153" s="99">
        <v>0.92585245322979171</v>
      </c>
      <c r="F153" s="9">
        <f t="shared" si="18"/>
        <v>0.85720276515162364</v>
      </c>
      <c r="G153" s="100">
        <v>74.536320971988616</v>
      </c>
      <c r="H153" s="100">
        <v>75.962291281515647</v>
      </c>
      <c r="J153" s="21">
        <v>125</v>
      </c>
      <c r="K153" s="21">
        <v>73.582147762856764</v>
      </c>
      <c r="L153" s="21">
        <v>1.2507468108276925</v>
      </c>
      <c r="M153" s="21">
        <v>0.71996512107293387</v>
      </c>
      <c r="S153" s="19">
        <v>155</v>
      </c>
      <c r="T153" s="13">
        <v>1187.3833333333332</v>
      </c>
      <c r="U153" s="14">
        <v>0.60492020966802562</v>
      </c>
      <c r="V153" s="14">
        <v>1.0196808386721024</v>
      </c>
      <c r="W153" s="20">
        <f t="shared" si="16"/>
        <v>1.0397490127550419</v>
      </c>
      <c r="X153" s="15">
        <v>75.97715280098214</v>
      </c>
      <c r="Y153" s="15">
        <v>74.924916541150722</v>
      </c>
      <c r="AA153" s="21">
        <v>125</v>
      </c>
      <c r="AB153" s="21">
        <v>74.170877244406711</v>
      </c>
      <c r="AC153" s="21">
        <v>1.1827422000907006</v>
      </c>
      <c r="AD153" s="21">
        <v>0.71058492243279081</v>
      </c>
      <c r="AI153" s="19">
        <v>153</v>
      </c>
      <c r="AJ153" s="98">
        <v>1190.0891666666666</v>
      </c>
      <c r="AK153" s="99">
        <v>0.6405599036724865</v>
      </c>
      <c r="AL153" s="99">
        <v>1.0436002408187839</v>
      </c>
      <c r="AM153" s="9">
        <f t="shared" si="17"/>
        <v>1.0891014626370237</v>
      </c>
      <c r="AN153" s="100">
        <v>74.924916541150722</v>
      </c>
      <c r="AO153" s="100">
        <v>77.154785663261521</v>
      </c>
      <c r="AP153" s="91">
        <v>75.052559691591199</v>
      </c>
      <c r="AQ153" s="21"/>
      <c r="AR153" s="21">
        <v>125</v>
      </c>
      <c r="AS153" s="21">
        <v>74.657378226924948</v>
      </c>
      <c r="AT153" s="21">
        <v>-2.0739311921682173</v>
      </c>
      <c r="AU153" s="21">
        <v>-1.3184816439026434</v>
      </c>
      <c r="AZ153" s="102">
        <v>553</v>
      </c>
      <c r="BA153" s="98">
        <v>1356.7366666666667</v>
      </c>
      <c r="BB153" s="99">
        <v>0.54503463403371044</v>
      </c>
      <c r="BC153" s="99">
        <v>0.67517317016855238</v>
      </c>
      <c r="BD153" s="103">
        <f t="shared" si="19"/>
        <v>0.45585880971545301</v>
      </c>
      <c r="BE153" s="100">
        <v>66.183594853910989</v>
      </c>
      <c r="BF153" s="100">
        <v>69.2436915972512</v>
      </c>
      <c r="BG153" s="2">
        <f t="shared" si="20"/>
        <v>66.578763165382981</v>
      </c>
      <c r="BH153" s="3">
        <v>152</v>
      </c>
      <c r="BI153" s="3" t="str">
        <f t="shared" si="21"/>
        <v>OK</v>
      </c>
      <c r="BP153" s="2">
        <v>66.578763165382981</v>
      </c>
      <c r="BQ153" s="2">
        <v>69.2436915972512</v>
      </c>
      <c r="BU153" s="99">
        <v>69.2436915972512</v>
      </c>
      <c r="BV153" s="2">
        <v>66.578763165382981</v>
      </c>
      <c r="BW153" s="2">
        <f t="shared" si="22"/>
        <v>61.829232469534361</v>
      </c>
      <c r="BX153" s="2">
        <f t="shared" si="23"/>
        <v>71.3282938612316</v>
      </c>
    </row>
    <row r="154" spans="2:76" ht="14.25">
      <c r="B154" s="19">
        <v>154</v>
      </c>
      <c r="C154" s="98">
        <v>1313.6025</v>
      </c>
      <c r="D154" s="99">
        <v>0.64488061559352727</v>
      </c>
      <c r="E154" s="99">
        <v>0.98583569084530953</v>
      </c>
      <c r="F154" s="9">
        <f t="shared" si="18"/>
        <v>0.97187200934444873</v>
      </c>
      <c r="G154" s="100">
        <v>75.962291281515647</v>
      </c>
      <c r="H154" s="100">
        <v>76.537246662387957</v>
      </c>
      <c r="J154" s="21">
        <v>126</v>
      </c>
      <c r="K154" s="21">
        <v>74.322045708762019</v>
      </c>
      <c r="L154" s="21">
        <v>0.54097164297051847</v>
      </c>
      <c r="M154" s="21">
        <v>0.31139852690933589</v>
      </c>
      <c r="S154" s="19">
        <v>156</v>
      </c>
      <c r="T154" s="13">
        <v>1190.0891666666666</v>
      </c>
      <c r="U154" s="14">
        <v>0.6405599036724865</v>
      </c>
      <c r="V154" s="14">
        <v>1.0436002408187839</v>
      </c>
      <c r="W154" s="20">
        <f t="shared" si="16"/>
        <v>1.0891014626370237</v>
      </c>
      <c r="X154" s="15">
        <v>74.924916541150722</v>
      </c>
      <c r="Y154" s="15">
        <v>77.154785663261521</v>
      </c>
      <c r="AA154" s="21">
        <v>126</v>
      </c>
      <c r="AB154" s="21">
        <v>74.523776822175449</v>
      </c>
      <c r="AC154" s="21">
        <v>-1.9403297874187189</v>
      </c>
      <c r="AD154" s="21">
        <v>-1.1657393228898323</v>
      </c>
      <c r="AI154" s="19">
        <v>154</v>
      </c>
      <c r="AJ154" s="98">
        <v>1241.3408333333334</v>
      </c>
      <c r="AK154" s="99">
        <v>0.5948029931018356</v>
      </c>
      <c r="AL154" s="99">
        <v>1.011576055185315</v>
      </c>
      <c r="AM154" s="9">
        <f t="shared" si="17"/>
        <v>1.0232861154242834</v>
      </c>
      <c r="AN154" s="100">
        <v>77.154785663261521</v>
      </c>
      <c r="AO154" s="100">
        <v>75.351547489744405</v>
      </c>
      <c r="AP154" s="91">
        <v>75.877426508623529</v>
      </c>
      <c r="AQ154" s="21"/>
      <c r="AR154" s="21">
        <v>126</v>
      </c>
      <c r="AS154" s="21">
        <v>73.065951122229109</v>
      </c>
      <c r="AT154" s="21">
        <v>0.15686022527746957</v>
      </c>
      <c r="AU154" s="21">
        <v>9.9722367100596662E-2</v>
      </c>
      <c r="AZ154" s="102">
        <v>554</v>
      </c>
      <c r="BA154" s="98">
        <v>1385.6836592178772</v>
      </c>
      <c r="BB154" s="99">
        <v>0.54509712960278345</v>
      </c>
      <c r="BC154" s="99">
        <v>0.64019425920556683</v>
      </c>
      <c r="BD154" s="103">
        <f t="shared" si="19"/>
        <v>0.4098486895197645</v>
      </c>
      <c r="BE154" s="100">
        <v>69.2436915972512</v>
      </c>
      <c r="BF154" s="100">
        <v>68.392892062311901</v>
      </c>
      <c r="BG154" s="2">
        <f t="shared" si="20"/>
        <v>67.806830788795068</v>
      </c>
      <c r="BH154" s="3">
        <v>153</v>
      </c>
      <c r="BI154" s="3" t="str">
        <f t="shared" si="21"/>
        <v>OK</v>
      </c>
      <c r="BP154" s="2">
        <v>67.806830788795068</v>
      </c>
      <c r="BQ154" s="2">
        <v>68.392892062311901</v>
      </c>
      <c r="BU154" s="99">
        <v>68.392892062311901</v>
      </c>
      <c r="BV154" s="2">
        <v>67.806830788795068</v>
      </c>
      <c r="BW154" s="2">
        <f t="shared" si="22"/>
        <v>63.057300092946448</v>
      </c>
      <c r="BX154" s="2">
        <f t="shared" si="23"/>
        <v>72.556361484643688</v>
      </c>
    </row>
    <row r="155" spans="2:76" ht="14.25">
      <c r="B155" s="19">
        <v>155</v>
      </c>
      <c r="C155" s="98">
        <v>1248.6624999999999</v>
      </c>
      <c r="D155" s="99">
        <v>0.63012839450062497</v>
      </c>
      <c r="E155" s="99">
        <v>1.03</v>
      </c>
      <c r="F155" s="9">
        <f t="shared" si="18"/>
        <v>1.0609</v>
      </c>
      <c r="G155" s="100">
        <v>76.537246662387957</v>
      </c>
      <c r="H155" s="100">
        <v>75.97715280098214</v>
      </c>
      <c r="J155" s="21">
        <v>127</v>
      </c>
      <c r="K155" s="21">
        <v>74.966160996556539</v>
      </c>
      <c r="L155" s="21">
        <v>-1.1047180860267929</v>
      </c>
      <c r="M155" s="21">
        <v>-0.63590687073701535</v>
      </c>
      <c r="S155" s="19">
        <v>157</v>
      </c>
      <c r="T155" s="13">
        <v>1241.3408333333334</v>
      </c>
      <c r="U155" s="14">
        <v>0.5948029931018356</v>
      </c>
      <c r="V155" s="14">
        <v>1.011576055185315</v>
      </c>
      <c r="W155" s="20">
        <f t="shared" si="16"/>
        <v>1.0232861154242834</v>
      </c>
      <c r="X155" s="15">
        <v>77.154785663261521</v>
      </c>
      <c r="Y155" s="15">
        <v>75.351547489744405</v>
      </c>
      <c r="AA155" s="21">
        <v>127</v>
      </c>
      <c r="AB155" s="21">
        <v>73.008359562595274</v>
      </c>
      <c r="AC155" s="21">
        <v>0.21445178491130434</v>
      </c>
      <c r="AD155" s="21">
        <v>0.12884143724227201</v>
      </c>
      <c r="AI155" s="19">
        <v>155</v>
      </c>
      <c r="AJ155" s="98">
        <v>1293.8658333333333</v>
      </c>
      <c r="AK155" s="99">
        <v>0.61477751479289944</v>
      </c>
      <c r="AL155" s="99">
        <v>1.0108899408284024</v>
      </c>
      <c r="AM155" s="9">
        <f t="shared" si="17"/>
        <v>1.0218984724680511</v>
      </c>
      <c r="AN155" s="100">
        <v>75.351547489744405</v>
      </c>
      <c r="AO155" s="100">
        <v>74.672789905183208</v>
      </c>
      <c r="AP155" s="91">
        <v>74.82998345322622</v>
      </c>
      <c r="AQ155" s="21"/>
      <c r="AR155" s="21">
        <v>127</v>
      </c>
      <c r="AS155" s="21">
        <v>73.267124890236005</v>
      </c>
      <c r="AT155" s="21">
        <v>1.249790019883747</v>
      </c>
      <c r="AU155" s="21">
        <v>0.79454188556116012</v>
      </c>
      <c r="AZ155" s="102">
        <v>555</v>
      </c>
      <c r="BA155" s="98">
        <v>1293.07</v>
      </c>
      <c r="BB155" s="99">
        <v>0.55000000000000004</v>
      </c>
      <c r="BC155" s="99">
        <v>0.65017481910274966</v>
      </c>
      <c r="BD155" s="103">
        <f t="shared" si="19"/>
        <v>0.42272729539529325</v>
      </c>
      <c r="BE155" s="100">
        <v>68.392892062311901</v>
      </c>
      <c r="BF155" s="100">
        <v>67.749838813668589</v>
      </c>
      <c r="BG155" s="2">
        <f t="shared" si="20"/>
        <v>67.662075020778261</v>
      </c>
      <c r="BH155" s="3">
        <v>154</v>
      </c>
      <c r="BI155" s="3" t="str">
        <f t="shared" si="21"/>
        <v>OK</v>
      </c>
      <c r="BP155" s="2">
        <v>67.662075020778261</v>
      </c>
      <c r="BQ155" s="2">
        <v>67.749838813668589</v>
      </c>
      <c r="BU155" s="99">
        <v>67.749838813668589</v>
      </c>
      <c r="BV155" s="2">
        <v>67.662075020778261</v>
      </c>
      <c r="BW155" s="2">
        <f t="shared" si="22"/>
        <v>62.912544324929641</v>
      </c>
      <c r="BX155" s="2">
        <f t="shared" si="23"/>
        <v>72.41160571662688</v>
      </c>
    </row>
    <row r="156" spans="2:76" ht="14.25">
      <c r="B156" s="19">
        <v>156</v>
      </c>
      <c r="C156" s="98">
        <v>1187.3833333333332</v>
      </c>
      <c r="D156" s="99">
        <v>0.60492020966802562</v>
      </c>
      <c r="E156" s="99">
        <v>1.0196808386721024</v>
      </c>
      <c r="F156" s="9">
        <f t="shared" si="18"/>
        <v>1.0397490127550419</v>
      </c>
      <c r="G156" s="100">
        <v>75.97715280098214</v>
      </c>
      <c r="H156" s="100">
        <v>74.924916541150722</v>
      </c>
      <c r="J156" s="21">
        <v>128</v>
      </c>
      <c r="K156" s="21">
        <v>74.249957938649175</v>
      </c>
      <c r="L156" s="21">
        <v>1.1036615058482369</v>
      </c>
      <c r="M156" s="21">
        <v>0.63529867340275714</v>
      </c>
      <c r="S156" s="19">
        <v>158</v>
      </c>
      <c r="T156" s="13">
        <v>1293.8658333333333</v>
      </c>
      <c r="U156" s="14">
        <v>0.61477751479289944</v>
      </c>
      <c r="V156" s="14">
        <v>1.0108899408284024</v>
      </c>
      <c r="W156" s="20">
        <f t="shared" si="16"/>
        <v>1.0218984724680511</v>
      </c>
      <c r="X156" s="15">
        <v>75.351547489744405</v>
      </c>
      <c r="Y156" s="15">
        <v>74.672789905183208</v>
      </c>
      <c r="AA156" s="21">
        <v>128</v>
      </c>
      <c r="AB156" s="21">
        <v>73.183314588903585</v>
      </c>
      <c r="AC156" s="21">
        <v>1.3336003212161671</v>
      </c>
      <c r="AD156" s="21">
        <v>0.80121964087783781</v>
      </c>
      <c r="AI156" s="19">
        <v>156</v>
      </c>
      <c r="AJ156" s="98">
        <v>1209.5074999999999</v>
      </c>
      <c r="AK156" s="99">
        <v>0.61713757193751706</v>
      </c>
      <c r="AL156" s="99">
        <v>1.025700191833379</v>
      </c>
      <c r="AM156" s="9">
        <f t="shared" si="17"/>
        <v>1.0520608835270304</v>
      </c>
      <c r="AN156" s="100">
        <v>74.672789905183208</v>
      </c>
      <c r="AO156" s="100">
        <v>74.013079793978065</v>
      </c>
      <c r="AP156" s="91">
        <v>74.709502463003275</v>
      </c>
      <c r="AQ156" s="21"/>
      <c r="AR156" s="21">
        <v>128</v>
      </c>
      <c r="AS156" s="21">
        <v>73.734866073779415</v>
      </c>
      <c r="AT156" s="21">
        <v>1.4878144191526133</v>
      </c>
      <c r="AU156" s="21">
        <v>0.94586358920401614</v>
      </c>
      <c r="AZ156" s="102">
        <v>556</v>
      </c>
      <c r="BA156" s="98">
        <v>1379.6015363128492</v>
      </c>
      <c r="BB156" s="99">
        <v>0.56000000000000005</v>
      </c>
      <c r="BC156" s="99">
        <v>0.65541717541717548</v>
      </c>
      <c r="BD156" s="103">
        <f t="shared" si="19"/>
        <v>0.42957167383182859</v>
      </c>
      <c r="BE156" s="100">
        <v>67.749838813668589</v>
      </c>
      <c r="BF156" s="100">
        <v>70.09838949046339</v>
      </c>
      <c r="BG156" s="2">
        <f t="shared" si="20"/>
        <v>67.221602088476587</v>
      </c>
      <c r="BH156" s="3">
        <v>155</v>
      </c>
      <c r="BI156" s="3" t="str">
        <f t="shared" si="21"/>
        <v>OK</v>
      </c>
      <c r="BP156" s="2">
        <v>67.221602088476587</v>
      </c>
      <c r="BQ156" s="2">
        <v>70.09838949046339</v>
      </c>
      <c r="BU156" s="99">
        <v>70.09838949046339</v>
      </c>
      <c r="BV156" s="2">
        <v>67.221602088476587</v>
      </c>
      <c r="BW156" s="2">
        <f t="shared" si="22"/>
        <v>62.472071392627967</v>
      </c>
      <c r="BX156" s="2">
        <f t="shared" si="23"/>
        <v>71.971132784325206</v>
      </c>
    </row>
    <row r="157" spans="2:76" ht="14.25">
      <c r="B157" s="19">
        <v>157</v>
      </c>
      <c r="C157" s="98">
        <v>1190.0891666666666</v>
      </c>
      <c r="D157" s="99">
        <v>0.6405599036724865</v>
      </c>
      <c r="E157" s="99">
        <v>1.0436002408187839</v>
      </c>
      <c r="F157" s="9">
        <f t="shared" si="18"/>
        <v>1.0891014626370237</v>
      </c>
      <c r="G157" s="100">
        <v>74.924916541150722</v>
      </c>
      <c r="H157" s="100">
        <v>77.154785663261521</v>
      </c>
      <c r="J157" s="21">
        <v>129</v>
      </c>
      <c r="K157" s="21">
        <v>74.496017834937717</v>
      </c>
      <c r="L157" s="21">
        <v>-1.9125708001809869</v>
      </c>
      <c r="M157" s="21">
        <v>-1.1009296652146816</v>
      </c>
      <c r="S157" s="19">
        <v>159</v>
      </c>
      <c r="T157" s="13">
        <v>1209.5074999999999</v>
      </c>
      <c r="U157" s="14">
        <v>0.61713757193751706</v>
      </c>
      <c r="V157" s="14">
        <v>1.025700191833379</v>
      </c>
      <c r="W157" s="20">
        <f t="shared" si="16"/>
        <v>1.0520608835270304</v>
      </c>
      <c r="X157" s="15">
        <v>74.672789905183208</v>
      </c>
      <c r="Y157" s="15">
        <v>74.013079793978065</v>
      </c>
      <c r="AA157" s="21">
        <v>129</v>
      </c>
      <c r="AB157" s="21">
        <v>73.603804603393229</v>
      </c>
      <c r="AC157" s="21">
        <v>1.6188758895387991</v>
      </c>
      <c r="AD157" s="21">
        <v>0.97261161249512051</v>
      </c>
      <c r="AI157" s="19">
        <v>157</v>
      </c>
      <c r="AJ157" s="98">
        <v>1290.9685649202736</v>
      </c>
      <c r="AK157" s="99">
        <v>0.60499318801089919</v>
      </c>
      <c r="AL157" s="99">
        <v>0.99499318801089931</v>
      </c>
      <c r="AM157" s="9">
        <f t="shared" si="17"/>
        <v>0.99001144418809284</v>
      </c>
      <c r="AN157" s="100">
        <v>74.013079793978065</v>
      </c>
      <c r="AO157" s="100">
        <v>75.784249919659885</v>
      </c>
      <c r="AP157" s="91">
        <v>73.974949344172387</v>
      </c>
      <c r="AQ157" s="21"/>
      <c r="AR157" s="21">
        <v>129</v>
      </c>
      <c r="AS157" s="21">
        <v>74.447396214542493</v>
      </c>
      <c r="AT157" s="21">
        <v>1.5864471640462057</v>
      </c>
      <c r="AU157" s="21">
        <v>1.008568400299497</v>
      </c>
      <c r="AZ157" s="102">
        <v>557</v>
      </c>
      <c r="BA157" s="98">
        <v>1339.3875</v>
      </c>
      <c r="BB157" s="99">
        <v>0.55311273868689514</v>
      </c>
      <c r="BC157" s="99">
        <v>0.64311273868689511</v>
      </c>
      <c r="BD157" s="103">
        <f t="shared" si="19"/>
        <v>0.41359399466135865</v>
      </c>
      <c r="BE157" s="100">
        <v>70.09838949046339</v>
      </c>
      <c r="BF157" s="100">
        <v>67.946512298430008</v>
      </c>
      <c r="BG157" s="2">
        <f t="shared" si="20"/>
        <v>68.439698856133788</v>
      </c>
      <c r="BH157" s="3">
        <v>156</v>
      </c>
      <c r="BI157" s="3" t="str">
        <f t="shared" si="21"/>
        <v>OK</v>
      </c>
      <c r="BP157" s="2">
        <v>68.439698856133788</v>
      </c>
      <c r="BQ157" s="2">
        <v>67.946512298430008</v>
      </c>
      <c r="BU157" s="99">
        <v>67.946512298430008</v>
      </c>
      <c r="BV157" s="2">
        <v>68.439698856133788</v>
      </c>
      <c r="BW157" s="2">
        <f t="shared" si="22"/>
        <v>63.690168160285168</v>
      </c>
      <c r="BX157" s="2">
        <f t="shared" si="23"/>
        <v>73.189229551982407</v>
      </c>
    </row>
    <row r="158" spans="2:76" ht="14.25">
      <c r="B158" s="19">
        <v>158</v>
      </c>
      <c r="C158" s="98">
        <v>1241.3408333333334</v>
      </c>
      <c r="D158" s="99">
        <v>0.5948029931018356</v>
      </c>
      <c r="E158" s="99">
        <v>1.011576055185315</v>
      </c>
      <c r="F158" s="9">
        <f t="shared" si="18"/>
        <v>1.0232861154242834</v>
      </c>
      <c r="G158" s="100">
        <v>77.154785663261521</v>
      </c>
      <c r="H158" s="100">
        <v>75.351547489744405</v>
      </c>
      <c r="J158" s="21">
        <v>130</v>
      </c>
      <c r="K158" s="21">
        <v>73.092617484796875</v>
      </c>
      <c r="L158" s="21">
        <v>0.13019386270970301</v>
      </c>
      <c r="M158" s="21">
        <v>7.4943257354151707E-2</v>
      </c>
      <c r="S158" s="19">
        <v>160</v>
      </c>
      <c r="T158" s="13">
        <v>1290.9685649202736</v>
      </c>
      <c r="U158" s="14">
        <v>0.60499318801089919</v>
      </c>
      <c r="V158" s="14">
        <v>0.99499318801089931</v>
      </c>
      <c r="W158" s="20">
        <f t="shared" si="16"/>
        <v>0.99001144418809284</v>
      </c>
      <c r="X158" s="15">
        <v>74.013079793978065</v>
      </c>
      <c r="Y158" s="15">
        <v>75.784249919659885</v>
      </c>
      <c r="AA158" s="21">
        <v>130</v>
      </c>
      <c r="AB158" s="21">
        <v>74.328220721310245</v>
      </c>
      <c r="AC158" s="21">
        <v>1.7056226572784539</v>
      </c>
      <c r="AD158" s="21">
        <v>1.0247285871163447</v>
      </c>
      <c r="AI158" s="19">
        <v>158</v>
      </c>
      <c r="AJ158" s="98">
        <v>1238.3166666666666</v>
      </c>
      <c r="AK158" s="99">
        <v>0.63</v>
      </c>
      <c r="AL158" s="99">
        <v>1.0500424818334266</v>
      </c>
      <c r="AM158" s="9">
        <f t="shared" si="17"/>
        <v>1.102589213654902</v>
      </c>
      <c r="AN158" s="100">
        <v>75.784249919659885</v>
      </c>
      <c r="AO158" s="100">
        <v>74.435565353735072</v>
      </c>
      <c r="AP158" s="91">
        <v>75.423976854507572</v>
      </c>
      <c r="AQ158" s="21"/>
      <c r="AR158" s="21">
        <v>130</v>
      </c>
      <c r="AS158" s="21">
        <v>75.318845847646728</v>
      </c>
      <c r="AT158" s="21">
        <v>1.8350468711403209</v>
      </c>
      <c r="AU158" s="21">
        <v>1.1666132533403972</v>
      </c>
      <c r="AZ158" s="102">
        <v>558</v>
      </c>
      <c r="BA158" s="98">
        <v>1337.5570833333334</v>
      </c>
      <c r="BB158" s="99">
        <v>0.56492718298702094</v>
      </c>
      <c r="BC158" s="99">
        <v>0.67014563402595817</v>
      </c>
      <c r="BD158" s="103">
        <f t="shared" si="19"/>
        <v>0.44909517080405348</v>
      </c>
      <c r="BE158" s="100">
        <v>67.946512298430008</v>
      </c>
      <c r="BF158" s="100">
        <v>69.485419837507891</v>
      </c>
      <c r="BG158" s="2">
        <f t="shared" si="20"/>
        <v>67.606772000768629</v>
      </c>
      <c r="BH158" s="3">
        <v>157</v>
      </c>
      <c r="BI158" s="3" t="str">
        <f t="shared" si="21"/>
        <v>OK</v>
      </c>
      <c r="BP158" s="2">
        <v>67.606772000768629</v>
      </c>
      <c r="BQ158" s="2">
        <v>69.485419837507891</v>
      </c>
      <c r="BU158" s="99">
        <v>69.485419837507891</v>
      </c>
      <c r="BV158" s="2">
        <v>67.606772000768629</v>
      </c>
      <c r="BW158" s="2">
        <f t="shared" si="22"/>
        <v>62.857241304920009</v>
      </c>
      <c r="BX158" s="2">
        <f t="shared" si="23"/>
        <v>72.356302696617249</v>
      </c>
    </row>
    <row r="159" spans="2:76" ht="14.25">
      <c r="B159" s="19">
        <v>159</v>
      </c>
      <c r="C159" s="98">
        <v>1293.8658333333333</v>
      </c>
      <c r="D159" s="99">
        <v>0.61477751479289944</v>
      </c>
      <c r="E159" s="99">
        <v>1.0108899408284024</v>
      </c>
      <c r="F159" s="9">
        <f t="shared" si="18"/>
        <v>1.0218984724680511</v>
      </c>
      <c r="G159" s="100">
        <v>75.351547489744405</v>
      </c>
      <c r="H159" s="100">
        <v>74.672789905183208</v>
      </c>
      <c r="J159" s="21">
        <v>131</v>
      </c>
      <c r="K159" s="21">
        <v>73.239727709651191</v>
      </c>
      <c r="L159" s="21">
        <v>1.2771872004685605</v>
      </c>
      <c r="M159" s="21">
        <v>0.73518495466691736</v>
      </c>
      <c r="S159" s="19">
        <v>161</v>
      </c>
      <c r="T159" s="13">
        <v>1238.3166666666666</v>
      </c>
      <c r="U159" s="14">
        <v>0.63</v>
      </c>
      <c r="V159" s="14">
        <v>1.0500424818334266</v>
      </c>
      <c r="W159" s="20">
        <f t="shared" si="16"/>
        <v>1.102589213654902</v>
      </c>
      <c r="X159" s="15">
        <v>75.784249919659885</v>
      </c>
      <c r="Y159" s="15">
        <v>74.435565353735072</v>
      </c>
      <c r="AA159" s="21">
        <v>131</v>
      </c>
      <c r="AB159" s="21">
        <v>75.206809718290117</v>
      </c>
      <c r="AC159" s="21">
        <v>1.9470830004969315</v>
      </c>
      <c r="AD159" s="21">
        <v>1.1697966156717976</v>
      </c>
      <c r="AI159" s="19">
        <v>159</v>
      </c>
      <c r="AJ159" s="98">
        <v>1242.6141666666665</v>
      </c>
      <c r="AK159" s="99">
        <v>0.64932161133709476</v>
      </c>
      <c r="AL159" s="99">
        <v>0.96932161133709482</v>
      </c>
      <c r="AM159" s="9">
        <f t="shared" si="17"/>
        <v>0.93958438620514195</v>
      </c>
      <c r="AN159" s="100">
        <v>74.435565353735072</v>
      </c>
      <c r="AO159" s="100">
        <v>75.99050749885437</v>
      </c>
      <c r="AP159" s="91">
        <v>74.311637571387706</v>
      </c>
      <c r="AQ159" s="21"/>
      <c r="AR159" s="21">
        <v>131</v>
      </c>
      <c r="AS159" s="21">
        <v>75.793491454348896</v>
      </c>
      <c r="AT159" s="21">
        <v>-0.76176916671481365</v>
      </c>
      <c r="AU159" s="21">
        <v>-0.48428736064018307</v>
      </c>
      <c r="AZ159" s="102">
        <v>559</v>
      </c>
      <c r="BA159" s="98">
        <v>1331.9862499999999</v>
      </c>
      <c r="BB159" s="99">
        <v>0.63514987005486567</v>
      </c>
      <c r="BC159" s="99">
        <v>0.72089922032919429</v>
      </c>
      <c r="BD159" s="103">
        <f t="shared" si="19"/>
        <v>0.51969568587124026</v>
      </c>
      <c r="BE159" s="100">
        <v>69.485419837507891</v>
      </c>
      <c r="BF159" s="100">
        <v>72.14956584660851</v>
      </c>
      <c r="BG159" s="2">
        <f t="shared" si="20"/>
        <v>69.271480497582999</v>
      </c>
      <c r="BH159" s="3">
        <v>158</v>
      </c>
      <c r="BI159" s="3" t="str">
        <f t="shared" si="21"/>
        <v>OK</v>
      </c>
      <c r="BP159" s="2">
        <v>69.271480497582999</v>
      </c>
      <c r="BQ159" s="2">
        <v>72.14956584660851</v>
      </c>
      <c r="BU159" s="99">
        <v>72.14956584660851</v>
      </c>
      <c r="BV159" s="2">
        <v>69.271480497582999</v>
      </c>
      <c r="BW159" s="2">
        <f t="shared" si="22"/>
        <v>64.52194980173438</v>
      </c>
      <c r="BX159" s="2">
        <f t="shared" si="23"/>
        <v>74.021011193431619</v>
      </c>
    </row>
    <row r="160" spans="2:76" ht="14.25">
      <c r="B160" s="19">
        <v>160</v>
      </c>
      <c r="C160" s="98">
        <v>1209.5074999999999</v>
      </c>
      <c r="D160" s="99">
        <v>0.61713757193751706</v>
      </c>
      <c r="E160" s="99">
        <v>1.025700191833379</v>
      </c>
      <c r="F160" s="9">
        <f t="shared" si="18"/>
        <v>1.0520608835270304</v>
      </c>
      <c r="G160" s="100">
        <v>74.672789905183208</v>
      </c>
      <c r="H160" s="100">
        <v>74.013079793978065</v>
      </c>
      <c r="J160" s="21">
        <v>132</v>
      </c>
      <c r="K160" s="21">
        <v>73.591607691743306</v>
      </c>
      <c r="L160" s="21">
        <v>1.6310728011887221</v>
      </c>
      <c r="M160" s="21">
        <v>0.93889148196947569</v>
      </c>
      <c r="S160" s="19">
        <v>162</v>
      </c>
      <c r="T160" s="13">
        <v>1242.6141666666665</v>
      </c>
      <c r="U160" s="14">
        <v>0.64932161133709476</v>
      </c>
      <c r="V160" s="14">
        <v>0.96932161133709482</v>
      </c>
      <c r="W160" s="20">
        <f t="shared" si="16"/>
        <v>0.93958438620514195</v>
      </c>
      <c r="X160" s="15">
        <v>74.435565353735072</v>
      </c>
      <c r="Y160" s="15">
        <v>75.99050749885437</v>
      </c>
      <c r="AA160" s="21">
        <v>132</v>
      </c>
      <c r="AB160" s="21">
        <v>75.703520150861181</v>
      </c>
      <c r="AC160" s="21">
        <v>-0.67179786322709845</v>
      </c>
      <c r="AD160" s="21">
        <v>-0.40361241232039785</v>
      </c>
      <c r="AI160" s="19">
        <v>160</v>
      </c>
      <c r="AJ160" s="98">
        <v>1233.2233333333334</v>
      </c>
      <c r="AK160" s="99">
        <v>0.89496303878084837</v>
      </c>
      <c r="AL160" s="99">
        <v>1.2997782326850904</v>
      </c>
      <c r="AM160" s="9">
        <f t="shared" si="17"/>
        <v>1.689423454161977</v>
      </c>
      <c r="AN160" s="100">
        <v>75.99050749885437</v>
      </c>
      <c r="AO160" s="100">
        <v>78.374723353616488</v>
      </c>
      <c r="AP160" s="91">
        <v>76.954828581988792</v>
      </c>
      <c r="AQ160" s="21"/>
      <c r="AR160" s="21">
        <v>132</v>
      </c>
      <c r="AS160" s="21">
        <v>74.453568099923928</v>
      </c>
      <c r="AT160" s="21">
        <v>1.3613558094981641</v>
      </c>
      <c r="AU160" s="21">
        <v>0.86546875442238225</v>
      </c>
      <c r="AZ160" s="102">
        <v>560</v>
      </c>
      <c r="BA160" s="98">
        <v>1288.486535764376</v>
      </c>
      <c r="BB160" s="99">
        <v>0.67</v>
      </c>
      <c r="BC160" s="99">
        <v>0.73065217391304338</v>
      </c>
      <c r="BD160" s="103">
        <f t="shared" si="19"/>
        <v>0.5338525992438562</v>
      </c>
      <c r="BE160" s="100">
        <v>72.14956584660851</v>
      </c>
      <c r="BF160" s="100">
        <v>72.130024197520285</v>
      </c>
      <c r="BG160" s="2">
        <f t="shared" si="20"/>
        <v>71.061242298235101</v>
      </c>
      <c r="BH160" s="3">
        <v>159</v>
      </c>
      <c r="BI160" s="3" t="str">
        <f t="shared" si="21"/>
        <v>OK</v>
      </c>
      <c r="BP160" s="2">
        <v>71.061242298235101</v>
      </c>
      <c r="BQ160" s="2">
        <v>72.130024197520285</v>
      </c>
      <c r="BU160" s="99">
        <v>72.130024197520285</v>
      </c>
      <c r="BV160" s="2">
        <v>71.061242298235101</v>
      </c>
      <c r="BW160" s="2">
        <f t="shared" si="22"/>
        <v>66.311711602386481</v>
      </c>
      <c r="BX160" s="2">
        <f t="shared" si="23"/>
        <v>75.81077299408372</v>
      </c>
    </row>
    <row r="161" spans="2:76" ht="14.25">
      <c r="B161" s="19">
        <v>161</v>
      </c>
      <c r="C161" s="98">
        <v>1290.9685649202736</v>
      </c>
      <c r="D161" s="99">
        <v>0.60499318801089919</v>
      </c>
      <c r="E161" s="99">
        <v>0.99499318801089931</v>
      </c>
      <c r="F161" s="9">
        <f t="shared" si="18"/>
        <v>0.99001144418809284</v>
      </c>
      <c r="G161" s="100">
        <v>74.013079793978065</v>
      </c>
      <c r="H161" s="100">
        <v>75.784249919659885</v>
      </c>
      <c r="J161" s="21">
        <v>133</v>
      </c>
      <c r="K161" s="21">
        <v>74.29527392458516</v>
      </c>
      <c r="L161" s="21">
        <v>1.7385694540035388</v>
      </c>
      <c r="M161" s="21">
        <v>1.0007695855063048</v>
      </c>
      <c r="S161" s="19">
        <v>163</v>
      </c>
      <c r="T161" s="13">
        <v>1233.2233333333334</v>
      </c>
      <c r="U161" s="14">
        <v>0.89496303878084837</v>
      </c>
      <c r="V161" s="14">
        <v>1.2997782326850904</v>
      </c>
      <c r="W161" s="20">
        <f t="shared" si="16"/>
        <v>1.689423454161977</v>
      </c>
      <c r="X161" s="15">
        <v>75.99050749885437</v>
      </c>
      <c r="Y161" s="15">
        <v>78.374723353616488</v>
      </c>
      <c r="AA161" s="21">
        <v>133</v>
      </c>
      <c r="AB161" s="21">
        <v>74.358307826618983</v>
      </c>
      <c r="AC161" s="21">
        <v>1.4566160828031087</v>
      </c>
      <c r="AD161" s="21">
        <v>0.87512682487665361</v>
      </c>
      <c r="AI161" s="19">
        <v>161</v>
      </c>
      <c r="AJ161" s="98">
        <v>1316.9449999999999</v>
      </c>
      <c r="AK161" s="99">
        <v>0.88</v>
      </c>
      <c r="AL161" s="99">
        <v>1.2434899328859061</v>
      </c>
      <c r="AM161" s="9">
        <f t="shared" si="17"/>
        <v>1.5462672131885953</v>
      </c>
      <c r="AN161" s="100">
        <v>78.374723353616488</v>
      </c>
      <c r="AO161" s="100">
        <v>80.192457790740661</v>
      </c>
      <c r="AP161" s="91">
        <v>78.042008975510527</v>
      </c>
      <c r="AQ161" s="21"/>
      <c r="AR161" s="21">
        <v>133</v>
      </c>
      <c r="AS161" s="21">
        <v>74.699106194150829</v>
      </c>
      <c r="AT161" s="21">
        <v>0.53710468230264041</v>
      </c>
      <c r="AU161" s="21">
        <v>0.34145909331246177</v>
      </c>
      <c r="AZ161" s="102">
        <v>561</v>
      </c>
      <c r="BA161" s="98">
        <v>1392.0716666666667</v>
      </c>
      <c r="BB161" s="99">
        <v>0.63990761314466149</v>
      </c>
      <c r="BC161" s="99">
        <v>0.8009238685533856</v>
      </c>
      <c r="BD161" s="103">
        <f t="shared" si="19"/>
        <v>0.64147904321852089</v>
      </c>
      <c r="BE161" s="100">
        <v>72.130024197520285</v>
      </c>
      <c r="BF161" s="100">
        <v>69.276341463079021</v>
      </c>
      <c r="BG161" s="2">
        <f t="shared" si="20"/>
        <v>71.422170316605701</v>
      </c>
      <c r="BH161" s="3">
        <v>160</v>
      </c>
      <c r="BI161" s="3" t="str">
        <f t="shared" si="21"/>
        <v>OK</v>
      </c>
      <c r="BP161" s="2">
        <v>71.422170316605701</v>
      </c>
      <c r="BQ161" s="2">
        <v>69.276341463079021</v>
      </c>
      <c r="BU161" s="99">
        <v>69.276341463079021</v>
      </c>
      <c r="BV161" s="2">
        <v>71.422170316605701</v>
      </c>
      <c r="BW161" s="2">
        <f t="shared" si="22"/>
        <v>66.672639620757082</v>
      </c>
      <c r="BX161" s="2">
        <f t="shared" si="23"/>
        <v>76.171701012454321</v>
      </c>
    </row>
    <row r="162" spans="2:76" ht="14.25">
      <c r="B162" s="19">
        <v>162</v>
      </c>
      <c r="C162" s="98">
        <v>1238.3166666666666</v>
      </c>
      <c r="D162" s="99">
        <v>0.63</v>
      </c>
      <c r="E162" s="99">
        <v>1.0500424818334266</v>
      </c>
      <c r="F162" s="9">
        <f t="shared" si="18"/>
        <v>1.102589213654902</v>
      </c>
      <c r="G162" s="100">
        <v>75.784249919659885</v>
      </c>
      <c r="H162" s="100">
        <v>74.435565353735072</v>
      </c>
      <c r="J162" s="21">
        <v>134</v>
      </c>
      <c r="K162" s="21">
        <v>75.16723547525396</v>
      </c>
      <c r="L162" s="21">
        <v>1.986657243533088</v>
      </c>
      <c r="M162" s="21">
        <v>1.1435759103988372</v>
      </c>
      <c r="S162" s="19">
        <v>164</v>
      </c>
      <c r="T162" s="13">
        <v>1316.9449999999999</v>
      </c>
      <c r="U162" s="14">
        <v>0.88</v>
      </c>
      <c r="V162" s="14">
        <v>1.2434899328859061</v>
      </c>
      <c r="W162" s="20">
        <f t="shared" si="16"/>
        <v>1.5462672131885953</v>
      </c>
      <c r="X162" s="15">
        <v>78.374723353616488</v>
      </c>
      <c r="Y162" s="15">
        <v>80.192457790740661</v>
      </c>
      <c r="AA162" s="21">
        <v>134</v>
      </c>
      <c r="AB162" s="21">
        <v>74.560854209424107</v>
      </c>
      <c r="AC162" s="21">
        <v>0.67535666702936226</v>
      </c>
      <c r="AD162" s="21">
        <v>0.40575052181170645</v>
      </c>
      <c r="AI162" s="19">
        <v>162</v>
      </c>
      <c r="AJ162" s="98">
        <v>1355.9408333333333</v>
      </c>
      <c r="AK162" s="99">
        <v>0.89211781760674758</v>
      </c>
      <c r="AL162" s="99">
        <v>1.2482749077490776</v>
      </c>
      <c r="AM162" s="9">
        <f t="shared" si="17"/>
        <v>1.5581902453159682</v>
      </c>
      <c r="AN162" s="100">
        <v>80.192457790740661</v>
      </c>
      <c r="AO162" s="100">
        <v>80.026851057185283</v>
      </c>
      <c r="AP162" s="91">
        <v>79.015667166158437</v>
      </c>
      <c r="AQ162" s="21"/>
      <c r="AR162" s="21">
        <v>134</v>
      </c>
      <c r="AS162" s="21">
        <v>74.270270035007158</v>
      </c>
      <c r="AT162" s="21">
        <v>-0.13660502207912373</v>
      </c>
      <c r="AU162" s="21">
        <v>-8.6845318087887202E-2</v>
      </c>
      <c r="AZ162" s="102">
        <v>562</v>
      </c>
      <c r="BA162" s="98">
        <v>1320.2079166666665</v>
      </c>
      <c r="BB162" s="99">
        <v>0.61503158633598498</v>
      </c>
      <c r="BC162" s="99">
        <v>0.73534744969583532</v>
      </c>
      <c r="BD162" s="103">
        <f t="shared" si="19"/>
        <v>0.54073587177416904</v>
      </c>
      <c r="BE162" s="100">
        <v>69.276341463079021</v>
      </c>
      <c r="BF162" s="100">
        <v>69.603325409380304</v>
      </c>
      <c r="BG162" s="2">
        <f t="shared" si="20"/>
        <v>69.263742185504555</v>
      </c>
      <c r="BH162" s="3">
        <v>161</v>
      </c>
      <c r="BI162" s="3" t="str">
        <f t="shared" si="21"/>
        <v>OK</v>
      </c>
      <c r="BP162" s="2">
        <v>69.263742185504555</v>
      </c>
      <c r="BQ162" s="2">
        <v>69.603325409380304</v>
      </c>
      <c r="BU162" s="99">
        <v>69.603325409380304</v>
      </c>
      <c r="BV162" s="2">
        <v>69.263742185504555</v>
      </c>
      <c r="BW162" s="2">
        <f t="shared" si="22"/>
        <v>64.514211489655935</v>
      </c>
      <c r="BX162" s="2">
        <f t="shared" si="23"/>
        <v>74.013272881353174</v>
      </c>
    </row>
    <row r="163" spans="2:76" ht="14.25">
      <c r="B163" s="19">
        <v>163</v>
      </c>
      <c r="C163" s="98">
        <v>1242.6141666666665</v>
      </c>
      <c r="D163" s="99">
        <v>0.64932161133709476</v>
      </c>
      <c r="E163" s="99">
        <v>0.96932161133709482</v>
      </c>
      <c r="F163" s="9">
        <f t="shared" si="18"/>
        <v>0.93958438620514195</v>
      </c>
      <c r="G163" s="100">
        <v>74.435565353735072</v>
      </c>
      <c r="H163" s="100">
        <v>75.99050749885437</v>
      </c>
      <c r="J163" s="21">
        <v>135</v>
      </c>
      <c r="K163" s="21">
        <v>75.59233189708317</v>
      </c>
      <c r="L163" s="21">
        <v>-0.560609609449088</v>
      </c>
      <c r="M163" s="21">
        <v>-0.32270269398053808</v>
      </c>
      <c r="S163" s="19">
        <v>165</v>
      </c>
      <c r="T163" s="13">
        <v>1355.9408333333333</v>
      </c>
      <c r="U163" s="14">
        <v>0.89211781760674758</v>
      </c>
      <c r="V163" s="14">
        <v>1.2482749077490776</v>
      </c>
      <c r="W163" s="20">
        <f t="shared" si="16"/>
        <v>1.5581902453159682</v>
      </c>
      <c r="X163" s="15">
        <v>80.192457790740661</v>
      </c>
      <c r="Y163" s="15">
        <v>80.026851057185283</v>
      </c>
      <c r="AA163" s="21">
        <v>135</v>
      </c>
      <c r="AB163" s="21">
        <v>74.142360538308253</v>
      </c>
      <c r="AC163" s="21">
        <v>-8.6955253802187826E-3</v>
      </c>
      <c r="AD163" s="21">
        <v>-5.224223188570837E-3</v>
      </c>
      <c r="AI163" s="19">
        <v>163</v>
      </c>
      <c r="AJ163" s="98">
        <v>1329.2008333333333</v>
      </c>
      <c r="AK163" s="99">
        <v>0.89002816901408466</v>
      </c>
      <c r="AL163" s="99">
        <v>1.1800845070422534</v>
      </c>
      <c r="AM163" s="9">
        <f t="shared" si="17"/>
        <v>1.3925994437611582</v>
      </c>
      <c r="AN163" s="100">
        <v>80.026851057185283</v>
      </c>
      <c r="AO163" s="100">
        <v>79.334110538338507</v>
      </c>
      <c r="AP163" s="91">
        <v>78.88053115246845</v>
      </c>
      <c r="AQ163" s="21"/>
      <c r="AR163" s="21">
        <v>135</v>
      </c>
      <c r="AS163" s="21">
        <v>73.647801900728084</v>
      </c>
      <c r="AT163" s="21">
        <v>1.2011198006683941</v>
      </c>
      <c r="AU163" s="21">
        <v>0.76360026566437256</v>
      </c>
      <c r="AZ163" s="102">
        <v>563</v>
      </c>
      <c r="BA163" s="98">
        <v>1306.7583333333334</v>
      </c>
      <c r="BB163" s="99">
        <v>0.67</v>
      </c>
      <c r="BC163" s="99">
        <v>0.67988045462575819</v>
      </c>
      <c r="BD163" s="103">
        <f t="shared" si="19"/>
        <v>0.46223743258212763</v>
      </c>
      <c r="BE163" s="100">
        <v>69.603325409380304</v>
      </c>
      <c r="BF163" s="100">
        <v>70.628906748309731</v>
      </c>
      <c r="BG163" s="2">
        <f t="shared" si="20"/>
        <v>69.054518684562169</v>
      </c>
      <c r="BH163" s="3">
        <v>162</v>
      </c>
      <c r="BI163" s="3" t="str">
        <f t="shared" si="21"/>
        <v>OK</v>
      </c>
      <c r="BP163" s="2">
        <v>69.054518684562169</v>
      </c>
      <c r="BQ163" s="2">
        <v>70.628906748309731</v>
      </c>
      <c r="BU163" s="99">
        <v>70.628906748309731</v>
      </c>
      <c r="BV163" s="2">
        <v>69.054518684562169</v>
      </c>
      <c r="BW163" s="2">
        <f t="shared" si="22"/>
        <v>64.304987988713549</v>
      </c>
      <c r="BX163" s="2">
        <f t="shared" si="23"/>
        <v>73.804049380410788</v>
      </c>
    </row>
    <row r="164" spans="2:76" ht="14.25">
      <c r="B164" s="19">
        <v>164</v>
      </c>
      <c r="C164" s="98">
        <v>1233.2233333333334</v>
      </c>
      <c r="D164" s="99">
        <v>0.89496303878084837</v>
      </c>
      <c r="E164" s="99">
        <v>1.2997782326850904</v>
      </c>
      <c r="F164" s="9">
        <f t="shared" si="18"/>
        <v>1.689423454161977</v>
      </c>
      <c r="G164" s="100">
        <v>75.99050749885437</v>
      </c>
      <c r="H164" s="100">
        <v>78.374723353616488</v>
      </c>
      <c r="J164" s="21">
        <v>136</v>
      </c>
      <c r="K164" s="21">
        <v>74.339168617316489</v>
      </c>
      <c r="L164" s="21">
        <v>1.4757552921056032</v>
      </c>
      <c r="M164" s="21">
        <v>0.84948634556319191</v>
      </c>
      <c r="S164" s="19">
        <v>166</v>
      </c>
      <c r="T164" s="13">
        <v>1329.2008333333333</v>
      </c>
      <c r="U164" s="14">
        <v>0.89002816901408466</v>
      </c>
      <c r="V164" s="14">
        <v>1.1800845070422534</v>
      </c>
      <c r="W164" s="20">
        <f t="shared" si="16"/>
        <v>1.3925994437611582</v>
      </c>
      <c r="X164" s="15">
        <v>80.026851057185283</v>
      </c>
      <c r="Y164" s="15">
        <v>79.334110538338507</v>
      </c>
      <c r="AA164" s="21">
        <v>136</v>
      </c>
      <c r="AB164" s="21">
        <v>73.527022715870899</v>
      </c>
      <c r="AC164" s="21">
        <v>1.3218989855255785</v>
      </c>
      <c r="AD164" s="21">
        <v>0.79418954360607452</v>
      </c>
      <c r="AI164" s="19">
        <v>164</v>
      </c>
      <c r="AJ164" s="98">
        <v>1393.0266666666666</v>
      </c>
      <c r="AK164" s="99">
        <v>0.78982258064516131</v>
      </c>
      <c r="AL164" s="99">
        <v>1.0350887096774193</v>
      </c>
      <c r="AM164" s="9">
        <f t="shared" si="17"/>
        <v>1.0714086369016649</v>
      </c>
      <c r="AN164" s="100">
        <v>79.334110538338507</v>
      </c>
      <c r="AO164" s="100">
        <v>75.994414736405886</v>
      </c>
      <c r="AP164" s="91">
        <v>77.543326123906112</v>
      </c>
      <c r="AQ164" s="21"/>
      <c r="AR164" s="21">
        <v>136</v>
      </c>
      <c r="AS164" s="21">
        <v>74.313346008263181</v>
      </c>
      <c r="AT164" s="21">
        <v>0.50784479421011497</v>
      </c>
      <c r="AU164" s="21">
        <v>0.32285740319934481</v>
      </c>
      <c r="AZ164" s="102">
        <v>564</v>
      </c>
      <c r="BA164" s="98">
        <v>1284.0463465553237</v>
      </c>
      <c r="BB164" s="99">
        <v>0.61961765583059947</v>
      </c>
      <c r="BC164" s="99">
        <v>0.69557351625410091</v>
      </c>
      <c r="BD164" s="103">
        <f t="shared" si="19"/>
        <v>0.48382251651409397</v>
      </c>
      <c r="BE164" s="100">
        <v>70.628906748309731</v>
      </c>
      <c r="BF164" s="100">
        <v>69.793830173201741</v>
      </c>
      <c r="BG164" s="2">
        <f t="shared" si="20"/>
        <v>69.679241010350438</v>
      </c>
      <c r="BH164" s="3">
        <v>163</v>
      </c>
      <c r="BI164" s="3" t="str">
        <f t="shared" si="21"/>
        <v>OK</v>
      </c>
      <c r="BP164" s="2">
        <v>69.679241010350438</v>
      </c>
      <c r="BQ164" s="2">
        <v>69.793830173201741</v>
      </c>
      <c r="BU164" s="99">
        <v>69.793830173201741</v>
      </c>
      <c r="BV164" s="2">
        <v>69.679241010350438</v>
      </c>
      <c r="BW164" s="2">
        <f t="shared" si="22"/>
        <v>64.929710314501818</v>
      </c>
      <c r="BX164" s="2">
        <f t="shared" si="23"/>
        <v>74.428771706199058</v>
      </c>
    </row>
    <row r="165" spans="2:76" ht="14.25">
      <c r="B165" s="19">
        <v>165</v>
      </c>
      <c r="C165" s="98">
        <v>1316.9449999999999</v>
      </c>
      <c r="D165" s="99">
        <v>0.88</v>
      </c>
      <c r="E165" s="99">
        <v>1.2434899328859061</v>
      </c>
      <c r="F165" s="9">
        <f t="shared" si="18"/>
        <v>1.5462672131885953</v>
      </c>
      <c r="G165" s="100">
        <v>78.374723353616488</v>
      </c>
      <c r="H165" s="100">
        <v>80.192457790740661</v>
      </c>
      <c r="J165" s="21">
        <v>137</v>
      </c>
      <c r="K165" s="21">
        <v>74.501953069923331</v>
      </c>
      <c r="L165" s="21">
        <v>0.73425780653013817</v>
      </c>
      <c r="M165" s="21">
        <v>0.42265949111426132</v>
      </c>
      <c r="S165" s="19">
        <v>167</v>
      </c>
      <c r="T165" s="13">
        <v>1393.0266666666666</v>
      </c>
      <c r="U165" s="14">
        <v>0.78982258064516131</v>
      </c>
      <c r="V165" s="14">
        <v>1.0350887096774193</v>
      </c>
      <c r="W165" s="20">
        <f t="shared" si="16"/>
        <v>1.0714086369016649</v>
      </c>
      <c r="X165" s="15">
        <v>79.334110538338507</v>
      </c>
      <c r="Y165" s="15">
        <v>75.994414736405886</v>
      </c>
      <c r="AA165" s="21">
        <v>137</v>
      </c>
      <c r="AB165" s="21">
        <v>74.146147981032129</v>
      </c>
      <c r="AC165" s="21">
        <v>0.67504282144116701</v>
      </c>
      <c r="AD165" s="21">
        <v>0.40556196513136944</v>
      </c>
      <c r="AI165" s="19">
        <v>165</v>
      </c>
      <c r="AJ165" s="98">
        <v>1413.8774999999998</v>
      </c>
      <c r="AK165" s="99">
        <v>0.75</v>
      </c>
      <c r="AL165" s="99">
        <v>1.0099062676453983</v>
      </c>
      <c r="AM165" s="9">
        <f t="shared" si="17"/>
        <v>1.0199106694294588</v>
      </c>
      <c r="AN165" s="100">
        <v>75.994414736405886</v>
      </c>
      <c r="AO165" s="100">
        <v>74.021909233176842</v>
      </c>
      <c r="AP165" s="91">
        <v>75.386451790576942</v>
      </c>
      <c r="AQ165" s="21"/>
      <c r="AR165" s="21">
        <v>137</v>
      </c>
      <c r="AS165" s="21">
        <v>73.902872789691727</v>
      </c>
      <c r="AT165" s="21">
        <v>-1.1154598335643584</v>
      </c>
      <c r="AU165" s="21">
        <v>-0.70914277224777578</v>
      </c>
      <c r="AZ165" s="102">
        <v>565</v>
      </c>
      <c r="BA165" s="98">
        <v>1300.0282958199355</v>
      </c>
      <c r="BB165" s="99">
        <v>0.60468854732462729</v>
      </c>
      <c r="BC165" s="99">
        <v>0.72062290535074536</v>
      </c>
      <c r="BD165" s="103">
        <f t="shared" si="19"/>
        <v>0.51929737171614931</v>
      </c>
      <c r="BE165" s="100">
        <v>69.793830173201741</v>
      </c>
      <c r="BF165" s="100">
        <v>70.654286472976565</v>
      </c>
      <c r="BG165" s="2">
        <f t="shared" si="20"/>
        <v>69.404102014134509</v>
      </c>
      <c r="BH165" s="3">
        <v>164</v>
      </c>
      <c r="BI165" s="3" t="str">
        <f t="shared" si="21"/>
        <v>OK</v>
      </c>
      <c r="BP165" s="2">
        <v>69.404102014134509</v>
      </c>
      <c r="BQ165" s="2">
        <v>70.654286472976565</v>
      </c>
      <c r="BU165" s="99">
        <v>70.654286472976565</v>
      </c>
      <c r="BV165" s="2">
        <v>69.404102014134509</v>
      </c>
      <c r="BW165" s="2">
        <f t="shared" si="22"/>
        <v>64.654571318285889</v>
      </c>
      <c r="BX165" s="2">
        <f t="shared" si="23"/>
        <v>74.153632709983128</v>
      </c>
    </row>
    <row r="166" spans="2:76" ht="14.25">
      <c r="B166" s="19">
        <v>166</v>
      </c>
      <c r="C166" s="98">
        <v>1355.9408333333333</v>
      </c>
      <c r="D166" s="99">
        <v>0.89211781760674758</v>
      </c>
      <c r="E166" s="99">
        <v>1.2482749077490776</v>
      </c>
      <c r="F166" s="9">
        <f t="shared" si="18"/>
        <v>1.5581902453159682</v>
      </c>
      <c r="G166" s="100">
        <v>80.192457790740661</v>
      </c>
      <c r="H166" s="100">
        <v>80.026851057185283</v>
      </c>
      <c r="J166" s="21">
        <v>138</v>
      </c>
      <c r="K166" s="21">
        <v>74.09368304025628</v>
      </c>
      <c r="L166" s="21">
        <v>3.9981972671753852E-2</v>
      </c>
      <c r="M166" s="21">
        <v>2.3014750504384542E-2</v>
      </c>
      <c r="S166" s="19">
        <v>168</v>
      </c>
      <c r="T166" s="13">
        <v>1413.8774999999998</v>
      </c>
      <c r="U166" s="14">
        <v>0.75</v>
      </c>
      <c r="V166" s="14">
        <v>1.0099062676453983</v>
      </c>
      <c r="W166" s="20">
        <f t="shared" si="16"/>
        <v>1.0199106694294588</v>
      </c>
      <c r="X166" s="15">
        <v>75.994414736405886</v>
      </c>
      <c r="Y166" s="15">
        <v>74.021909233176842</v>
      </c>
      <c r="AA166" s="21">
        <v>138</v>
      </c>
      <c r="AB166" s="21">
        <v>73.720715833442426</v>
      </c>
      <c r="AC166" s="21">
        <v>-0.93330287731505734</v>
      </c>
      <c r="AD166" s="21">
        <v>-0.56072316742597206</v>
      </c>
      <c r="AI166" s="19">
        <v>166</v>
      </c>
      <c r="AJ166" s="98">
        <v>1423.905</v>
      </c>
      <c r="AK166" s="99">
        <v>0.74512073368934284</v>
      </c>
      <c r="AL166" s="99">
        <v>1.0302414673786859</v>
      </c>
      <c r="AM166" s="9">
        <f t="shared" si="17"/>
        <v>1.061397481106588</v>
      </c>
      <c r="AN166" s="100">
        <v>74.021909233176842</v>
      </c>
      <c r="AO166" s="100">
        <v>73.880198593169368</v>
      </c>
      <c r="AP166" s="91">
        <v>74.354670421921952</v>
      </c>
      <c r="AQ166" s="21"/>
      <c r="AR166" s="21">
        <v>138</v>
      </c>
      <c r="AS166" s="21">
        <v>72.458578649076856</v>
      </c>
      <c r="AT166" s="21">
        <v>-1.170627321655644</v>
      </c>
      <c r="AU166" s="21">
        <v>-0.74421496782651797</v>
      </c>
      <c r="AZ166" s="102">
        <v>566</v>
      </c>
      <c r="BA166" s="98">
        <v>1152.3666666666666</v>
      </c>
      <c r="BB166" s="99">
        <v>0.61529927849927857</v>
      </c>
      <c r="BC166" s="99">
        <v>0.68709494949494954</v>
      </c>
      <c r="BD166" s="103">
        <f t="shared" si="19"/>
        <v>0.47209946962146726</v>
      </c>
      <c r="BE166" s="100">
        <v>70.654286472976565</v>
      </c>
      <c r="BF166" s="100">
        <v>69.573577770507484</v>
      </c>
      <c r="BG166" s="2">
        <f t="shared" si="20"/>
        <v>69.856460141891333</v>
      </c>
      <c r="BH166" s="3">
        <v>165</v>
      </c>
      <c r="BI166" s="3" t="str">
        <f t="shared" si="21"/>
        <v>OK</v>
      </c>
      <c r="BP166" s="2">
        <v>69.856460141891333</v>
      </c>
      <c r="BQ166" s="2">
        <v>69.573577770507484</v>
      </c>
      <c r="BU166" s="99">
        <v>69.573577770507484</v>
      </c>
      <c r="BV166" s="2">
        <v>69.856460141891333</v>
      </c>
      <c r="BW166" s="2">
        <f t="shared" si="22"/>
        <v>65.106929446042713</v>
      </c>
      <c r="BX166" s="2">
        <f t="shared" si="23"/>
        <v>74.605990837739952</v>
      </c>
    </row>
    <row r="167" spans="2:76" ht="14.25">
      <c r="B167" s="19">
        <v>167</v>
      </c>
      <c r="C167" s="98">
        <v>1329.2008333333333</v>
      </c>
      <c r="D167" s="99">
        <v>0.89002816901408466</v>
      </c>
      <c r="E167" s="99">
        <v>1.1800845070422534</v>
      </c>
      <c r="F167" s="9">
        <f t="shared" si="18"/>
        <v>1.3925994437611582</v>
      </c>
      <c r="G167" s="100">
        <v>80.026851057185283</v>
      </c>
      <c r="H167" s="100">
        <v>79.334110538338507</v>
      </c>
      <c r="J167" s="21">
        <v>139</v>
      </c>
      <c r="K167" s="21">
        <v>73.535405548394976</v>
      </c>
      <c r="L167" s="21">
        <v>1.3135161530015012</v>
      </c>
      <c r="M167" s="21">
        <v>0.75609692380599747</v>
      </c>
      <c r="S167" s="19">
        <v>169</v>
      </c>
      <c r="T167" s="13">
        <v>1423.905</v>
      </c>
      <c r="U167" s="14">
        <v>0.74512073368934284</v>
      </c>
      <c r="V167" s="14">
        <v>1.0302414673786859</v>
      </c>
      <c r="W167" s="20">
        <f t="shared" si="16"/>
        <v>1.061397481106588</v>
      </c>
      <c r="X167" s="15">
        <v>74.021909233176842</v>
      </c>
      <c r="Y167" s="15">
        <v>73.880198593169368</v>
      </c>
      <c r="AA167" s="21">
        <v>139</v>
      </c>
      <c r="AB167" s="21">
        <v>72.317800197823573</v>
      </c>
      <c r="AC167" s="21">
        <v>-1.0298488704023612</v>
      </c>
      <c r="AD167" s="21">
        <v>-0.61872746202531714</v>
      </c>
      <c r="AI167" s="19">
        <v>167</v>
      </c>
      <c r="AJ167" s="98">
        <v>1395.2550000000001</v>
      </c>
      <c r="AK167" s="99">
        <v>0.7448415730337079</v>
      </c>
      <c r="AL167" s="99">
        <v>0.98515842696629208</v>
      </c>
      <c r="AM167" s="9">
        <f t="shared" si="17"/>
        <v>0.97053712622269905</v>
      </c>
      <c r="AN167" s="100">
        <v>73.880198593169368</v>
      </c>
      <c r="AO167" s="100">
        <v>74.508672019954432</v>
      </c>
      <c r="AP167" s="91">
        <v>74.098761118195469</v>
      </c>
      <c r="AQ167" s="21"/>
      <c r="AR167" s="21">
        <v>139</v>
      </c>
      <c r="AS167" s="21">
        <v>71.892153278613094</v>
      </c>
      <c r="AT167" s="21">
        <v>3.9662398859078962E-2</v>
      </c>
      <c r="AU167" s="21">
        <v>2.5214985456759147E-2</v>
      </c>
      <c r="AZ167" s="102">
        <v>567</v>
      </c>
      <c r="BA167" s="98">
        <v>1250.7316666666666</v>
      </c>
      <c r="BB167" s="99">
        <v>0.61</v>
      </c>
      <c r="BC167" s="99">
        <v>0.70391542317220723</v>
      </c>
      <c r="BD167" s="103">
        <f t="shared" si="19"/>
        <v>0.4954969229797076</v>
      </c>
      <c r="BE167" s="100">
        <v>69.573577770507484</v>
      </c>
      <c r="BF167" s="100">
        <v>69.26868450837928</v>
      </c>
      <c r="BG167" s="2">
        <f t="shared" si="20"/>
        <v>69.221333271934583</v>
      </c>
      <c r="BH167" s="3">
        <v>166</v>
      </c>
      <c r="BI167" s="3" t="str">
        <f t="shared" si="21"/>
        <v>OK</v>
      </c>
      <c r="BP167" s="2">
        <v>69.221333271934583</v>
      </c>
      <c r="BQ167" s="2">
        <v>69.26868450837928</v>
      </c>
      <c r="BU167" s="99">
        <v>69.26868450837928</v>
      </c>
      <c r="BV167" s="2">
        <v>69.221333271934583</v>
      </c>
      <c r="BW167" s="2">
        <f t="shared" si="22"/>
        <v>64.471802576085963</v>
      </c>
      <c r="BX167" s="2">
        <f t="shared" si="23"/>
        <v>73.970863967783202</v>
      </c>
    </row>
    <row r="168" spans="2:76" ht="14.25">
      <c r="B168" s="19">
        <v>168</v>
      </c>
      <c r="C168" s="98">
        <v>1393.0266666666666</v>
      </c>
      <c r="D168" s="99">
        <v>0.78982258064516131</v>
      </c>
      <c r="E168" s="99">
        <v>1.0350887096774193</v>
      </c>
      <c r="F168" s="9">
        <f t="shared" si="18"/>
        <v>1.0714086369016649</v>
      </c>
      <c r="G168" s="100">
        <v>79.334110538338507</v>
      </c>
      <c r="H168" s="100">
        <v>75.994414736405886</v>
      </c>
      <c r="J168" s="21">
        <v>140</v>
      </c>
      <c r="K168" s="21">
        <v>74.155760788621521</v>
      </c>
      <c r="L168" s="21">
        <v>0.66543001385177547</v>
      </c>
      <c r="M168" s="21">
        <v>0.3830402734917373</v>
      </c>
      <c r="S168" s="19">
        <v>170</v>
      </c>
      <c r="T168" s="13">
        <v>1395.2550000000001</v>
      </c>
      <c r="U168" s="14">
        <v>0.7448415730337079</v>
      </c>
      <c r="V168" s="14">
        <v>0.98515842696629208</v>
      </c>
      <c r="W168" s="20">
        <f t="shared" si="16"/>
        <v>0.97053712622269905</v>
      </c>
      <c r="X168" s="15">
        <v>73.880198593169368</v>
      </c>
      <c r="Y168" s="15">
        <v>74.508672019954432</v>
      </c>
      <c r="AA168" s="21">
        <v>140</v>
      </c>
      <c r="AB168" s="21">
        <v>71.779701785979341</v>
      </c>
      <c r="AC168" s="21">
        <v>0.1521138914928315</v>
      </c>
      <c r="AD168" s="21">
        <v>9.1389178283394781E-2</v>
      </c>
      <c r="AI168" s="19">
        <v>168</v>
      </c>
      <c r="AJ168" s="98">
        <v>1365.2264435146444</v>
      </c>
      <c r="AK168" s="99">
        <v>0.74982347063395138</v>
      </c>
      <c r="AL168" s="99">
        <v>0.97964694126790275</v>
      </c>
      <c r="AM168" s="9">
        <f t="shared" si="17"/>
        <v>0.95970812953555773</v>
      </c>
      <c r="AN168" s="100">
        <v>74.508672019954432</v>
      </c>
      <c r="AO168" s="100">
        <v>72.037620931747867</v>
      </c>
      <c r="AP168" s="91">
        <v>74.495381792791562</v>
      </c>
      <c r="AQ168" s="21"/>
      <c r="AR168" s="21">
        <v>140</v>
      </c>
      <c r="AS168" s="21">
        <v>72.242175335690817</v>
      </c>
      <c r="AT168" s="21">
        <v>-1.4360933858892651</v>
      </c>
      <c r="AU168" s="21">
        <v>-0.91298244386085303</v>
      </c>
      <c r="AZ168" s="102">
        <v>568</v>
      </c>
      <c r="BA168" s="98">
        <v>1193.6704166666666</v>
      </c>
      <c r="BB168" s="99">
        <v>0.61479030594706086</v>
      </c>
      <c r="BC168" s="99">
        <v>0.73520969405293912</v>
      </c>
      <c r="BD168" s="103">
        <f t="shared" si="19"/>
        <v>0.54053329422941632</v>
      </c>
      <c r="BE168" s="100">
        <v>69.26868450837928</v>
      </c>
      <c r="BF168" s="100">
        <v>68.742420844330923</v>
      </c>
      <c r="BG168" s="2">
        <f t="shared" si="20"/>
        <v>69.518903902427837</v>
      </c>
      <c r="BH168" s="3">
        <v>167</v>
      </c>
      <c r="BI168" s="3" t="str">
        <f t="shared" si="21"/>
        <v>OK</v>
      </c>
      <c r="BP168" s="2">
        <v>69.518903902427837</v>
      </c>
      <c r="BQ168" s="2">
        <v>68.742420844330923</v>
      </c>
      <c r="BU168" s="99">
        <v>68.742420844330923</v>
      </c>
      <c r="BV168" s="2">
        <v>69.518903902427837</v>
      </c>
      <c r="BW168" s="2">
        <f t="shared" si="22"/>
        <v>64.769373206579218</v>
      </c>
      <c r="BX168" s="2">
        <f t="shared" si="23"/>
        <v>74.268434598276457</v>
      </c>
    </row>
    <row r="169" spans="2:76" ht="14.25">
      <c r="B169" s="19">
        <v>169</v>
      </c>
      <c r="C169" s="98">
        <v>1413.8774999999998</v>
      </c>
      <c r="D169" s="99">
        <v>0.75</v>
      </c>
      <c r="E169" s="99">
        <v>1.0099062676453983</v>
      </c>
      <c r="F169" s="9">
        <f t="shared" si="18"/>
        <v>1.0199106694294588</v>
      </c>
      <c r="G169" s="100">
        <v>75.994414736405886</v>
      </c>
      <c r="H169" s="100">
        <v>74.021909233176842</v>
      </c>
      <c r="J169" s="21">
        <v>141</v>
      </c>
      <c r="K169" s="21">
        <v>73.688979987375191</v>
      </c>
      <c r="L169" s="21">
        <v>-0.90156703124782211</v>
      </c>
      <c r="M169" s="21">
        <v>-0.51896739706908257</v>
      </c>
      <c r="S169" s="19">
        <v>171</v>
      </c>
      <c r="T169" s="13">
        <v>1365.2264435146444</v>
      </c>
      <c r="U169" s="14">
        <v>0.74982347063395138</v>
      </c>
      <c r="V169" s="14">
        <v>0.97964694126790275</v>
      </c>
      <c r="W169" s="20">
        <f t="shared" si="16"/>
        <v>0.95970812953555773</v>
      </c>
      <c r="X169" s="15">
        <v>74.508672019954432</v>
      </c>
      <c r="Y169" s="15">
        <v>72.037620931747867</v>
      </c>
      <c r="AA169" s="21">
        <v>141</v>
      </c>
      <c r="AB169" s="21">
        <v>72.141348913819357</v>
      </c>
      <c r="AC169" s="21">
        <v>-1.335266964017805</v>
      </c>
      <c r="AD169" s="21">
        <v>-0.80222095058491871</v>
      </c>
      <c r="AI169" s="19">
        <v>169</v>
      </c>
      <c r="AJ169" s="98">
        <v>1383.4766666666667</v>
      </c>
      <c r="AK169" s="99">
        <v>0.74472502805836138</v>
      </c>
      <c r="AL169" s="99">
        <v>0.96989001122334473</v>
      </c>
      <c r="AM169" s="9">
        <f t="shared" si="17"/>
        <v>0.94068663387081974</v>
      </c>
      <c r="AN169" s="100">
        <v>72.037620931747867</v>
      </c>
      <c r="AO169" s="100">
        <v>72.484569165195126</v>
      </c>
      <c r="AP169" s="91">
        <v>73.010325993472719</v>
      </c>
      <c r="AQ169" s="21"/>
      <c r="AR169" s="21">
        <v>141</v>
      </c>
      <c r="AS169" s="21">
        <v>71.739746715062466</v>
      </c>
      <c r="AT169" s="21">
        <v>-0.71632716758061576</v>
      </c>
      <c r="AU169" s="21">
        <v>-0.45539805035499403</v>
      </c>
      <c r="AZ169" s="102">
        <v>569</v>
      </c>
      <c r="BA169" s="98">
        <v>1216.109475620975</v>
      </c>
      <c r="BB169" s="99">
        <v>0.61</v>
      </c>
      <c r="BC169" s="99">
        <v>0.70555734221558597</v>
      </c>
      <c r="BD169" s="103">
        <f t="shared" si="19"/>
        <v>0.4978111631543215</v>
      </c>
      <c r="BE169" s="100">
        <v>68.742420844330923</v>
      </c>
      <c r="BF169" s="100">
        <v>67.63097682903836</v>
      </c>
      <c r="BG169" s="2">
        <f t="shared" si="20"/>
        <v>68.848946568769918</v>
      </c>
      <c r="BH169" s="3">
        <v>168</v>
      </c>
      <c r="BI169" s="3" t="str">
        <f t="shared" si="21"/>
        <v>OK</v>
      </c>
      <c r="BP169" s="2">
        <v>68.848946568769918</v>
      </c>
      <c r="BQ169" s="2">
        <v>67.63097682903836</v>
      </c>
      <c r="BU169" s="99">
        <v>67.63097682903836</v>
      </c>
      <c r="BV169" s="2">
        <v>68.848946568769918</v>
      </c>
      <c r="BW169" s="2">
        <f t="shared" si="22"/>
        <v>64.099415872921298</v>
      </c>
      <c r="BX169" s="2">
        <f t="shared" si="23"/>
        <v>73.598477264618538</v>
      </c>
    </row>
    <row r="170" spans="2:76" ht="14.25">
      <c r="B170" s="19">
        <v>170</v>
      </c>
      <c r="C170" s="98">
        <v>1423.905</v>
      </c>
      <c r="D170" s="99">
        <v>0.74512073368934284</v>
      </c>
      <c r="E170" s="99">
        <v>1.0302414673786859</v>
      </c>
      <c r="F170" s="9">
        <f t="shared" si="18"/>
        <v>1.061397481106588</v>
      </c>
      <c r="G170" s="100">
        <v>74.021909233176842</v>
      </c>
      <c r="H170" s="100">
        <v>73.880198593169368</v>
      </c>
      <c r="J170" s="21">
        <v>142</v>
      </c>
      <c r="K170" s="21">
        <v>72.330087341886255</v>
      </c>
      <c r="L170" s="21">
        <v>-1.0421360144650436</v>
      </c>
      <c r="M170" s="21">
        <v>-0.59988286624714338</v>
      </c>
      <c r="S170" s="19">
        <v>172</v>
      </c>
      <c r="T170" s="13">
        <v>1383.4766666666667</v>
      </c>
      <c r="U170" s="14">
        <v>0.74472502805836138</v>
      </c>
      <c r="V170" s="14">
        <v>0.96989001122334473</v>
      </c>
      <c r="W170" s="20">
        <f t="shared" si="16"/>
        <v>0.94068663387081974</v>
      </c>
      <c r="X170" s="15">
        <v>72.037620931747867</v>
      </c>
      <c r="Y170" s="15">
        <v>72.484569165195126</v>
      </c>
      <c r="AA170" s="21">
        <v>142</v>
      </c>
      <c r="AB170" s="21">
        <v>71.649795067756145</v>
      </c>
      <c r="AC170" s="21">
        <v>-0.62637552027429422</v>
      </c>
      <c r="AD170" s="21">
        <v>-0.37632292181151195</v>
      </c>
      <c r="AI170" s="19">
        <v>170</v>
      </c>
      <c r="AJ170" s="98">
        <v>1331.4291666666666</v>
      </c>
      <c r="AK170" s="99">
        <v>0.74003724184629271</v>
      </c>
      <c r="AL170" s="99">
        <v>0.95501862092314638</v>
      </c>
      <c r="AM170" s="9">
        <f t="shared" si="17"/>
        <v>0.91206056630994836</v>
      </c>
      <c r="AN170" s="100">
        <v>72.484569165195126</v>
      </c>
      <c r="AO170" s="100">
        <v>72.980323592085711</v>
      </c>
      <c r="AP170" s="91">
        <v>73.26032605850483</v>
      </c>
      <c r="AQ170" s="21"/>
      <c r="AR170" s="21">
        <v>142</v>
      </c>
      <c r="AS170" s="21">
        <v>72.139639333406961</v>
      </c>
      <c r="AT170" s="21">
        <v>1.2054205147203731</v>
      </c>
      <c r="AU170" s="21">
        <v>0.76633440291763422</v>
      </c>
      <c r="AZ170" s="102">
        <v>570</v>
      </c>
      <c r="BA170" s="98">
        <v>1206.3241666666665</v>
      </c>
      <c r="BB170" s="99">
        <v>0.57970692615912989</v>
      </c>
      <c r="BC170" s="99">
        <v>0.73456038923869493</v>
      </c>
      <c r="BD170" s="103">
        <f t="shared" si="19"/>
        <v>0.53957896543850303</v>
      </c>
      <c r="BE170" s="100">
        <v>67.63097682903836</v>
      </c>
      <c r="BF170" s="100">
        <v>68.53181283255816</v>
      </c>
      <c r="BG170" s="2">
        <f t="shared" si="20"/>
        <v>68.458492668691576</v>
      </c>
      <c r="BH170" s="3">
        <v>169</v>
      </c>
      <c r="BI170" s="3" t="str">
        <f t="shared" si="21"/>
        <v>OK</v>
      </c>
      <c r="BP170" s="2">
        <v>68.458492668691576</v>
      </c>
      <c r="BQ170" s="2">
        <v>68.53181283255816</v>
      </c>
      <c r="BU170" s="99">
        <v>68.53181283255816</v>
      </c>
      <c r="BV170" s="2">
        <v>68.458492668691576</v>
      </c>
      <c r="BW170" s="2">
        <f t="shared" si="22"/>
        <v>63.708961972842957</v>
      </c>
      <c r="BX170" s="2">
        <f t="shared" si="23"/>
        <v>73.208023364540196</v>
      </c>
    </row>
    <row r="171" spans="2:76" ht="14.25">
      <c r="B171" s="19">
        <v>171</v>
      </c>
      <c r="C171" s="98">
        <v>1395.2550000000001</v>
      </c>
      <c r="D171" s="99">
        <v>0.7448415730337079</v>
      </c>
      <c r="E171" s="99">
        <v>0.98515842696629208</v>
      </c>
      <c r="F171" s="9">
        <f t="shared" si="18"/>
        <v>0.97053712622269905</v>
      </c>
      <c r="G171" s="100">
        <v>73.880198593169368</v>
      </c>
      <c r="H171" s="100">
        <v>74.508672019954432</v>
      </c>
      <c r="J171" s="21">
        <v>143</v>
      </c>
      <c r="K171" s="21">
        <v>71.889980922382151</v>
      </c>
      <c r="L171" s="21">
        <v>4.1834755090022213E-2</v>
      </c>
      <c r="M171" s="21">
        <v>2.4081264291621496E-2</v>
      </c>
      <c r="S171" s="19">
        <v>173</v>
      </c>
      <c r="T171" s="13">
        <v>1331.4291666666666</v>
      </c>
      <c r="U171" s="14">
        <v>0.74003724184629271</v>
      </c>
      <c r="V171" s="14">
        <v>0.95501862092314638</v>
      </c>
      <c r="W171" s="20">
        <f t="shared" si="16"/>
        <v>0.91206056630994836</v>
      </c>
      <c r="X171" s="15">
        <v>72.484569165195126</v>
      </c>
      <c r="Y171" s="15">
        <v>72.980323592085711</v>
      </c>
      <c r="AA171" s="21">
        <v>143</v>
      </c>
      <c r="AB171" s="21">
        <v>72.122313484822357</v>
      </c>
      <c r="AC171" s="21">
        <v>1.222746363304978</v>
      </c>
      <c r="AD171" s="21">
        <v>0.73461920075009957</v>
      </c>
      <c r="AI171" s="19">
        <v>171</v>
      </c>
      <c r="AJ171" s="98">
        <v>1337.4775</v>
      </c>
      <c r="AK171" s="99">
        <v>0.75990372434760578</v>
      </c>
      <c r="AL171" s="99">
        <v>0.98466303521662024</v>
      </c>
      <c r="AM171" s="9">
        <f t="shared" si="17"/>
        <v>0.9695612929220071</v>
      </c>
      <c r="AN171" s="100">
        <v>72.980323592085711</v>
      </c>
      <c r="AO171" s="100">
        <v>73.70508714594213</v>
      </c>
      <c r="AP171" s="91">
        <v>73.76573309520839</v>
      </c>
      <c r="AQ171" s="21"/>
      <c r="AR171" s="21">
        <v>143</v>
      </c>
      <c r="AS171" s="21">
        <v>73.454248245499855</v>
      </c>
      <c r="AT171" s="21">
        <v>-2.3965548193705501</v>
      </c>
      <c r="AU171" s="21">
        <v>-1.5235864863207054</v>
      </c>
      <c r="AZ171" s="102">
        <v>571</v>
      </c>
      <c r="BA171" s="98">
        <v>1191.9195833333333</v>
      </c>
      <c r="BB171" s="99">
        <v>0.57999999999999996</v>
      </c>
      <c r="BC171" s="99">
        <v>0.73464396986347935</v>
      </c>
      <c r="BD171" s="103">
        <f t="shared" si="19"/>
        <v>0.5397017624567727</v>
      </c>
      <c r="BE171" s="100">
        <v>68.53181283255816</v>
      </c>
      <c r="BF171" s="100">
        <v>67.71773509218545</v>
      </c>
      <c r="BG171" s="2">
        <f t="shared" si="20"/>
        <v>68.990753739737301</v>
      </c>
      <c r="BH171" s="3">
        <v>170</v>
      </c>
      <c r="BI171" s="3" t="str">
        <f t="shared" si="21"/>
        <v>OK</v>
      </c>
      <c r="BP171" s="2">
        <v>68.990753739737301</v>
      </c>
      <c r="BQ171" s="2">
        <v>67.71773509218545</v>
      </c>
      <c r="BU171" s="99">
        <v>67.71773509218545</v>
      </c>
      <c r="BV171" s="2">
        <v>68.990753739737301</v>
      </c>
      <c r="BW171" s="2">
        <f t="shared" si="22"/>
        <v>64.241223043888681</v>
      </c>
      <c r="BX171" s="2">
        <f t="shared" si="23"/>
        <v>73.74028443558592</v>
      </c>
    </row>
    <row r="172" spans="2:76" ht="14.25">
      <c r="B172" s="19">
        <v>172</v>
      </c>
      <c r="C172" s="98">
        <v>1365.2264435146444</v>
      </c>
      <c r="D172" s="99">
        <v>0.74982347063395138</v>
      </c>
      <c r="E172" s="99">
        <v>0.97964694126790275</v>
      </c>
      <c r="F172" s="9">
        <f t="shared" si="18"/>
        <v>0.95970812953555773</v>
      </c>
      <c r="G172" s="100">
        <v>74.508672019954432</v>
      </c>
      <c r="H172" s="100">
        <v>72.037620931747867</v>
      </c>
      <c r="J172" s="21">
        <v>144</v>
      </c>
      <c r="K172" s="21">
        <v>72.209531604531122</v>
      </c>
      <c r="L172" s="21">
        <v>-1.4034496547295703</v>
      </c>
      <c r="M172" s="21">
        <v>-0.80786518249723005</v>
      </c>
      <c r="S172" s="19">
        <v>174</v>
      </c>
      <c r="T172" s="13">
        <v>1337.4775</v>
      </c>
      <c r="U172" s="14">
        <v>0.75990372434760578</v>
      </c>
      <c r="V172" s="14">
        <v>0.98466303521662024</v>
      </c>
      <c r="W172" s="20">
        <f t="shared" si="16"/>
        <v>0.9695612929220071</v>
      </c>
      <c r="X172" s="15">
        <v>72.980323592085711</v>
      </c>
      <c r="Y172" s="15">
        <v>73.70508714594213</v>
      </c>
      <c r="AA172" s="21">
        <v>144</v>
      </c>
      <c r="AB172" s="21">
        <v>73.405596588974078</v>
      </c>
      <c r="AC172" s="21">
        <v>-2.3479031628447729</v>
      </c>
      <c r="AD172" s="21">
        <v>-1.4106071354533678</v>
      </c>
      <c r="AI172" s="19">
        <v>172</v>
      </c>
      <c r="AJ172" s="98">
        <v>1206.4833333333333</v>
      </c>
      <c r="AK172" s="99">
        <v>0.73767038777908345</v>
      </c>
      <c r="AL172" s="99">
        <v>0.95180669800235007</v>
      </c>
      <c r="AM172" s="9">
        <f t="shared" si="17"/>
        <v>0.90593599036213679</v>
      </c>
      <c r="AN172" s="100">
        <v>73.70508714594213</v>
      </c>
      <c r="AO172" s="100">
        <v>71.331810880011687</v>
      </c>
      <c r="AP172" s="91">
        <v>74.169000035659508</v>
      </c>
      <c r="AQ172" s="21"/>
      <c r="AR172" s="21">
        <v>144</v>
      </c>
      <c r="AS172" s="21">
        <v>71.871097198786487</v>
      </c>
      <c r="AT172" s="21">
        <v>2.14284706002843E-2</v>
      </c>
      <c r="AU172" s="21">
        <v>1.3622942385974149E-2</v>
      </c>
      <c r="AZ172" s="102">
        <v>572</v>
      </c>
      <c r="BA172" s="98">
        <v>1238.5554166666668</v>
      </c>
      <c r="BB172" s="99">
        <v>0.61</v>
      </c>
      <c r="BC172" s="99">
        <v>0.69</v>
      </c>
      <c r="BD172" s="103">
        <f t="shared" si="19"/>
        <v>0.47609999999999991</v>
      </c>
      <c r="BE172" s="100">
        <v>67.71773509218545</v>
      </c>
      <c r="BF172" s="100">
        <v>68.545877163878117</v>
      </c>
      <c r="BG172" s="2">
        <f t="shared" si="20"/>
        <v>68.061161940156069</v>
      </c>
      <c r="BH172" s="3">
        <v>171</v>
      </c>
      <c r="BI172" s="3" t="str">
        <f t="shared" si="21"/>
        <v>OK</v>
      </c>
      <c r="BP172" s="2">
        <v>68.061161940156069</v>
      </c>
      <c r="BQ172" s="2">
        <v>68.545877163878117</v>
      </c>
      <c r="BU172" s="99">
        <v>68.545877163878117</v>
      </c>
      <c r="BV172" s="2">
        <v>68.061161940156069</v>
      </c>
      <c r="BW172" s="2">
        <f t="shared" si="22"/>
        <v>63.311631244307449</v>
      </c>
      <c r="BX172" s="2">
        <f t="shared" si="23"/>
        <v>72.810692636004688</v>
      </c>
    </row>
    <row r="173" spans="2:76" ht="14.25">
      <c r="B173" s="19">
        <v>173</v>
      </c>
      <c r="C173" s="98">
        <v>1383.4766666666667</v>
      </c>
      <c r="D173" s="99">
        <v>0.74472502805836138</v>
      </c>
      <c r="E173" s="99">
        <v>0.96989001122334473</v>
      </c>
      <c r="F173" s="9">
        <f t="shared" si="18"/>
        <v>0.94068663387081974</v>
      </c>
      <c r="G173" s="100">
        <v>72.037620931747867</v>
      </c>
      <c r="H173" s="100">
        <v>72.484569165195126</v>
      </c>
      <c r="J173" s="21">
        <v>145</v>
      </c>
      <c r="K173" s="21">
        <v>71.786903863888853</v>
      </c>
      <c r="L173" s="21">
        <v>-0.76348431640700198</v>
      </c>
      <c r="M173" s="21">
        <v>-0.43948309405282149</v>
      </c>
      <c r="S173" s="19">
        <v>175</v>
      </c>
      <c r="T173" s="13">
        <v>1206.4833333333333</v>
      </c>
      <c r="U173" s="14">
        <v>0.73767038777908345</v>
      </c>
      <c r="V173" s="14">
        <v>0.95180669800235007</v>
      </c>
      <c r="W173" s="20">
        <f t="shared" si="16"/>
        <v>0.90593599036213679</v>
      </c>
      <c r="X173" s="15">
        <v>73.70508714594213</v>
      </c>
      <c r="Y173" s="15">
        <v>71.331810880011687</v>
      </c>
      <c r="AA173" s="21">
        <v>145</v>
      </c>
      <c r="AB173" s="21">
        <v>71.78708979066046</v>
      </c>
      <c r="AC173" s="21">
        <v>0.10543587872631122</v>
      </c>
      <c r="AD173" s="21">
        <v>6.3345288348233053E-2</v>
      </c>
      <c r="AI173" s="19">
        <v>173</v>
      </c>
      <c r="AJ173" s="98">
        <v>1365.4908333333333</v>
      </c>
      <c r="AK173" s="99">
        <v>0.69515757994018856</v>
      </c>
      <c r="AL173" s="99">
        <v>0.99063031976075466</v>
      </c>
      <c r="AM173" s="9">
        <f t="shared" si="17"/>
        <v>0.98134843042929498</v>
      </c>
      <c r="AN173" s="100">
        <v>71.331810880011687</v>
      </c>
      <c r="AO173" s="100">
        <v>71.883927404286169</v>
      </c>
      <c r="AP173" s="91">
        <v>72.608445896060232</v>
      </c>
      <c r="AQ173" s="21"/>
      <c r="AR173" s="21">
        <v>145</v>
      </c>
      <c r="AS173" s="21">
        <v>72.550496142002373</v>
      </c>
      <c r="AT173" s="21">
        <v>0.9891400965119459</v>
      </c>
      <c r="AU173" s="21">
        <v>0.62883622437619846</v>
      </c>
      <c r="AZ173" s="102">
        <v>573</v>
      </c>
      <c r="BA173" s="98">
        <v>1219.1370833333333</v>
      </c>
      <c r="BB173" s="99">
        <v>0.61512651878274438</v>
      </c>
      <c r="BC173" s="99">
        <v>0.69</v>
      </c>
      <c r="BD173" s="103">
        <f t="shared" si="19"/>
        <v>0.47609999999999991</v>
      </c>
      <c r="BE173" s="100">
        <v>68.545877163878117</v>
      </c>
      <c r="BF173" s="100">
        <v>69.60570284326694</v>
      </c>
      <c r="BG173" s="2">
        <f t="shared" si="20"/>
        <v>68.578698071251353</v>
      </c>
      <c r="BH173" s="3">
        <v>172</v>
      </c>
      <c r="BI173" s="3" t="str">
        <f t="shared" si="21"/>
        <v>OK</v>
      </c>
      <c r="BP173" s="2">
        <v>68.578698071251353</v>
      </c>
      <c r="BQ173" s="2">
        <v>69.60570284326694</v>
      </c>
      <c r="BU173" s="99">
        <v>69.60570284326694</v>
      </c>
      <c r="BV173" s="2">
        <v>68.578698071251353</v>
      </c>
      <c r="BW173" s="2">
        <f t="shared" si="22"/>
        <v>63.829167375402733</v>
      </c>
      <c r="BX173" s="2">
        <f t="shared" si="23"/>
        <v>73.328228767099972</v>
      </c>
    </row>
    <row r="174" spans="2:76" ht="14.25">
      <c r="B174" s="19">
        <v>174</v>
      </c>
      <c r="C174" s="98">
        <v>1331.4291666666666</v>
      </c>
      <c r="D174" s="99">
        <v>0.74003724184629271</v>
      </c>
      <c r="E174" s="99">
        <v>0.95501862092314638</v>
      </c>
      <c r="F174" s="9">
        <f t="shared" si="18"/>
        <v>0.91206056630994836</v>
      </c>
      <c r="G174" s="100">
        <v>72.484569165195126</v>
      </c>
      <c r="H174" s="100">
        <v>72.980323592085711</v>
      </c>
      <c r="J174" s="21">
        <v>146</v>
      </c>
      <c r="K174" s="21">
        <v>72.223737487072583</v>
      </c>
      <c r="L174" s="21">
        <v>1.1213223610547516</v>
      </c>
      <c r="M174" s="21">
        <v>0.64546475949383064</v>
      </c>
      <c r="S174" s="19">
        <v>176</v>
      </c>
      <c r="T174" s="13">
        <v>1365.4908333333333</v>
      </c>
      <c r="U174" s="14">
        <v>0.69515757994018856</v>
      </c>
      <c r="V174" s="14">
        <v>0.99063031976075466</v>
      </c>
      <c r="W174" s="20">
        <f t="shared" si="16"/>
        <v>0.98134843042929498</v>
      </c>
      <c r="X174" s="15">
        <v>71.331810880011687</v>
      </c>
      <c r="Y174" s="15">
        <v>71.883927404286169</v>
      </c>
      <c r="AA174" s="21">
        <v>146</v>
      </c>
      <c r="AB174" s="21">
        <v>72.468216535438614</v>
      </c>
      <c r="AC174" s="21">
        <v>1.0714197030757049</v>
      </c>
      <c r="AD174" s="21">
        <v>0.64370298662263781</v>
      </c>
      <c r="AI174" s="19">
        <v>174</v>
      </c>
      <c r="AJ174" s="98">
        <v>1367.0824999999998</v>
      </c>
      <c r="AK174" s="99">
        <v>0.65</v>
      </c>
      <c r="AL174" s="99">
        <v>0.94055881027489852</v>
      </c>
      <c r="AM174" s="9">
        <f t="shared" si="17"/>
        <v>0.88465087558573252</v>
      </c>
      <c r="AN174" s="100">
        <v>71.883927404286169</v>
      </c>
      <c r="AO174" s="100">
        <v>73.690582932814635</v>
      </c>
      <c r="AP174" s="91">
        <v>72.459734150898768</v>
      </c>
      <c r="AQ174" s="21"/>
      <c r="AR174" s="21">
        <v>146</v>
      </c>
      <c r="AS174" s="21">
        <v>73.235764116857041</v>
      </c>
      <c r="AT174" s="21">
        <v>1.2056408508637162</v>
      </c>
      <c r="AU174" s="21">
        <v>0.76647447948410041</v>
      </c>
      <c r="AZ174" s="102">
        <v>574</v>
      </c>
      <c r="BA174" s="98">
        <v>1227.3341666666665</v>
      </c>
      <c r="BB174" s="99">
        <v>0.56020080771819603</v>
      </c>
      <c r="BC174" s="99">
        <v>0.674899596140902</v>
      </c>
      <c r="BD174" s="103">
        <f t="shared" si="19"/>
        <v>0.45548946487115261</v>
      </c>
      <c r="BE174" s="100">
        <v>69.60570284326694</v>
      </c>
      <c r="BF174" s="100">
        <v>69.238174214589705</v>
      </c>
      <c r="BG174" s="2">
        <f t="shared" si="20"/>
        <v>68.795739715889027</v>
      </c>
      <c r="BH174" s="3">
        <v>173</v>
      </c>
      <c r="BI174" s="3" t="str">
        <f t="shared" si="21"/>
        <v>OK</v>
      </c>
      <c r="BP174" s="2">
        <v>68.795739715889027</v>
      </c>
      <c r="BQ174" s="2">
        <v>69.238174214589705</v>
      </c>
      <c r="BU174" s="99">
        <v>69.238174214589705</v>
      </c>
      <c r="BV174" s="2">
        <v>68.795739715889027</v>
      </c>
      <c r="BW174" s="2">
        <f t="shared" si="22"/>
        <v>64.046209020040408</v>
      </c>
      <c r="BX174" s="2">
        <f t="shared" si="23"/>
        <v>73.545270411737647</v>
      </c>
    </row>
    <row r="175" spans="2:76" ht="14.25">
      <c r="B175" s="19">
        <v>175</v>
      </c>
      <c r="C175" s="98">
        <v>1337.4775</v>
      </c>
      <c r="D175" s="99">
        <v>0.75990372434760578</v>
      </c>
      <c r="E175" s="99">
        <v>0.98466303521662024</v>
      </c>
      <c r="F175" s="9">
        <f t="shared" si="18"/>
        <v>0.9695612929220071</v>
      </c>
      <c r="G175" s="100">
        <v>72.980323592085711</v>
      </c>
      <c r="H175" s="100">
        <v>73.70508714594213</v>
      </c>
      <c r="J175" s="21">
        <v>147</v>
      </c>
      <c r="K175" s="21">
        <v>73.41098987128936</v>
      </c>
      <c r="L175" s="21">
        <v>-2.3532964451600549</v>
      </c>
      <c r="M175" s="21">
        <v>-1.3546237698890888</v>
      </c>
      <c r="S175" s="19">
        <v>177</v>
      </c>
      <c r="T175" s="13">
        <v>1367.0824999999998</v>
      </c>
      <c r="U175" s="14">
        <v>0.65</v>
      </c>
      <c r="V175" s="14">
        <v>0.94055881027489852</v>
      </c>
      <c r="W175" s="20">
        <f t="shared" si="16"/>
        <v>0.88465087558573252</v>
      </c>
      <c r="X175" s="15">
        <v>71.883927404286169</v>
      </c>
      <c r="Y175" s="15">
        <v>73.690582932814635</v>
      </c>
      <c r="AA175" s="21">
        <v>147</v>
      </c>
      <c r="AB175" s="21">
        <v>73.129237243899723</v>
      </c>
      <c r="AC175" s="21">
        <v>1.3121677238210339</v>
      </c>
      <c r="AD175" s="21">
        <v>0.78834305580597175</v>
      </c>
      <c r="AI175" s="19">
        <v>175</v>
      </c>
      <c r="AJ175" s="98">
        <v>1342.8891666666666</v>
      </c>
      <c r="AK175" s="99">
        <v>0.62509516345723248</v>
      </c>
      <c r="AL175" s="99">
        <v>0.96528549037169731</v>
      </c>
      <c r="AM175" s="9">
        <f t="shared" si="17"/>
        <v>0.93177607792212813</v>
      </c>
      <c r="AN175" s="100">
        <v>73.690582932814635</v>
      </c>
      <c r="AO175" s="100">
        <v>74.984894059646237</v>
      </c>
      <c r="AP175" s="91">
        <v>73.585071225397584</v>
      </c>
      <c r="AQ175" s="21"/>
      <c r="AR175" s="21">
        <v>147</v>
      </c>
      <c r="AS175" s="21">
        <v>73.898783027296176</v>
      </c>
      <c r="AT175" s="21">
        <v>0.63753794469243985</v>
      </c>
      <c r="AU175" s="21">
        <v>0.40530856594601078</v>
      </c>
      <c r="AZ175" s="102">
        <v>575</v>
      </c>
      <c r="BA175" s="98">
        <v>1261.4754166666667</v>
      </c>
      <c r="BB175" s="99">
        <v>0.62480169162189958</v>
      </c>
      <c r="BC175" s="99">
        <v>0.68</v>
      </c>
      <c r="BD175" s="103">
        <f t="shared" si="19"/>
        <v>0.46240000000000009</v>
      </c>
      <c r="BE175" s="100">
        <v>69.238174214589705</v>
      </c>
      <c r="BF175" s="100">
        <v>70.085563456133528</v>
      </c>
      <c r="BG175" s="2">
        <f t="shared" si="20"/>
        <v>68.795354921103552</v>
      </c>
      <c r="BH175" s="3">
        <v>174</v>
      </c>
      <c r="BI175" s="3" t="str">
        <f t="shared" si="21"/>
        <v>OK</v>
      </c>
      <c r="BP175" s="2">
        <v>68.795354921103552</v>
      </c>
      <c r="BQ175" s="2">
        <v>70.085563456133528</v>
      </c>
      <c r="BU175" s="99">
        <v>70.085563456133528</v>
      </c>
      <c r="BV175" s="2">
        <v>68.795354921103552</v>
      </c>
      <c r="BW175" s="2">
        <f t="shared" si="22"/>
        <v>64.045824225254933</v>
      </c>
      <c r="BX175" s="2">
        <f t="shared" si="23"/>
        <v>73.544885616952172</v>
      </c>
    </row>
    <row r="176" spans="2:76" ht="14.25">
      <c r="B176" s="19">
        <v>176</v>
      </c>
      <c r="C176" s="98">
        <v>1206.4833333333333</v>
      </c>
      <c r="D176" s="99">
        <v>0.73767038777908345</v>
      </c>
      <c r="E176" s="99">
        <v>0.95180669800235007</v>
      </c>
      <c r="F176" s="9">
        <f t="shared" si="18"/>
        <v>0.90593599036213679</v>
      </c>
      <c r="G176" s="100">
        <v>73.70508714594213</v>
      </c>
      <c r="H176" s="100">
        <v>71.331810880011687</v>
      </c>
      <c r="J176" s="21">
        <v>148</v>
      </c>
      <c r="K176" s="21">
        <v>71.895167508716611</v>
      </c>
      <c r="L176" s="21">
        <v>-2.6418393298399678E-3</v>
      </c>
      <c r="M176" s="21">
        <v>-1.5207171879213384E-3</v>
      </c>
      <c r="S176" s="19">
        <v>178</v>
      </c>
      <c r="T176" s="13">
        <v>1342.8891666666666</v>
      </c>
      <c r="U176" s="14">
        <v>0.62509516345723248</v>
      </c>
      <c r="V176" s="14">
        <v>0.96528549037169731</v>
      </c>
      <c r="W176" s="20">
        <f t="shared" si="16"/>
        <v>0.93177607792212813</v>
      </c>
      <c r="X176" s="15">
        <v>73.690582932814635</v>
      </c>
      <c r="Y176" s="15">
        <v>74.984894059646237</v>
      </c>
      <c r="AA176" s="21">
        <v>148</v>
      </c>
      <c r="AB176" s="21">
        <v>73.857221345781923</v>
      </c>
      <c r="AC176" s="21">
        <v>0.67909962620669262</v>
      </c>
      <c r="AD176" s="21">
        <v>0.40799927082606346</v>
      </c>
      <c r="AI176" s="19">
        <v>176</v>
      </c>
      <c r="AJ176" s="98">
        <v>1370.7433333333336</v>
      </c>
      <c r="AK176" s="99">
        <v>0.65452140077821008</v>
      </c>
      <c r="AL176" s="99">
        <v>0.94515953307392986</v>
      </c>
      <c r="AM176" s="9">
        <f t="shared" si="17"/>
        <v>0.89332654296052916</v>
      </c>
      <c r="AN176" s="100">
        <v>74.984894059646237</v>
      </c>
      <c r="AO176" s="100">
        <v>76.131410326808606</v>
      </c>
      <c r="AP176" s="91">
        <v>74.220258313440212</v>
      </c>
      <c r="AQ176" s="21"/>
      <c r="AR176" s="21">
        <v>148</v>
      </c>
      <c r="AS176" s="21">
        <v>73.941114788962508</v>
      </c>
      <c r="AT176" s="21">
        <v>2.0211764925531384</v>
      </c>
      <c r="AU176" s="21">
        <v>1.2849433552001328</v>
      </c>
      <c r="AZ176" s="102">
        <v>576</v>
      </c>
      <c r="BA176" s="98">
        <v>1293.8658333333333</v>
      </c>
      <c r="BB176" s="99">
        <v>0.59489452449567715</v>
      </c>
      <c r="BC176" s="99">
        <v>0.72510547550432281</v>
      </c>
      <c r="BD176" s="103">
        <f t="shared" si="19"/>
        <v>0.52577795060635013</v>
      </c>
      <c r="BE176" s="100">
        <v>70.085563456133528</v>
      </c>
      <c r="BF176" s="100">
        <v>68.537345061223164</v>
      </c>
      <c r="BG176" s="2">
        <f t="shared" si="20"/>
        <v>69.593621503290109</v>
      </c>
      <c r="BH176" s="3">
        <v>175</v>
      </c>
      <c r="BI176" s="3" t="str">
        <f t="shared" si="21"/>
        <v>OK</v>
      </c>
      <c r="BP176" s="2">
        <v>69.593621503290109</v>
      </c>
      <c r="BQ176" s="2">
        <v>68.537345061223164</v>
      </c>
      <c r="BU176" s="99">
        <v>68.537345061223164</v>
      </c>
      <c r="BV176" s="2">
        <v>69.593621503290109</v>
      </c>
      <c r="BW176" s="2">
        <f t="shared" si="22"/>
        <v>64.844090807441489</v>
      </c>
      <c r="BX176" s="2">
        <f t="shared" si="23"/>
        <v>74.343152199138729</v>
      </c>
    </row>
    <row r="177" spans="2:76" ht="14.25">
      <c r="B177" s="19">
        <v>177</v>
      </c>
      <c r="C177" s="98">
        <v>1365.4908333333333</v>
      </c>
      <c r="D177" s="99">
        <v>0.69515757994018856</v>
      </c>
      <c r="E177" s="99">
        <v>0.99063031976075466</v>
      </c>
      <c r="F177" s="9">
        <f t="shared" si="18"/>
        <v>0.98134843042929498</v>
      </c>
      <c r="G177" s="100">
        <v>71.331810880011687</v>
      </c>
      <c r="H177" s="100">
        <v>71.883927404286169</v>
      </c>
      <c r="J177" s="21">
        <v>149</v>
      </c>
      <c r="K177" s="21">
        <v>72.584866420421648</v>
      </c>
      <c r="L177" s="21">
        <v>0.95476981809267158</v>
      </c>
      <c r="M177" s="21">
        <v>0.54959242088730953</v>
      </c>
      <c r="S177" s="19">
        <v>179</v>
      </c>
      <c r="T177" s="13">
        <v>1370.7433333333336</v>
      </c>
      <c r="U177" s="14">
        <v>0.65452140077821008</v>
      </c>
      <c r="V177" s="14">
        <v>0.94515953307392986</v>
      </c>
      <c r="W177" s="20">
        <f t="shared" si="16"/>
        <v>0.89332654296052916</v>
      </c>
      <c r="X177" s="15">
        <v>74.984894059646237</v>
      </c>
      <c r="Y177" s="15">
        <v>76.131410326808606</v>
      </c>
      <c r="AA177" s="21">
        <v>149</v>
      </c>
      <c r="AB177" s="21">
        <v>73.820716992635113</v>
      </c>
      <c r="AC177" s="21">
        <v>2.141574288880534</v>
      </c>
      <c r="AD177" s="21">
        <v>1.2866458978393887</v>
      </c>
      <c r="AI177" s="19">
        <v>177</v>
      </c>
      <c r="AJ177" s="98">
        <v>1369.7720397249809</v>
      </c>
      <c r="AK177" s="99">
        <v>0.61470227272727274</v>
      </c>
      <c r="AL177" s="99">
        <v>0.95178636363636382</v>
      </c>
      <c r="AM177" s="9">
        <f t="shared" si="17"/>
        <v>0.90589728200413255</v>
      </c>
      <c r="AN177" s="100">
        <v>76.131410326808606</v>
      </c>
      <c r="AO177" s="100">
        <v>73.057552663035366</v>
      </c>
      <c r="AP177" s="91">
        <v>74.768189164976576</v>
      </c>
      <c r="AQ177" s="21"/>
      <c r="AR177" s="21">
        <v>149</v>
      </c>
      <c r="AS177" s="21">
        <v>75.094056059317026</v>
      </c>
      <c r="AT177" s="21">
        <v>1.4431906030709314</v>
      </c>
      <c r="AU177" s="21">
        <v>0.91749443086030336</v>
      </c>
      <c r="AZ177" s="102">
        <v>577</v>
      </c>
      <c r="BA177" s="98">
        <v>1235.6108333333334</v>
      </c>
      <c r="BB177" s="99">
        <v>0.6098790980149581</v>
      </c>
      <c r="BC177" s="99">
        <v>0.72</v>
      </c>
      <c r="BD177" s="103">
        <f t="shared" si="19"/>
        <v>0.51839999999999997</v>
      </c>
      <c r="BE177" s="100">
        <v>68.537345061223164</v>
      </c>
      <c r="BF177" s="100">
        <v>69.348618990755483</v>
      </c>
      <c r="BG177" s="2">
        <f t="shared" si="20"/>
        <v>68.849772311528795</v>
      </c>
      <c r="BH177" s="3">
        <v>176</v>
      </c>
      <c r="BI177" s="3" t="str">
        <f t="shared" si="21"/>
        <v>OK</v>
      </c>
      <c r="BP177" s="2">
        <v>68.849772311528795</v>
      </c>
      <c r="BQ177" s="2">
        <v>69.348618990755483</v>
      </c>
      <c r="BU177" s="99">
        <v>69.348618990755483</v>
      </c>
      <c r="BV177" s="2">
        <v>68.849772311528795</v>
      </c>
      <c r="BW177" s="2">
        <f t="shared" si="22"/>
        <v>64.100241615680176</v>
      </c>
      <c r="BX177" s="2">
        <f t="shared" si="23"/>
        <v>73.599303007377415</v>
      </c>
    </row>
    <row r="178" spans="2:76" ht="14.25">
      <c r="B178" s="19">
        <v>178</v>
      </c>
      <c r="C178" s="98">
        <v>1367.0824999999998</v>
      </c>
      <c r="D178" s="99">
        <v>0.65</v>
      </c>
      <c r="E178" s="99">
        <v>0.94055881027489852</v>
      </c>
      <c r="F178" s="9">
        <f t="shared" si="18"/>
        <v>0.88465087558573252</v>
      </c>
      <c r="G178" s="100">
        <v>71.883927404286169</v>
      </c>
      <c r="H178" s="100">
        <v>73.690582932814635</v>
      </c>
      <c r="J178" s="21">
        <v>150</v>
      </c>
      <c r="K178" s="21">
        <v>73.151023677300657</v>
      </c>
      <c r="L178" s="21">
        <v>1.2903812904201004</v>
      </c>
      <c r="M178" s="21">
        <v>0.74277984476551484</v>
      </c>
      <c r="S178" s="19">
        <v>180</v>
      </c>
      <c r="T178" s="13">
        <v>1369.7720397249809</v>
      </c>
      <c r="U178" s="14">
        <v>0.61470227272727274</v>
      </c>
      <c r="V178" s="14">
        <v>0.95178636363636382</v>
      </c>
      <c r="W178" s="20">
        <f t="shared" si="16"/>
        <v>0.90589728200413255</v>
      </c>
      <c r="X178" s="15">
        <v>76.131410326808606</v>
      </c>
      <c r="Y178" s="15">
        <v>73.057552663035366</v>
      </c>
      <c r="AA178" s="21">
        <v>150</v>
      </c>
      <c r="AB178" s="21">
        <v>75.042309361158942</v>
      </c>
      <c r="AC178" s="21">
        <v>1.4949373012290152</v>
      </c>
      <c r="AD178" s="21">
        <v>0.89814999934410278</v>
      </c>
      <c r="AI178" s="19">
        <v>178</v>
      </c>
      <c r="AJ178" s="98">
        <v>1344.7991666666667</v>
      </c>
      <c r="AK178" s="99">
        <v>0.63923820617355864</v>
      </c>
      <c r="AL178" s="99">
        <v>0.9544286546301689</v>
      </c>
      <c r="AM178" s="9">
        <f t="shared" si="17"/>
        <v>0.91093405677915429</v>
      </c>
      <c r="AN178" s="100">
        <v>73.057552663035366</v>
      </c>
      <c r="AO178" s="100">
        <v>75.568174718391106</v>
      </c>
      <c r="AP178" s="91">
        <v>73.210173470522079</v>
      </c>
      <c r="AQ178" s="21"/>
      <c r="AR178" s="21">
        <v>150</v>
      </c>
      <c r="AS178" s="21">
        <v>75.728984744120396</v>
      </c>
      <c r="AT178" s="21">
        <v>0.24816805686174348</v>
      </c>
      <c r="AU178" s="21">
        <v>0.15777043559150852</v>
      </c>
      <c r="AZ178" s="102">
        <v>578</v>
      </c>
      <c r="BA178" s="98">
        <v>1312.88625</v>
      </c>
      <c r="BB178" s="99">
        <v>0.634894581861013</v>
      </c>
      <c r="BC178" s="99">
        <v>0.76510541813898703</v>
      </c>
      <c r="BD178" s="103">
        <f t="shared" si="19"/>
        <v>0.58538630086563415</v>
      </c>
      <c r="BE178" s="100">
        <v>69.348618990755483</v>
      </c>
      <c r="BF178" s="100">
        <v>68.990442546678622</v>
      </c>
      <c r="BG178" s="2">
        <f t="shared" si="20"/>
        <v>69.684998664314691</v>
      </c>
      <c r="BH178" s="3">
        <v>177</v>
      </c>
      <c r="BI178" s="3" t="str">
        <f t="shared" si="21"/>
        <v>OK</v>
      </c>
      <c r="BP178" s="2">
        <v>69.684998664314691</v>
      </c>
      <c r="BQ178" s="2">
        <v>68.990442546678622</v>
      </c>
      <c r="BU178" s="99">
        <v>68.990442546678622</v>
      </c>
      <c r="BV178" s="2">
        <v>69.684998664314691</v>
      </c>
      <c r="BW178" s="2">
        <f t="shared" si="22"/>
        <v>64.935467968466071</v>
      </c>
      <c r="BX178" s="2">
        <f t="shared" si="23"/>
        <v>74.43452936016331</v>
      </c>
    </row>
    <row r="179" spans="2:76" ht="14.25">
      <c r="B179" s="19">
        <v>179</v>
      </c>
      <c r="C179" s="98">
        <v>1342.8891666666666</v>
      </c>
      <c r="D179" s="99">
        <v>0.62509516345723248</v>
      </c>
      <c r="E179" s="99">
        <v>0.96528549037169731</v>
      </c>
      <c r="F179" s="9">
        <f t="shared" si="18"/>
        <v>0.93177607792212813</v>
      </c>
      <c r="G179" s="100">
        <v>73.690582932814635</v>
      </c>
      <c r="H179" s="100">
        <v>74.984894059646237</v>
      </c>
      <c r="J179" s="21">
        <v>151</v>
      </c>
      <c r="K179" s="21">
        <v>73.817021507876362</v>
      </c>
      <c r="L179" s="21">
        <v>0.71929946411225387</v>
      </c>
      <c r="M179" s="21">
        <v>0.41404904756428684</v>
      </c>
      <c r="S179" s="19">
        <v>181</v>
      </c>
      <c r="T179" s="13">
        <v>1344.7991666666667</v>
      </c>
      <c r="U179" s="14">
        <v>0.63923820617355864</v>
      </c>
      <c r="V179" s="14">
        <v>0.9544286546301689</v>
      </c>
      <c r="W179" s="20">
        <f t="shared" si="16"/>
        <v>0.91093405677915429</v>
      </c>
      <c r="X179" s="15">
        <v>73.057552663035366</v>
      </c>
      <c r="Y179" s="15">
        <v>75.568174718391106</v>
      </c>
      <c r="AA179" s="21">
        <v>151</v>
      </c>
      <c r="AB179" s="21">
        <v>75.746386342752942</v>
      </c>
      <c r="AC179" s="21">
        <v>0.23076645822919772</v>
      </c>
      <c r="AD179" s="21">
        <v>0.1386432020505477</v>
      </c>
      <c r="AI179" s="19">
        <v>179</v>
      </c>
      <c r="AJ179" s="98">
        <v>1350.8935026138911</v>
      </c>
      <c r="AK179" s="99">
        <v>0.66502972651605241</v>
      </c>
      <c r="AL179" s="99">
        <v>0.97508917954815699</v>
      </c>
      <c r="AM179" s="9">
        <f t="shared" si="17"/>
        <v>0.95079890807189793</v>
      </c>
      <c r="AN179" s="100">
        <v>75.568174718391106</v>
      </c>
      <c r="AO179" s="100">
        <v>76.538688465688892</v>
      </c>
      <c r="AP179" s="91">
        <v>74.80370747259002</v>
      </c>
      <c r="AQ179" s="21"/>
      <c r="AR179" s="21">
        <v>151</v>
      </c>
      <c r="AS179" s="21">
        <v>75.409514952430612</v>
      </c>
      <c r="AT179" s="21">
        <v>-0.48459841127989023</v>
      </c>
      <c r="AU179" s="21">
        <v>-0.30807874067843943</v>
      </c>
      <c r="AZ179" s="102">
        <v>579</v>
      </c>
      <c r="BA179" s="98">
        <v>1322.43625</v>
      </c>
      <c r="BB179" s="99">
        <v>0.62485321637426894</v>
      </c>
      <c r="BC179" s="99">
        <v>0.71970643274853796</v>
      </c>
      <c r="BD179" s="103">
        <f t="shared" si="19"/>
        <v>0.5179773493396258</v>
      </c>
      <c r="BE179" s="100">
        <v>68.990442546678622</v>
      </c>
      <c r="BF179" s="100">
        <v>69.269092688747719</v>
      </c>
      <c r="BG179" s="2">
        <f t="shared" si="20"/>
        <v>68.969022090835963</v>
      </c>
      <c r="BH179" s="3">
        <v>178</v>
      </c>
      <c r="BI179" s="3" t="str">
        <f t="shared" si="21"/>
        <v>OK</v>
      </c>
      <c r="BP179" s="2">
        <v>68.969022090835963</v>
      </c>
      <c r="BQ179" s="2">
        <v>69.269092688747719</v>
      </c>
      <c r="BU179" s="99">
        <v>69.269092688747719</v>
      </c>
      <c r="BV179" s="2">
        <v>68.969022090835963</v>
      </c>
      <c r="BW179" s="2">
        <f t="shared" si="22"/>
        <v>64.219491394987344</v>
      </c>
      <c r="BX179" s="2">
        <f t="shared" si="23"/>
        <v>73.718552786684583</v>
      </c>
    </row>
    <row r="180" spans="2:76" ht="14.25">
      <c r="B180" s="19">
        <v>180</v>
      </c>
      <c r="C180" s="98">
        <v>1370.7433333333336</v>
      </c>
      <c r="D180" s="99">
        <v>0.65452140077821008</v>
      </c>
      <c r="E180" s="99">
        <v>0.94515953307392986</v>
      </c>
      <c r="F180" s="9">
        <f t="shared" si="18"/>
        <v>0.89332654296052916</v>
      </c>
      <c r="G180" s="100">
        <v>74.984894059646237</v>
      </c>
      <c r="H180" s="100">
        <v>76.131410326808606</v>
      </c>
      <c r="J180" s="21">
        <v>152</v>
      </c>
      <c r="K180" s="21">
        <v>73.801840562625756</v>
      </c>
      <c r="L180" s="21">
        <v>2.1604507188898907</v>
      </c>
      <c r="M180" s="21">
        <v>1.2436163338032702</v>
      </c>
      <c r="S180" s="19">
        <v>182</v>
      </c>
      <c r="T180" s="13">
        <v>1350.8935026138911</v>
      </c>
      <c r="U180" s="14">
        <v>0.66502972651605241</v>
      </c>
      <c r="V180" s="14">
        <v>0.97508917954815699</v>
      </c>
      <c r="W180" s="20">
        <f t="shared" si="16"/>
        <v>0.95079890807189793</v>
      </c>
      <c r="X180" s="15">
        <v>75.568174718391106</v>
      </c>
      <c r="Y180" s="15">
        <v>76.538688465688892</v>
      </c>
      <c r="AA180" s="21">
        <v>152</v>
      </c>
      <c r="AB180" s="21">
        <v>75.468370715537205</v>
      </c>
      <c r="AC180" s="21">
        <v>-0.54345417438648269</v>
      </c>
      <c r="AD180" s="21">
        <v>-0.32650423931993044</v>
      </c>
      <c r="AI180" s="19">
        <v>180</v>
      </c>
      <c r="AJ180" s="98">
        <v>1334.2941666666666</v>
      </c>
      <c r="AK180" s="99">
        <v>0.61643149483531468</v>
      </c>
      <c r="AL180" s="99">
        <v>0.9612551159618008</v>
      </c>
      <c r="AM180" s="9">
        <f t="shared" si="17"/>
        <v>0.92401139796273513</v>
      </c>
      <c r="AN180" s="100">
        <v>76.538688465688892</v>
      </c>
      <c r="AO180" s="100">
        <v>74.620935719786004</v>
      </c>
      <c r="AP180" s="91">
        <v>75.132241123894687</v>
      </c>
      <c r="AQ180" s="21"/>
      <c r="AR180" s="21">
        <v>152</v>
      </c>
      <c r="AS180" s="21">
        <v>75.052559691591199</v>
      </c>
      <c r="AT180" s="21">
        <v>2.1022259716703218</v>
      </c>
      <c r="AU180" s="21">
        <v>1.336469775588341</v>
      </c>
      <c r="AZ180" s="102">
        <v>580</v>
      </c>
      <c r="BA180" s="98">
        <v>1326.6012596221135</v>
      </c>
      <c r="BB180" s="99">
        <v>0.52450907743608755</v>
      </c>
      <c r="BC180" s="99">
        <v>0.69921452389773986</v>
      </c>
      <c r="BD180" s="103">
        <f t="shared" si="19"/>
        <v>0.48890095042954301</v>
      </c>
      <c r="BE180" s="100">
        <v>69.269092688747719</v>
      </c>
      <c r="BF180" s="100">
        <v>67.174993358710296</v>
      </c>
      <c r="BG180" s="2">
        <f t="shared" si="20"/>
        <v>68.557580074677219</v>
      </c>
      <c r="BH180" s="3">
        <v>179</v>
      </c>
      <c r="BI180" s="3" t="str">
        <f t="shared" si="21"/>
        <v>OK</v>
      </c>
      <c r="BP180" s="2">
        <v>68.557580074677219</v>
      </c>
      <c r="BQ180" s="2">
        <v>67.174993358710296</v>
      </c>
      <c r="BU180" s="99">
        <v>67.174993358710296</v>
      </c>
      <c r="BV180" s="2">
        <v>68.557580074677219</v>
      </c>
      <c r="BW180" s="2">
        <f t="shared" si="22"/>
        <v>63.808049378828599</v>
      </c>
      <c r="BX180" s="2">
        <f t="shared" si="23"/>
        <v>73.307110770525838</v>
      </c>
    </row>
    <row r="181" spans="2:76" ht="14.25">
      <c r="B181" s="19">
        <v>181</v>
      </c>
      <c r="C181" s="98">
        <v>1369.7720397249809</v>
      </c>
      <c r="D181" s="99">
        <v>0.61470227272727274</v>
      </c>
      <c r="E181" s="99">
        <v>0.95178636363636382</v>
      </c>
      <c r="F181" s="9">
        <f t="shared" si="18"/>
        <v>0.90589728200413255</v>
      </c>
      <c r="G181" s="100">
        <v>76.131410326808606</v>
      </c>
      <c r="H181" s="100">
        <v>73.057552663035366</v>
      </c>
      <c r="J181" s="21">
        <v>153</v>
      </c>
      <c r="K181" s="21">
        <v>74.957905331992933</v>
      </c>
      <c r="L181" s="21">
        <v>1.5793413303950246</v>
      </c>
      <c r="M181" s="21">
        <v>0.90911338914458306</v>
      </c>
      <c r="S181" s="19">
        <v>183</v>
      </c>
      <c r="T181" s="13">
        <v>1334.2941666666666</v>
      </c>
      <c r="U181" s="14">
        <v>0.61643149483531468</v>
      </c>
      <c r="V181" s="14">
        <v>0.9612551159618008</v>
      </c>
      <c r="W181" s="20">
        <f t="shared" si="16"/>
        <v>0.92401139796273513</v>
      </c>
      <c r="X181" s="15">
        <v>76.538688465688892</v>
      </c>
      <c r="Y181" s="15">
        <v>74.620935719786004</v>
      </c>
      <c r="AA181" s="21">
        <v>153</v>
      </c>
      <c r="AB181" s="21">
        <v>75.110410409119211</v>
      </c>
      <c r="AC181" s="21">
        <v>2.0443752541423095</v>
      </c>
      <c r="AD181" s="21">
        <v>1.2282492594555492</v>
      </c>
      <c r="AI181" s="19">
        <v>181</v>
      </c>
      <c r="AJ181" s="98">
        <v>1314.7166666666667</v>
      </c>
      <c r="AK181" s="99">
        <v>0.64496510004653329</v>
      </c>
      <c r="AL181" s="99">
        <v>0.96496510004653324</v>
      </c>
      <c r="AM181" s="9">
        <f t="shared" si="17"/>
        <v>0.93115764430781589</v>
      </c>
      <c r="AN181" s="100">
        <v>74.620935719786004</v>
      </c>
      <c r="AO181" s="100">
        <v>75.031389436058149</v>
      </c>
      <c r="AP181" s="91">
        <v>74.224911986646845</v>
      </c>
      <c r="AQ181" s="21"/>
      <c r="AR181" s="21">
        <v>153</v>
      </c>
      <c r="AS181" s="21">
        <v>75.877426508623529</v>
      </c>
      <c r="AT181" s="21">
        <v>-0.52587901887912381</v>
      </c>
      <c r="AU181" s="21">
        <v>-0.3343224866495077</v>
      </c>
      <c r="AZ181" s="102">
        <v>581</v>
      </c>
      <c r="BA181" s="98">
        <v>1285.3504166666667</v>
      </c>
      <c r="BB181" s="99">
        <v>0.50015783606172626</v>
      </c>
      <c r="BC181" s="99">
        <v>0.45507891803086309</v>
      </c>
      <c r="BD181" s="103">
        <f t="shared" si="19"/>
        <v>0.20709682163614102</v>
      </c>
      <c r="BE181" s="100">
        <v>67.174993358710296</v>
      </c>
      <c r="BF181" s="100">
        <v>57.508034884394</v>
      </c>
      <c r="BG181" s="2">
        <f t="shared" si="20"/>
        <v>64.146078961887625</v>
      </c>
      <c r="BH181" s="3">
        <v>180</v>
      </c>
      <c r="BI181" s="3" t="str">
        <f t="shared" si="21"/>
        <v>Alarm</v>
      </c>
      <c r="BP181" s="2">
        <v>64.146078961887625</v>
      </c>
      <c r="BQ181" s="2">
        <v>57.508034884394</v>
      </c>
      <c r="BU181" s="99">
        <v>57.508034884394</v>
      </c>
      <c r="BV181" s="2">
        <v>64.146078961887625</v>
      </c>
      <c r="BW181" s="2">
        <f t="shared" si="22"/>
        <v>59.396548266039005</v>
      </c>
      <c r="BX181" s="2">
        <f t="shared" si="23"/>
        <v>68.895609657736244</v>
      </c>
    </row>
    <row r="182" spans="2:76" ht="14.25">
      <c r="B182" s="19">
        <v>182</v>
      </c>
      <c r="C182" s="98">
        <v>1344.7991666666667</v>
      </c>
      <c r="D182" s="99">
        <v>0.63923820617355864</v>
      </c>
      <c r="E182" s="99">
        <v>0.9544286546301689</v>
      </c>
      <c r="F182" s="9">
        <f t="shared" si="18"/>
        <v>0.91093405677915429</v>
      </c>
      <c r="G182" s="100">
        <v>73.057552663035366</v>
      </c>
      <c r="H182" s="100">
        <v>75.568174718391106</v>
      </c>
      <c r="J182" s="21">
        <v>154</v>
      </c>
      <c r="K182" s="21">
        <v>75.628994434708446</v>
      </c>
      <c r="L182" s="21">
        <v>0.34815836627369379</v>
      </c>
      <c r="M182" s="21">
        <v>0.20040976971263844</v>
      </c>
      <c r="S182" s="19">
        <v>184</v>
      </c>
      <c r="T182" s="13">
        <v>1314.7166666666667</v>
      </c>
      <c r="U182" s="14">
        <v>0.64496510004653329</v>
      </c>
      <c r="V182" s="14">
        <v>0.96496510004653324</v>
      </c>
      <c r="W182" s="20">
        <f t="shared" si="16"/>
        <v>0.93115764430781589</v>
      </c>
      <c r="X182" s="15">
        <v>74.620935719786004</v>
      </c>
      <c r="Y182" s="15">
        <v>75.031389436058149</v>
      </c>
      <c r="AA182" s="21">
        <v>154</v>
      </c>
      <c r="AB182" s="21">
        <v>75.906667061724306</v>
      </c>
      <c r="AC182" s="21">
        <v>-0.55511957197990114</v>
      </c>
      <c r="AD182" s="21">
        <v>-0.33351274518319568</v>
      </c>
      <c r="AI182" s="19">
        <v>182</v>
      </c>
      <c r="AJ182" s="98">
        <v>1344.1625000000001</v>
      </c>
      <c r="AK182" s="99">
        <v>0.6148557059034846</v>
      </c>
      <c r="AL182" s="99">
        <v>0.89971141180696923</v>
      </c>
      <c r="AM182" s="9">
        <f t="shared" si="17"/>
        <v>0.80948062453568981</v>
      </c>
      <c r="AN182" s="100">
        <v>75.031389436058149</v>
      </c>
      <c r="AO182" s="100">
        <v>73.049981860650206</v>
      </c>
      <c r="AP182" s="91">
        <v>73.858108154801812</v>
      </c>
      <c r="AQ182" s="21"/>
      <c r="AR182" s="21">
        <v>154</v>
      </c>
      <c r="AS182" s="21">
        <v>74.82998345322622</v>
      </c>
      <c r="AT182" s="21">
        <v>-0.15719354804301133</v>
      </c>
      <c r="AU182" s="21">
        <v>-9.9934273816461347E-2</v>
      </c>
      <c r="AZ182" s="102">
        <v>582</v>
      </c>
      <c r="BA182" s="98">
        <v>1237.5747416762342</v>
      </c>
      <c r="BB182" s="99">
        <v>0.5250333584730521</v>
      </c>
      <c r="BC182" s="99">
        <v>0.37006671694610432</v>
      </c>
      <c r="BD182" s="103">
        <f t="shared" si="19"/>
        <v>0.13694937499126811</v>
      </c>
      <c r="BE182" s="100">
        <v>57.508034884394</v>
      </c>
      <c r="BF182" s="100">
        <v>60.459579292889821</v>
      </c>
      <c r="BG182" s="2">
        <f t="shared" si="20"/>
        <v>57.560480276283513</v>
      </c>
      <c r="BH182" s="3">
        <v>181</v>
      </c>
      <c r="BI182" s="3" t="str">
        <f t="shared" si="21"/>
        <v>OK</v>
      </c>
      <c r="BP182" s="2">
        <v>57.560480276283513</v>
      </c>
      <c r="BQ182" s="2">
        <v>60.459579292889821</v>
      </c>
      <c r="BU182" s="99">
        <v>60.459579292889821</v>
      </c>
      <c r="BV182" s="2">
        <v>57.560480276283513</v>
      </c>
      <c r="BW182" s="2">
        <f t="shared" si="22"/>
        <v>52.810949580434894</v>
      </c>
      <c r="BX182" s="2">
        <f t="shared" si="23"/>
        <v>62.310010972132133</v>
      </c>
    </row>
    <row r="183" spans="2:76" ht="14.25">
      <c r="B183" s="19">
        <v>183</v>
      </c>
      <c r="C183" s="98">
        <v>1350.8935026138911</v>
      </c>
      <c r="D183" s="99">
        <v>0.66502972651605241</v>
      </c>
      <c r="E183" s="99">
        <v>0.97508917954815699</v>
      </c>
      <c r="F183" s="9">
        <f t="shared" si="18"/>
        <v>0.95079890807189793</v>
      </c>
      <c r="G183" s="100">
        <v>75.568174718391106</v>
      </c>
      <c r="H183" s="100">
        <v>76.538688465688892</v>
      </c>
      <c r="J183" s="21">
        <v>155</v>
      </c>
      <c r="K183" s="21">
        <v>75.358544268305025</v>
      </c>
      <c r="L183" s="21">
        <v>-0.43362772715430253</v>
      </c>
      <c r="M183" s="21">
        <v>-0.24960834309433866</v>
      </c>
      <c r="S183" s="19">
        <v>185</v>
      </c>
      <c r="T183" s="13">
        <v>1344.1625000000001</v>
      </c>
      <c r="U183" s="14">
        <v>0.6148557059034846</v>
      </c>
      <c r="V183" s="14">
        <v>0.89971141180696923</v>
      </c>
      <c r="W183" s="20">
        <f t="shared" si="16"/>
        <v>0.80948062453568981</v>
      </c>
      <c r="X183" s="15">
        <v>75.031389436058149</v>
      </c>
      <c r="Y183" s="15">
        <v>73.049981860650206</v>
      </c>
      <c r="AA183" s="21">
        <v>155</v>
      </c>
      <c r="AB183" s="21">
        <v>74.839090159026455</v>
      </c>
      <c r="AC183" s="21">
        <v>-0.16630025384324654</v>
      </c>
      <c r="AD183" s="21">
        <v>-9.9912265723413482E-2</v>
      </c>
      <c r="AI183" s="19">
        <v>183</v>
      </c>
      <c r="AJ183" s="98">
        <v>1361.6708333333333</v>
      </c>
      <c r="AK183" s="99">
        <v>0.59524437815511699</v>
      </c>
      <c r="AL183" s="99">
        <v>0.88</v>
      </c>
      <c r="AM183" s="9">
        <f t="shared" si="17"/>
        <v>0.77439999999999998</v>
      </c>
      <c r="AN183" s="100">
        <v>73.049981860650206</v>
      </c>
      <c r="AO183" s="100">
        <v>73.685191758046216</v>
      </c>
      <c r="AP183" s="91">
        <v>72.50851453418683</v>
      </c>
      <c r="AQ183" s="21"/>
      <c r="AR183" s="21">
        <v>155</v>
      </c>
      <c r="AS183" s="21">
        <v>74.709502463003275</v>
      </c>
      <c r="AT183" s="21">
        <v>-0.69642266902521044</v>
      </c>
      <c r="AU183" s="21">
        <v>-0.44274395841814834</v>
      </c>
      <c r="AZ183" s="102">
        <v>583</v>
      </c>
      <c r="BA183" s="98">
        <v>1181.9716666666666</v>
      </c>
      <c r="BB183" s="99">
        <v>0.54</v>
      </c>
      <c r="BC183" s="99">
        <v>0.29114220183486234</v>
      </c>
      <c r="BD183" s="103">
        <f t="shared" si="19"/>
        <v>8.4763781689251722E-2</v>
      </c>
      <c r="BE183" s="100">
        <v>60.459579292889821</v>
      </c>
      <c r="BF183" s="100">
        <v>61.548064918851452</v>
      </c>
      <c r="BG183" s="2">
        <f t="shared" si="20"/>
        <v>57.948778169281972</v>
      </c>
      <c r="BH183" s="3">
        <v>182</v>
      </c>
      <c r="BI183" s="3" t="str">
        <f t="shared" si="21"/>
        <v>OK</v>
      </c>
      <c r="BP183" s="2">
        <v>57.948778169281972</v>
      </c>
      <c r="BQ183" s="2">
        <v>61.548064918851452</v>
      </c>
      <c r="BU183" s="99">
        <v>61.548064918851452</v>
      </c>
      <c r="BV183" s="2">
        <v>57.948778169281972</v>
      </c>
      <c r="BW183" s="2">
        <f t="shared" si="22"/>
        <v>53.199247473433353</v>
      </c>
      <c r="BX183" s="2">
        <f t="shared" si="23"/>
        <v>62.698308865130592</v>
      </c>
    </row>
    <row r="184" spans="2:76" ht="14.25">
      <c r="B184" s="19">
        <v>184</v>
      </c>
      <c r="C184" s="98">
        <v>1334.2941666666666</v>
      </c>
      <c r="D184" s="99">
        <v>0.61643149483531468</v>
      </c>
      <c r="E184" s="99">
        <v>0.9612551159618008</v>
      </c>
      <c r="F184" s="9">
        <f t="shared" si="18"/>
        <v>0.92401139796273513</v>
      </c>
      <c r="G184" s="100">
        <v>76.538688465688892</v>
      </c>
      <c r="H184" s="100">
        <v>74.620935719786004</v>
      </c>
      <c r="J184" s="21">
        <v>156</v>
      </c>
      <c r="K184" s="21">
        <v>75.071028195991573</v>
      </c>
      <c r="L184" s="21">
        <v>2.0837574672699475</v>
      </c>
      <c r="M184" s="21">
        <v>1.1994695362979544</v>
      </c>
      <c r="S184" s="19">
        <v>186</v>
      </c>
      <c r="T184" s="13">
        <v>1361.6708333333333</v>
      </c>
      <c r="U184" s="14">
        <v>0.59524437815511699</v>
      </c>
      <c r="V184" s="14">
        <v>0.88</v>
      </c>
      <c r="W184" s="20">
        <f t="shared" si="16"/>
        <v>0.77439999999999998</v>
      </c>
      <c r="X184" s="15">
        <v>73.049981860650206</v>
      </c>
      <c r="Y184" s="15">
        <v>73.685191758046216</v>
      </c>
      <c r="AA184" s="21">
        <v>156</v>
      </c>
      <c r="AB184" s="21">
        <v>74.767339596640454</v>
      </c>
      <c r="AC184" s="21">
        <v>-0.75425980266238923</v>
      </c>
      <c r="AD184" s="21">
        <v>-0.45315508597556126</v>
      </c>
      <c r="AI184" s="19">
        <v>184</v>
      </c>
      <c r="AJ184" s="98">
        <v>1322.1975</v>
      </c>
      <c r="AK184" s="99">
        <v>0.62500165984286815</v>
      </c>
      <c r="AL184" s="99">
        <v>0.91000995905720927</v>
      </c>
      <c r="AM184" s="9">
        <f t="shared" si="17"/>
        <v>0.82811812558330367</v>
      </c>
      <c r="AN184" s="100">
        <v>73.685191758046216</v>
      </c>
      <c r="AO184" s="100">
        <v>71.889851176818254</v>
      </c>
      <c r="AP184" s="91">
        <v>73.263042184744364</v>
      </c>
      <c r="AQ184" s="21"/>
      <c r="AR184" s="21">
        <v>156</v>
      </c>
      <c r="AS184" s="21">
        <v>73.974949344172387</v>
      </c>
      <c r="AT184" s="21">
        <v>1.809300575487498</v>
      </c>
      <c r="AU184" s="21">
        <v>1.1502452955484861</v>
      </c>
      <c r="AZ184" s="102">
        <v>584</v>
      </c>
      <c r="BA184" s="98">
        <v>1404.1683333333333</v>
      </c>
      <c r="BB184" s="99">
        <v>0.51</v>
      </c>
      <c r="BC184" s="99">
        <v>0.44443370907139024</v>
      </c>
      <c r="BD184" s="103">
        <f t="shared" si="19"/>
        <v>0.19752132175895315</v>
      </c>
      <c r="BE184" s="100">
        <v>61.548064918851452</v>
      </c>
      <c r="BF184" s="100">
        <v>60.196955209080016</v>
      </c>
      <c r="BG184" s="2">
        <f t="shared" si="20"/>
        <v>60.638942395206016</v>
      </c>
      <c r="BH184" s="3">
        <v>183</v>
      </c>
      <c r="BI184" s="3" t="str">
        <f t="shared" si="21"/>
        <v>OK</v>
      </c>
      <c r="BP184" s="2">
        <v>60.638942395206016</v>
      </c>
      <c r="BQ184" s="2">
        <v>60.196955209080016</v>
      </c>
      <c r="BU184" s="99">
        <v>60.196955209080016</v>
      </c>
      <c r="BV184" s="2">
        <v>60.638942395206016</v>
      </c>
      <c r="BW184" s="2">
        <f t="shared" si="22"/>
        <v>55.889411699357396</v>
      </c>
      <c r="BX184" s="2">
        <f t="shared" si="23"/>
        <v>65.388473091054635</v>
      </c>
    </row>
    <row r="185" spans="2:76" ht="14.25">
      <c r="B185" s="19">
        <v>185</v>
      </c>
      <c r="C185" s="98">
        <v>1314.7166666666667</v>
      </c>
      <c r="D185" s="99">
        <v>0.64496510004653329</v>
      </c>
      <c r="E185" s="99">
        <v>0.96496510004653324</v>
      </c>
      <c r="F185" s="9">
        <f t="shared" si="18"/>
        <v>0.93115764430781589</v>
      </c>
      <c r="G185" s="100">
        <v>74.620935719786004</v>
      </c>
      <c r="H185" s="100">
        <v>75.031389436058149</v>
      </c>
      <c r="J185" s="21">
        <v>157</v>
      </c>
      <c r="K185" s="21">
        <v>75.739547099644653</v>
      </c>
      <c r="L185" s="21">
        <v>-0.38799960990024829</v>
      </c>
      <c r="M185" s="21">
        <v>-0.22334351261165608</v>
      </c>
      <c r="S185" s="19">
        <v>187</v>
      </c>
      <c r="T185" s="13">
        <v>1322.1975</v>
      </c>
      <c r="U185" s="14">
        <v>0.62500165984286815</v>
      </c>
      <c r="V185" s="14">
        <v>0.91000995905720927</v>
      </c>
      <c r="W185" s="20">
        <f t="shared" si="16"/>
        <v>0.82811812558330367</v>
      </c>
      <c r="X185" s="15">
        <v>73.685191758046216</v>
      </c>
      <c r="Y185" s="15">
        <v>71.889851176818254</v>
      </c>
      <c r="AA185" s="21">
        <v>157</v>
      </c>
      <c r="AB185" s="21">
        <v>73.993411311171997</v>
      </c>
      <c r="AC185" s="21">
        <v>1.7908386084878885</v>
      </c>
      <c r="AD185" s="21">
        <v>1.0759258556974005</v>
      </c>
      <c r="AI185" s="19">
        <v>185</v>
      </c>
      <c r="AJ185" s="98">
        <v>1209.1891666666668</v>
      </c>
      <c r="AK185" s="99">
        <v>0.6</v>
      </c>
      <c r="AL185" s="99">
        <v>0.97347717118884169</v>
      </c>
      <c r="AM185" s="9">
        <f t="shared" si="17"/>
        <v>0.94765780282582934</v>
      </c>
      <c r="AN185" s="100">
        <v>71.889851176818254</v>
      </c>
      <c r="AO185" s="100">
        <v>71.488682864614432</v>
      </c>
      <c r="AP185" s="91">
        <v>72.825514013270492</v>
      </c>
      <c r="AQ185" s="21"/>
      <c r="AR185" s="21">
        <v>157</v>
      </c>
      <c r="AS185" s="21">
        <v>75.423976854507572</v>
      </c>
      <c r="AT185" s="21">
        <v>-0.98841150077250006</v>
      </c>
      <c r="AU185" s="21">
        <v>-0.62837302670025208</v>
      </c>
      <c r="AZ185" s="102">
        <v>585</v>
      </c>
      <c r="BA185" s="98">
        <v>1295.3309398099261</v>
      </c>
      <c r="BB185" s="99">
        <v>0.56000000000000005</v>
      </c>
      <c r="BC185" s="99">
        <v>0.57446355634815638</v>
      </c>
      <c r="BD185" s="103">
        <f t="shared" si="19"/>
        <v>0.33000837757217144</v>
      </c>
      <c r="BE185" s="100">
        <v>60.196955209080016</v>
      </c>
      <c r="BF185" s="100">
        <v>62.938963210702347</v>
      </c>
      <c r="BG185" s="2">
        <f t="shared" si="20"/>
        <v>62.177762050252781</v>
      </c>
      <c r="BH185" s="3">
        <v>184</v>
      </c>
      <c r="BI185" s="3" t="str">
        <f t="shared" si="21"/>
        <v>OK</v>
      </c>
      <c r="BP185" s="2">
        <v>62.177762050252781</v>
      </c>
      <c r="BQ185" s="2">
        <v>62.938963210702347</v>
      </c>
      <c r="BU185" s="99">
        <v>62.938963210702347</v>
      </c>
      <c r="BV185" s="2">
        <v>62.177762050252781</v>
      </c>
      <c r="BW185" s="2">
        <f t="shared" si="22"/>
        <v>57.428231354404161</v>
      </c>
      <c r="BX185" s="2">
        <f t="shared" si="23"/>
        <v>66.927292746101401</v>
      </c>
    </row>
    <row r="186" spans="2:76" ht="14.25">
      <c r="B186" s="19">
        <v>186</v>
      </c>
      <c r="C186" s="98">
        <v>1344.1625000000001</v>
      </c>
      <c r="D186" s="99">
        <v>0.6148557059034846</v>
      </c>
      <c r="E186" s="99">
        <v>0.89971141180696923</v>
      </c>
      <c r="F186" s="9">
        <f t="shared" si="18"/>
        <v>0.80948062453568981</v>
      </c>
      <c r="G186" s="100">
        <v>75.031389436058149</v>
      </c>
      <c r="H186" s="100">
        <v>73.049981860650206</v>
      </c>
      <c r="J186" s="21">
        <v>158</v>
      </c>
      <c r="K186" s="21">
        <v>74.77292599885125</v>
      </c>
      <c r="L186" s="21">
        <v>-0.10013609366804133</v>
      </c>
      <c r="M186" s="21">
        <v>-5.7641158208329039E-2</v>
      </c>
      <c r="S186" s="19">
        <v>188</v>
      </c>
      <c r="T186" s="13">
        <v>1209.1891666666668</v>
      </c>
      <c r="U186" s="14">
        <v>0.6</v>
      </c>
      <c r="V186" s="14">
        <v>0.97347717118884169</v>
      </c>
      <c r="W186" s="20">
        <f t="shared" si="16"/>
        <v>0.94765780282582934</v>
      </c>
      <c r="X186" s="15">
        <v>71.889851176818254</v>
      </c>
      <c r="Y186" s="15">
        <v>71.488682864614432</v>
      </c>
      <c r="AA186" s="21">
        <v>158</v>
      </c>
      <c r="AB186" s="21">
        <v>75.470674640950733</v>
      </c>
      <c r="AC186" s="21">
        <v>-1.0351092872156613</v>
      </c>
      <c r="AD186" s="21">
        <v>-0.62188789113062548</v>
      </c>
      <c r="AI186" s="19">
        <v>186</v>
      </c>
      <c r="AJ186" s="98">
        <v>1458.8791032826261</v>
      </c>
      <c r="AK186" s="99">
        <v>0.57485230702889178</v>
      </c>
      <c r="AL186" s="99">
        <v>1</v>
      </c>
      <c r="AM186" s="9">
        <f t="shared" si="17"/>
        <v>1</v>
      </c>
      <c r="AN186" s="100">
        <v>71.488682864614432</v>
      </c>
      <c r="AO186" s="100">
        <v>74.490427071919555</v>
      </c>
      <c r="AP186" s="91">
        <v>72.151106221924721</v>
      </c>
      <c r="AQ186" s="21"/>
      <c r="AR186" s="21">
        <v>158</v>
      </c>
      <c r="AS186" s="21">
        <v>74.311637571387706</v>
      </c>
      <c r="AT186" s="21">
        <v>1.6788699274666641</v>
      </c>
      <c r="AU186" s="21">
        <v>1.0673252758934426</v>
      </c>
      <c r="AZ186" s="102">
        <v>586</v>
      </c>
      <c r="BA186" s="98">
        <v>1398.3482219061164</v>
      </c>
      <c r="BB186" s="99">
        <v>0.53970920840064629</v>
      </c>
      <c r="BC186" s="99">
        <v>0.62456381260096927</v>
      </c>
      <c r="BD186" s="103">
        <f t="shared" si="19"/>
        <v>0.39007995601065865</v>
      </c>
      <c r="BE186" s="100">
        <v>62.938963210702347</v>
      </c>
      <c r="BF186" s="100">
        <v>64.324295827492804</v>
      </c>
      <c r="BG186" s="2">
        <f t="shared" si="20"/>
        <v>64.066890812049792</v>
      </c>
      <c r="BH186" s="3">
        <v>185</v>
      </c>
      <c r="BI186" s="3" t="str">
        <f t="shared" si="21"/>
        <v>OK</v>
      </c>
      <c r="BP186" s="2">
        <v>64.066890812049792</v>
      </c>
      <c r="BQ186" s="2">
        <v>64.324295827492804</v>
      </c>
      <c r="BU186" s="99">
        <v>64.324295827492804</v>
      </c>
      <c r="BV186" s="2">
        <v>64.066890812049792</v>
      </c>
      <c r="BW186" s="2">
        <f t="shared" si="22"/>
        <v>59.317360116201172</v>
      </c>
      <c r="BX186" s="2">
        <f t="shared" si="23"/>
        <v>68.816421507898411</v>
      </c>
    </row>
    <row r="187" spans="2:76" ht="14.25">
      <c r="B187" s="19">
        <v>187</v>
      </c>
      <c r="C187" s="98">
        <v>1361.6708333333333</v>
      </c>
      <c r="D187" s="99">
        <v>0.59524437815511699</v>
      </c>
      <c r="E187" s="99">
        <v>0.88</v>
      </c>
      <c r="F187" s="9">
        <f t="shared" si="18"/>
        <v>0.77439999999999998</v>
      </c>
      <c r="G187" s="100">
        <v>73.049981860650206</v>
      </c>
      <c r="H187" s="100">
        <v>73.685191758046216</v>
      </c>
      <c r="J187" s="21">
        <v>159</v>
      </c>
      <c r="K187" s="21">
        <v>74.72887642200898</v>
      </c>
      <c r="L187" s="21">
        <v>-0.71579662803091537</v>
      </c>
      <c r="M187" s="21">
        <v>-0.41203271637593814</v>
      </c>
      <c r="S187" s="19">
        <v>189</v>
      </c>
      <c r="T187" s="13">
        <v>1458.8791032826261</v>
      </c>
      <c r="U187" s="14">
        <v>0.57485230702889178</v>
      </c>
      <c r="V187" s="14">
        <v>1</v>
      </c>
      <c r="W187" s="20">
        <f t="shared" si="16"/>
        <v>1</v>
      </c>
      <c r="X187" s="15">
        <v>71.488682864614432</v>
      </c>
      <c r="Y187" s="15">
        <v>74.490427071919555</v>
      </c>
      <c r="AA187" s="21">
        <v>159</v>
      </c>
      <c r="AB187" s="21">
        <v>74.283918670868758</v>
      </c>
      <c r="AC187" s="21">
        <v>1.7065888279856125</v>
      </c>
      <c r="AD187" s="21">
        <v>1.0253090570927694</v>
      </c>
      <c r="AI187" s="19">
        <v>187</v>
      </c>
      <c r="AJ187" s="98">
        <v>1317.4901287553648</v>
      </c>
      <c r="AK187" s="99">
        <v>0.57495163569177254</v>
      </c>
      <c r="AL187" s="99">
        <v>1</v>
      </c>
      <c r="AM187" s="9">
        <f t="shared" si="17"/>
        <v>1</v>
      </c>
      <c r="AN187" s="100">
        <v>74.490427071919555</v>
      </c>
      <c r="AO187" s="100">
        <v>74.494970639768482</v>
      </c>
      <c r="AP187" s="91">
        <v>74.111982926104389</v>
      </c>
      <c r="AQ187" s="21"/>
      <c r="AR187" s="21">
        <v>159</v>
      </c>
      <c r="AS187" s="21">
        <v>76.954828581988792</v>
      </c>
      <c r="AT187" s="21">
        <v>1.4198947716276962</v>
      </c>
      <c r="AU187" s="21">
        <v>0.90268433192676822</v>
      </c>
      <c r="AZ187" s="102">
        <v>587</v>
      </c>
      <c r="BA187" s="98">
        <v>1287.0216666666668</v>
      </c>
      <c r="BB187" s="99">
        <v>0.56000000000000005</v>
      </c>
      <c r="BC187" s="99">
        <v>0.56526484284051226</v>
      </c>
      <c r="BD187" s="103">
        <f t="shared" si="19"/>
        <v>0.31952434255150902</v>
      </c>
      <c r="BE187" s="100">
        <v>64.324295827492804</v>
      </c>
      <c r="BF187" s="100">
        <v>65.770648183441338</v>
      </c>
      <c r="BG187" s="2">
        <f t="shared" si="20"/>
        <v>64.364893107791858</v>
      </c>
      <c r="BH187" s="3">
        <v>186</v>
      </c>
      <c r="BI187" s="3" t="str">
        <f t="shared" si="21"/>
        <v>OK</v>
      </c>
      <c r="BP187" s="2">
        <v>64.364893107791858</v>
      </c>
      <c r="BQ187" s="2">
        <v>65.770648183441338</v>
      </c>
      <c r="BU187" s="99">
        <v>65.770648183441338</v>
      </c>
      <c r="BV187" s="2">
        <v>64.364893107791858</v>
      </c>
      <c r="BW187" s="2">
        <f t="shared" si="22"/>
        <v>59.615362411943238</v>
      </c>
      <c r="BX187" s="2">
        <f t="shared" si="23"/>
        <v>69.114423803640477</v>
      </c>
    </row>
    <row r="188" spans="2:76" ht="14.25">
      <c r="B188" s="19">
        <v>188</v>
      </c>
      <c r="C188" s="98">
        <v>1322.1975</v>
      </c>
      <c r="D188" s="99">
        <v>0.62500165984286815</v>
      </c>
      <c r="E188" s="99">
        <v>0.91000995905720927</v>
      </c>
      <c r="F188" s="9">
        <f t="shared" si="18"/>
        <v>0.82811812558330367</v>
      </c>
      <c r="G188" s="100">
        <v>73.685191758046216</v>
      </c>
      <c r="H188" s="100">
        <v>71.889851176818254</v>
      </c>
      <c r="J188" s="21">
        <v>160</v>
      </c>
      <c r="K188" s="21">
        <v>73.983514840575722</v>
      </c>
      <c r="L188" s="21">
        <v>1.8007350790841627</v>
      </c>
      <c r="M188" s="21">
        <v>1.0365538716626113</v>
      </c>
      <c r="S188" s="19">
        <v>190</v>
      </c>
      <c r="T188" s="13">
        <v>1317.4901287553648</v>
      </c>
      <c r="U188" s="14">
        <v>0.57495163569177254</v>
      </c>
      <c r="V188" s="14">
        <v>1</v>
      </c>
      <c r="W188" s="20">
        <f t="shared" si="16"/>
        <v>1</v>
      </c>
      <c r="X188" s="15">
        <v>74.490427071919555</v>
      </c>
      <c r="Y188" s="15">
        <v>74.494970639768482</v>
      </c>
      <c r="AA188" s="21">
        <v>160</v>
      </c>
      <c r="AB188" s="21">
        <v>77.039904891395111</v>
      </c>
      <c r="AC188" s="21">
        <v>1.3348184622213779</v>
      </c>
      <c r="AD188" s="21">
        <v>0.8019514932051105</v>
      </c>
      <c r="AI188" s="19">
        <v>188</v>
      </c>
      <c r="AJ188" s="98">
        <v>1269.3541666666667</v>
      </c>
      <c r="AK188" s="99">
        <v>0.59491062723431898</v>
      </c>
      <c r="AL188" s="99">
        <v>1</v>
      </c>
      <c r="AM188" s="9">
        <f t="shared" si="17"/>
        <v>1</v>
      </c>
      <c r="AN188" s="100">
        <v>74.494970639768482</v>
      </c>
      <c r="AO188" s="100">
        <v>72.892813569817136</v>
      </c>
      <c r="AP188" s="91">
        <v>74.28082310381501</v>
      </c>
      <c r="AQ188" s="21"/>
      <c r="AR188" s="21">
        <v>160</v>
      </c>
      <c r="AS188" s="21">
        <v>78.042008975510527</v>
      </c>
      <c r="AT188" s="21">
        <v>2.1504488152301349</v>
      </c>
      <c r="AU188" s="21">
        <v>1.3671269807504518</v>
      </c>
      <c r="AZ188" s="102">
        <v>588</v>
      </c>
      <c r="BA188" s="98">
        <v>1211.485714285714</v>
      </c>
      <c r="BB188" s="99">
        <v>0.55000000000000004</v>
      </c>
      <c r="BC188" s="99">
        <v>0.57999999999999996</v>
      </c>
      <c r="BD188" s="103">
        <f t="shared" si="19"/>
        <v>0.33639999999999998</v>
      </c>
      <c r="BE188" s="100">
        <v>65.770648183441338</v>
      </c>
      <c r="BF188" s="100">
        <v>65.987152034261257</v>
      </c>
      <c r="BG188" s="2">
        <f t="shared" si="20"/>
        <v>65.488920875399344</v>
      </c>
      <c r="BH188" s="3">
        <v>187</v>
      </c>
      <c r="BI188" s="3" t="str">
        <f t="shared" si="21"/>
        <v>OK</v>
      </c>
      <c r="BP188" s="2">
        <v>65.488920875399344</v>
      </c>
      <c r="BQ188" s="2">
        <v>65.987152034261257</v>
      </c>
      <c r="BU188" s="99">
        <v>65.987152034261257</v>
      </c>
      <c r="BV188" s="2">
        <v>65.488920875399344</v>
      </c>
      <c r="BW188" s="2">
        <f t="shared" si="22"/>
        <v>60.739390179550725</v>
      </c>
      <c r="BX188" s="2">
        <f t="shared" si="23"/>
        <v>70.238451571247964</v>
      </c>
    </row>
    <row r="189" spans="2:76" ht="14.25">
      <c r="B189" s="19">
        <v>189</v>
      </c>
      <c r="C189" s="98">
        <v>1209.1891666666668</v>
      </c>
      <c r="D189" s="99">
        <v>0.6</v>
      </c>
      <c r="E189" s="99">
        <v>0.97347717118884169</v>
      </c>
      <c r="F189" s="9">
        <f t="shared" si="18"/>
        <v>0.94765780282582934</v>
      </c>
      <c r="G189" s="100">
        <v>71.889851176818254</v>
      </c>
      <c r="H189" s="100">
        <v>71.488682864614432</v>
      </c>
      <c r="J189" s="21">
        <v>161</v>
      </c>
      <c r="K189" s="21">
        <v>75.390328025943234</v>
      </c>
      <c r="L189" s="21">
        <v>-0.95476267220816169</v>
      </c>
      <c r="M189" s="21">
        <v>-0.5495883075147534</v>
      </c>
      <c r="S189" s="19">
        <v>191</v>
      </c>
      <c r="T189" s="13">
        <v>1269.3541666666667</v>
      </c>
      <c r="U189" s="14">
        <v>0.59491062723431898</v>
      </c>
      <c r="V189" s="14">
        <v>1</v>
      </c>
      <c r="W189" s="20">
        <f t="shared" si="16"/>
        <v>1</v>
      </c>
      <c r="X189" s="15">
        <v>74.494970639768482</v>
      </c>
      <c r="Y189" s="15">
        <v>72.892813569817136</v>
      </c>
      <c r="AA189" s="21">
        <v>161</v>
      </c>
      <c r="AB189" s="21">
        <v>78.016726448386152</v>
      </c>
      <c r="AC189" s="21">
        <v>2.1757313423545099</v>
      </c>
      <c r="AD189" s="21">
        <v>1.3071672652104662</v>
      </c>
      <c r="AI189" s="19">
        <v>189</v>
      </c>
      <c r="AJ189" s="98">
        <v>1280.9733333333334</v>
      </c>
      <c r="AK189" s="99">
        <v>0.60489283791060855</v>
      </c>
      <c r="AL189" s="99">
        <v>0.97128594507269783</v>
      </c>
      <c r="AM189" s="9">
        <f t="shared" si="17"/>
        <v>0.94339638709576379</v>
      </c>
      <c r="AN189" s="100">
        <v>72.892813569817136</v>
      </c>
      <c r="AO189" s="100">
        <v>73.338822676926512</v>
      </c>
      <c r="AP189" s="91">
        <v>73.237937991640933</v>
      </c>
      <c r="AQ189" s="21"/>
      <c r="AR189" s="21">
        <v>161</v>
      </c>
      <c r="AS189" s="21">
        <v>79.015667166158437</v>
      </c>
      <c r="AT189" s="21">
        <v>1.011183891026846</v>
      </c>
      <c r="AU189" s="21">
        <v>0.64285035297391335</v>
      </c>
      <c r="AZ189" s="102">
        <v>589</v>
      </c>
      <c r="BA189" s="98">
        <v>1204.4937499999999</v>
      </c>
      <c r="BB189" s="99">
        <v>0.51</v>
      </c>
      <c r="BC189" s="99">
        <v>0.54406240970817688</v>
      </c>
      <c r="BD189" s="103">
        <f t="shared" si="19"/>
        <v>0.29600390565746809</v>
      </c>
      <c r="BE189" s="100">
        <v>65.987152034261257</v>
      </c>
      <c r="BF189" s="100">
        <v>62.46726979056011</v>
      </c>
      <c r="BG189" s="2">
        <f t="shared" si="20"/>
        <v>65.001007782728976</v>
      </c>
      <c r="BH189" s="3">
        <v>188</v>
      </c>
      <c r="BI189" s="3" t="str">
        <f t="shared" si="21"/>
        <v>OK</v>
      </c>
      <c r="BP189" s="2">
        <v>65.001007782728976</v>
      </c>
      <c r="BQ189" s="2">
        <v>62.46726979056011</v>
      </c>
      <c r="BU189" s="99">
        <v>62.46726979056011</v>
      </c>
      <c r="BV189" s="2">
        <v>65.001007782728976</v>
      </c>
      <c r="BW189" s="2">
        <f t="shared" si="22"/>
        <v>60.251477086880357</v>
      </c>
      <c r="BX189" s="2">
        <f t="shared" si="23"/>
        <v>69.750538478577596</v>
      </c>
    </row>
    <row r="190" spans="2:76" ht="14.25">
      <c r="B190" s="19">
        <v>190</v>
      </c>
      <c r="C190" s="98">
        <v>1458.8791032826261</v>
      </c>
      <c r="D190" s="99">
        <v>0.57485230702889178</v>
      </c>
      <c r="E190" s="99">
        <v>1</v>
      </c>
      <c r="F190" s="9">
        <f t="shared" si="18"/>
        <v>1</v>
      </c>
      <c r="G190" s="100">
        <v>71.488682864614432</v>
      </c>
      <c r="H190" s="100">
        <v>74.490427071919555</v>
      </c>
      <c r="J190" s="21">
        <v>162</v>
      </c>
      <c r="K190" s="21">
        <v>74.263715748780626</v>
      </c>
      <c r="L190" s="21">
        <v>1.726791750073744</v>
      </c>
      <c r="M190" s="21">
        <v>0.99399000712771624</v>
      </c>
      <c r="S190" s="19">
        <v>192</v>
      </c>
      <c r="T190" s="13">
        <v>1280.9733333333334</v>
      </c>
      <c r="U190" s="14">
        <v>0.60489283791060855</v>
      </c>
      <c r="V190" s="14">
        <v>0.97128594507269783</v>
      </c>
      <c r="W190" s="20">
        <f t="shared" si="16"/>
        <v>0.94339638709576379</v>
      </c>
      <c r="X190" s="15">
        <v>72.892813569817136</v>
      </c>
      <c r="Y190" s="15">
        <v>73.338822676926512</v>
      </c>
      <c r="AA190" s="21">
        <v>162</v>
      </c>
      <c r="AB190" s="21">
        <v>78.953154489358639</v>
      </c>
      <c r="AC190" s="21">
        <v>1.0736965678266444</v>
      </c>
      <c r="AD190" s="21">
        <v>0.64507091427611307</v>
      </c>
      <c r="AI190" s="19">
        <v>190</v>
      </c>
      <c r="AJ190" s="98">
        <v>1326.0174999999999</v>
      </c>
      <c r="AK190" s="99">
        <v>0.60503973509933773</v>
      </c>
      <c r="AL190" s="99">
        <v>0.95039735099337752</v>
      </c>
      <c r="AM190" s="9">
        <f t="shared" si="17"/>
        <v>0.90325512477522918</v>
      </c>
      <c r="AN190" s="100">
        <v>73.338822676926512</v>
      </c>
      <c r="AO190" s="100">
        <v>74.134063151229597</v>
      </c>
      <c r="AP190" s="91">
        <v>73.265650599723614</v>
      </c>
      <c r="AQ190" s="21"/>
      <c r="AR190" s="21">
        <v>162</v>
      </c>
      <c r="AS190" s="21">
        <v>78.88053115246845</v>
      </c>
      <c r="AT190" s="21">
        <v>0.45357938587005719</v>
      </c>
      <c r="AU190" s="21">
        <v>0.28835869607471409</v>
      </c>
      <c r="AZ190" s="102">
        <v>590</v>
      </c>
      <c r="BA190" s="98">
        <v>1227.175</v>
      </c>
      <c r="BB190" s="99">
        <v>0.48565278101000697</v>
      </c>
      <c r="BC190" s="99">
        <v>0.60217128228996974</v>
      </c>
      <c r="BD190" s="103">
        <f t="shared" si="19"/>
        <v>0.36261025321474644</v>
      </c>
      <c r="BE190" s="100">
        <v>62.46726979056011</v>
      </c>
      <c r="BF190" s="100">
        <v>63.453297403326239</v>
      </c>
      <c r="BG190" s="2">
        <f t="shared" si="20"/>
        <v>63.694842057081217</v>
      </c>
      <c r="BH190" s="3">
        <v>189</v>
      </c>
      <c r="BI190" s="3" t="str">
        <f t="shared" si="21"/>
        <v>OK</v>
      </c>
      <c r="BP190" s="2">
        <v>63.694842057081217</v>
      </c>
      <c r="BQ190" s="2">
        <v>63.453297403326239</v>
      </c>
      <c r="BU190" s="99">
        <v>63.453297403326239</v>
      </c>
      <c r="BV190" s="2">
        <v>63.694842057081217</v>
      </c>
      <c r="BW190" s="2">
        <f t="shared" si="22"/>
        <v>58.945311361232598</v>
      </c>
      <c r="BX190" s="2">
        <f t="shared" si="23"/>
        <v>68.444372752929837</v>
      </c>
    </row>
    <row r="191" spans="2:76" ht="14.25">
      <c r="B191" s="19">
        <v>191</v>
      </c>
      <c r="C191" s="98">
        <v>1317.4901287553648</v>
      </c>
      <c r="D191" s="99">
        <v>0.57495163569177254</v>
      </c>
      <c r="E191" s="99">
        <v>1</v>
      </c>
      <c r="F191" s="9">
        <f t="shared" si="18"/>
        <v>1</v>
      </c>
      <c r="G191" s="100">
        <v>74.490427071919555</v>
      </c>
      <c r="H191" s="100">
        <v>74.494970639768482</v>
      </c>
      <c r="J191" s="21">
        <v>163</v>
      </c>
      <c r="K191" s="21">
        <v>77.015525759634116</v>
      </c>
      <c r="L191" s="21">
        <v>1.3591975939823726</v>
      </c>
      <c r="M191" s="21">
        <v>0.78239244892895543</v>
      </c>
      <c r="S191" s="19">
        <v>193</v>
      </c>
      <c r="T191" s="13">
        <v>1326.0174999999999</v>
      </c>
      <c r="U191" s="14">
        <v>0.60503973509933773</v>
      </c>
      <c r="V191" s="14">
        <v>0.95039735099337752</v>
      </c>
      <c r="W191" s="20">
        <f t="shared" ref="W191:W254" si="24">V191^2</f>
        <v>0.90325512477522918</v>
      </c>
      <c r="X191" s="15">
        <v>73.338822676926512</v>
      </c>
      <c r="Y191" s="15">
        <v>74.134063151229597</v>
      </c>
      <c r="AA191" s="21">
        <v>163</v>
      </c>
      <c r="AB191" s="21">
        <v>78.753231334036343</v>
      </c>
      <c r="AC191" s="21">
        <v>0.580879204302164</v>
      </c>
      <c r="AD191" s="21">
        <v>0.34898898872486406</v>
      </c>
      <c r="AI191" s="19">
        <v>191</v>
      </c>
      <c r="AJ191" s="98">
        <v>1367.701280227596</v>
      </c>
      <c r="AK191" s="99">
        <v>0.62021593773977857</v>
      </c>
      <c r="AL191" s="99">
        <v>0.94553984434944649</v>
      </c>
      <c r="AM191" s="9">
        <f t="shared" si="17"/>
        <v>0.89404559725237553</v>
      </c>
      <c r="AN191" s="100">
        <v>74.134063151229597</v>
      </c>
      <c r="AO191" s="100">
        <v>73.191279434484557</v>
      </c>
      <c r="AP191" s="91">
        <v>73.641357250575595</v>
      </c>
      <c r="AQ191" s="21"/>
      <c r="AR191" s="21">
        <v>163</v>
      </c>
      <c r="AS191" s="21">
        <v>77.543326123906112</v>
      </c>
      <c r="AT191" s="21">
        <v>-1.5489113875002261</v>
      </c>
      <c r="AU191" s="21">
        <v>-0.98470539435581128</v>
      </c>
      <c r="AZ191" s="102">
        <v>591</v>
      </c>
      <c r="BA191" s="98">
        <v>1237.3318944844125</v>
      </c>
      <c r="BB191" s="99">
        <v>0.48529015084294586</v>
      </c>
      <c r="BC191" s="99">
        <v>0.55529015084294586</v>
      </c>
      <c r="BD191" s="103">
        <f t="shared" si="19"/>
        <v>0.30834715162318155</v>
      </c>
      <c r="BE191" s="100">
        <v>63.453297403326239</v>
      </c>
      <c r="BF191" s="100">
        <v>64.4979327930766</v>
      </c>
      <c r="BG191" s="2">
        <f t="shared" si="20"/>
        <v>63.597605011836485</v>
      </c>
      <c r="BH191" s="3">
        <v>190</v>
      </c>
      <c r="BI191" s="3" t="str">
        <f t="shared" si="21"/>
        <v>OK</v>
      </c>
      <c r="BP191" s="2">
        <v>63.597605011836485</v>
      </c>
      <c r="BQ191" s="2">
        <v>64.4979327930766</v>
      </c>
      <c r="BU191" s="99">
        <v>64.4979327930766</v>
      </c>
      <c r="BV191" s="2">
        <v>63.597605011836485</v>
      </c>
      <c r="BW191" s="2">
        <f t="shared" si="22"/>
        <v>58.848074315987866</v>
      </c>
      <c r="BX191" s="2">
        <f t="shared" si="23"/>
        <v>68.347135707685112</v>
      </c>
    </row>
    <row r="192" spans="2:76" ht="14.25">
      <c r="B192" s="19">
        <v>192</v>
      </c>
      <c r="C192" s="98">
        <v>1269.3541666666667</v>
      </c>
      <c r="D192" s="99">
        <v>0.59491062723431898</v>
      </c>
      <c r="E192" s="99">
        <v>1</v>
      </c>
      <c r="F192" s="9">
        <f t="shared" si="18"/>
        <v>1</v>
      </c>
      <c r="G192" s="100">
        <v>74.494970639768482</v>
      </c>
      <c r="H192" s="100">
        <v>72.892813569817136</v>
      </c>
      <c r="J192" s="21">
        <v>164</v>
      </c>
      <c r="K192" s="21">
        <v>77.905824301293222</v>
      </c>
      <c r="L192" s="21">
        <v>2.2866334894474392</v>
      </c>
      <c r="M192" s="21">
        <v>1.316250693447701</v>
      </c>
      <c r="S192" s="19">
        <v>194</v>
      </c>
      <c r="T192" s="13">
        <v>1367.701280227596</v>
      </c>
      <c r="U192" s="14">
        <v>0.62021593773977857</v>
      </c>
      <c r="V192" s="14">
        <v>0.94553984434944649</v>
      </c>
      <c r="W192" s="20">
        <f t="shared" si="24"/>
        <v>0.89404559725237553</v>
      </c>
      <c r="X192" s="15">
        <v>74.134063151229597</v>
      </c>
      <c r="Y192" s="15">
        <v>73.191279434484557</v>
      </c>
      <c r="AA192" s="21">
        <v>164</v>
      </c>
      <c r="AB192" s="21">
        <v>77.343353194404727</v>
      </c>
      <c r="AC192" s="21">
        <v>-1.348938457998841</v>
      </c>
      <c r="AD192" s="21">
        <v>-0.81043470797795825</v>
      </c>
      <c r="AI192" s="19">
        <v>192</v>
      </c>
      <c r="AJ192" s="98">
        <v>1308.7722105263158</v>
      </c>
      <c r="AK192" s="99">
        <v>0.61007760235483</v>
      </c>
      <c r="AL192" s="99">
        <v>0.97820176612255816</v>
      </c>
      <c r="AM192" s="9">
        <f t="shared" si="17"/>
        <v>0.95687869524529201</v>
      </c>
      <c r="AN192" s="100">
        <v>73.191279434484557</v>
      </c>
      <c r="AO192" s="100">
        <v>73.387977304077097</v>
      </c>
      <c r="AP192" s="91">
        <v>73.404079426467533</v>
      </c>
      <c r="AQ192" s="21"/>
      <c r="AR192" s="21">
        <v>164</v>
      </c>
      <c r="AS192" s="21">
        <v>75.386451790576942</v>
      </c>
      <c r="AT192" s="21">
        <v>-1.3645425574000996</v>
      </c>
      <c r="AU192" s="21">
        <v>-0.86749469849820982</v>
      </c>
      <c r="AZ192" s="102">
        <v>592</v>
      </c>
      <c r="BA192" s="98">
        <v>1264.2633773453788</v>
      </c>
      <c r="BB192" s="99">
        <v>0.60007572644555318</v>
      </c>
      <c r="BC192" s="99">
        <v>0.67</v>
      </c>
      <c r="BD192" s="103">
        <f t="shared" si="19"/>
        <v>0.44890000000000008</v>
      </c>
      <c r="BE192" s="100">
        <v>64.4979327930766</v>
      </c>
      <c r="BF192" s="100">
        <v>68.042314643006904</v>
      </c>
      <c r="BG192" s="2">
        <f t="shared" si="20"/>
        <v>65.957736062408088</v>
      </c>
      <c r="BH192" s="3">
        <v>191</v>
      </c>
      <c r="BI192" s="3" t="str">
        <f t="shared" si="21"/>
        <v>OK</v>
      </c>
      <c r="BP192" s="2">
        <v>65.957736062408088</v>
      </c>
      <c r="BQ192" s="2">
        <v>68.042314643006904</v>
      </c>
      <c r="BU192" s="99">
        <v>68.042314643006904</v>
      </c>
      <c r="BV192" s="2">
        <v>65.957736062408088</v>
      </c>
      <c r="BW192" s="2">
        <f t="shared" si="22"/>
        <v>61.208205366559469</v>
      </c>
      <c r="BX192" s="2">
        <f t="shared" si="23"/>
        <v>70.707266758256708</v>
      </c>
    </row>
    <row r="193" spans="2:76" ht="14.25">
      <c r="B193" s="19">
        <v>193</v>
      </c>
      <c r="C193" s="98">
        <v>1280.9733333333334</v>
      </c>
      <c r="D193" s="99">
        <v>0.60489283791060855</v>
      </c>
      <c r="E193" s="99">
        <v>0.97128594507269783</v>
      </c>
      <c r="F193" s="9">
        <f t="shared" si="18"/>
        <v>0.94339638709576379</v>
      </c>
      <c r="G193" s="100">
        <v>72.892813569817136</v>
      </c>
      <c r="H193" s="100">
        <v>73.338822676926512</v>
      </c>
      <c r="J193" s="21">
        <v>165</v>
      </c>
      <c r="K193" s="21">
        <v>78.76261282312899</v>
      </c>
      <c r="L193" s="21">
        <v>1.2642382340562932</v>
      </c>
      <c r="M193" s="21">
        <v>0.72773116458720655</v>
      </c>
      <c r="S193" s="19">
        <v>195</v>
      </c>
      <c r="T193" s="13">
        <v>1308.7722105263158</v>
      </c>
      <c r="U193" s="14">
        <v>0.61007760235483</v>
      </c>
      <c r="V193" s="14">
        <v>0.97820176612255816</v>
      </c>
      <c r="W193" s="20">
        <f t="shared" si="24"/>
        <v>0.95687869524529201</v>
      </c>
      <c r="X193" s="15">
        <v>73.191279434484557</v>
      </c>
      <c r="Y193" s="15">
        <v>73.387977304077097</v>
      </c>
      <c r="AA193" s="21">
        <v>165</v>
      </c>
      <c r="AB193" s="21">
        <v>75.224505763563414</v>
      </c>
      <c r="AC193" s="21">
        <v>-1.2025965303865718</v>
      </c>
      <c r="AD193" s="21">
        <v>-0.72251329342704862</v>
      </c>
      <c r="AI193" s="19">
        <v>193</v>
      </c>
      <c r="AJ193" s="98">
        <v>1353.0758333333333</v>
      </c>
      <c r="AK193" s="99">
        <v>0.64144253140995811</v>
      </c>
      <c r="AL193" s="99">
        <v>0.97680316426244773</v>
      </c>
      <c r="AM193" s="9">
        <f t="shared" ref="AM193:AM256" si="25">AL193^2</f>
        <v>0.95414442171313041</v>
      </c>
      <c r="AN193" s="100">
        <v>73.387977304077097</v>
      </c>
      <c r="AO193" s="100">
        <v>74.94408283300713</v>
      </c>
      <c r="AP193" s="91">
        <v>73.51862881370613</v>
      </c>
      <c r="AQ193" s="21"/>
      <c r="AR193" s="21">
        <v>165</v>
      </c>
      <c r="AS193" s="21">
        <v>74.354670421921952</v>
      </c>
      <c r="AT193" s="21">
        <v>-0.4744718287525842</v>
      </c>
      <c r="AU193" s="21">
        <v>-0.30164086403714185</v>
      </c>
      <c r="AZ193" s="102">
        <v>593</v>
      </c>
      <c r="BA193" s="98">
        <v>1195.5008333333333</v>
      </c>
      <c r="BB193" s="99">
        <v>0.70485042979942691</v>
      </c>
      <c r="BC193" s="99">
        <v>0.72485042979942693</v>
      </c>
      <c r="BD193" s="103">
        <f t="shared" si="19"/>
        <v>0.52540814558041393</v>
      </c>
      <c r="BE193" s="100">
        <v>68.042314643006904</v>
      </c>
      <c r="BF193" s="100">
        <v>72.170693666430282</v>
      </c>
      <c r="BG193" s="2">
        <f t="shared" si="20"/>
        <v>69.026721432923111</v>
      </c>
      <c r="BH193" s="3">
        <v>192</v>
      </c>
      <c r="BI193" s="3" t="str">
        <f t="shared" si="21"/>
        <v>OK</v>
      </c>
      <c r="BP193" s="2">
        <v>69.026721432923111</v>
      </c>
      <c r="BQ193" s="2">
        <v>72.170693666430282</v>
      </c>
      <c r="BU193" s="99">
        <v>72.170693666430282</v>
      </c>
      <c r="BV193" s="2">
        <v>69.026721432923111</v>
      </c>
      <c r="BW193" s="2">
        <f t="shared" si="22"/>
        <v>64.277190737074491</v>
      </c>
      <c r="BX193" s="2">
        <f t="shared" si="23"/>
        <v>73.776252128771731</v>
      </c>
    </row>
    <row r="194" spans="2:76" ht="14.25">
      <c r="B194" s="19">
        <v>194</v>
      </c>
      <c r="C194" s="98">
        <v>1326.0174999999999</v>
      </c>
      <c r="D194" s="99">
        <v>0.60503973509933773</v>
      </c>
      <c r="E194" s="99">
        <v>0.95039735099337752</v>
      </c>
      <c r="F194" s="9">
        <f t="shared" ref="F194:F257" si="26">E194^2</f>
        <v>0.90325512477522918</v>
      </c>
      <c r="G194" s="100">
        <v>73.338822676926512</v>
      </c>
      <c r="H194" s="100">
        <v>74.134063151229597</v>
      </c>
      <c r="J194" s="21">
        <v>166</v>
      </c>
      <c r="K194" s="21">
        <v>78.589708143197939</v>
      </c>
      <c r="L194" s="21">
        <v>0.74440239514056827</v>
      </c>
      <c r="M194" s="21">
        <v>0.42849900227984256</v>
      </c>
      <c r="S194" s="19">
        <v>196</v>
      </c>
      <c r="T194" s="13">
        <v>1353.0758333333333</v>
      </c>
      <c r="U194" s="14">
        <v>0.64144253140995811</v>
      </c>
      <c r="V194" s="14">
        <v>0.97680316426244773</v>
      </c>
      <c r="W194" s="20">
        <f t="shared" si="24"/>
        <v>0.95414442171313041</v>
      </c>
      <c r="X194" s="15">
        <v>73.387977304077097</v>
      </c>
      <c r="Y194" s="15">
        <v>74.94408283300713</v>
      </c>
      <c r="AA194" s="21">
        <v>166</v>
      </c>
      <c r="AB194" s="21">
        <v>74.230227706571611</v>
      </c>
      <c r="AC194" s="21">
        <v>-0.3500291134022433</v>
      </c>
      <c r="AD194" s="21">
        <v>-0.21029554063182801</v>
      </c>
      <c r="AI194" s="19">
        <v>194</v>
      </c>
      <c r="AJ194" s="98">
        <v>1190.7258333333332</v>
      </c>
      <c r="AK194" s="99">
        <v>0.65042572671091781</v>
      </c>
      <c r="AL194" s="99">
        <v>0.97521286335545887</v>
      </c>
      <c r="AM194" s="9">
        <f t="shared" si="25"/>
        <v>0.95104012885395295</v>
      </c>
      <c r="AN194" s="100">
        <v>74.94408283300713</v>
      </c>
      <c r="AO194" s="100">
        <v>75.261556956792163</v>
      </c>
      <c r="AP194" s="91">
        <v>74.739921683527015</v>
      </c>
      <c r="AQ194" s="21"/>
      <c r="AR194" s="21">
        <v>166</v>
      </c>
      <c r="AS194" s="21">
        <v>74.098761118195469</v>
      </c>
      <c r="AT194" s="21">
        <v>0.40991090175896261</v>
      </c>
      <c r="AU194" s="21">
        <v>0.26059688076716825</v>
      </c>
      <c r="AZ194" s="102">
        <v>594</v>
      </c>
      <c r="BA194" s="98">
        <v>1290.8854122621565</v>
      </c>
      <c r="BB194" s="99">
        <v>0.71</v>
      </c>
      <c r="BC194" s="99">
        <v>0.68494756146484037</v>
      </c>
      <c r="BD194" s="103">
        <f t="shared" ref="BD194:BD253" si="27">BC194^2</f>
        <v>0.46915316195663126</v>
      </c>
      <c r="BE194" s="100">
        <v>72.170693666430282</v>
      </c>
      <c r="BF194" s="100">
        <v>72.36409220333006</v>
      </c>
      <c r="BG194" s="2">
        <f t="shared" si="20"/>
        <v>70.705420726312099</v>
      </c>
      <c r="BH194" s="3">
        <v>193</v>
      </c>
      <c r="BI194" s="3" t="str">
        <f t="shared" si="21"/>
        <v>OK</v>
      </c>
      <c r="BP194" s="2">
        <v>70.705420726312099</v>
      </c>
      <c r="BQ194" s="2">
        <v>72.36409220333006</v>
      </c>
      <c r="BU194" s="99">
        <v>72.36409220333006</v>
      </c>
      <c r="BV194" s="2">
        <v>70.705420726312099</v>
      </c>
      <c r="BW194" s="2">
        <f t="shared" si="22"/>
        <v>65.955890030463479</v>
      </c>
      <c r="BX194" s="2">
        <f t="shared" si="23"/>
        <v>75.454951422160718</v>
      </c>
    </row>
    <row r="195" spans="2:76" ht="14.25">
      <c r="B195" s="19">
        <v>195</v>
      </c>
      <c r="C195" s="98">
        <v>1367.701280227596</v>
      </c>
      <c r="D195" s="99">
        <v>0.62021593773977857</v>
      </c>
      <c r="E195" s="99">
        <v>0.94553984434944649</v>
      </c>
      <c r="F195" s="9">
        <f t="shared" si="26"/>
        <v>0.89404559725237553</v>
      </c>
      <c r="G195" s="100">
        <v>74.134063151229597</v>
      </c>
      <c r="H195" s="100">
        <v>73.191279434484557</v>
      </c>
      <c r="J195" s="21">
        <v>167</v>
      </c>
      <c r="K195" s="21">
        <v>77.181881241854967</v>
      </c>
      <c r="L195" s="21">
        <v>-1.1874665054490805</v>
      </c>
      <c r="M195" s="21">
        <v>-0.6835391935158649</v>
      </c>
      <c r="S195" s="19">
        <v>197</v>
      </c>
      <c r="T195" s="13">
        <v>1190.7258333333332</v>
      </c>
      <c r="U195" s="14">
        <v>0.65042572671091781</v>
      </c>
      <c r="V195" s="14">
        <v>0.97521286335545887</v>
      </c>
      <c r="W195" s="20">
        <f t="shared" si="24"/>
        <v>0.95104012885395295</v>
      </c>
      <c r="X195" s="15">
        <v>74.94408283300713</v>
      </c>
      <c r="Y195" s="15">
        <v>75.261556956792163</v>
      </c>
      <c r="AA195" s="21">
        <v>167</v>
      </c>
      <c r="AB195" s="21">
        <v>73.94822462524175</v>
      </c>
      <c r="AC195" s="21">
        <v>0.56044739471268201</v>
      </c>
      <c r="AD195" s="21">
        <v>0.3367136713892771</v>
      </c>
      <c r="AI195" s="19">
        <v>195</v>
      </c>
      <c r="AJ195" s="98">
        <v>1105.8900000000001</v>
      </c>
      <c r="AK195" s="99">
        <v>0.64521558965169679</v>
      </c>
      <c r="AL195" s="99">
        <v>0.95043117930339338</v>
      </c>
      <c r="AM195" s="9">
        <f t="shared" si="25"/>
        <v>0.90331942659203912</v>
      </c>
      <c r="AN195" s="100">
        <v>75.261556956792163</v>
      </c>
      <c r="AO195" s="100">
        <v>76.541711853497745</v>
      </c>
      <c r="AP195" s="91">
        <v>74.923998634378094</v>
      </c>
      <c r="AQ195" s="21"/>
      <c r="AR195" s="21">
        <v>167</v>
      </c>
      <c r="AS195" s="21">
        <v>74.495381792791562</v>
      </c>
      <c r="AT195" s="21">
        <v>-2.4577608610436954</v>
      </c>
      <c r="AU195" s="21">
        <v>-1.5624976337814918</v>
      </c>
      <c r="AZ195" s="102">
        <v>595</v>
      </c>
      <c r="BA195" s="98">
        <v>1308.5887499999999</v>
      </c>
      <c r="BB195" s="99">
        <v>0.69</v>
      </c>
      <c r="BC195" s="99">
        <v>0.78139343777712089</v>
      </c>
      <c r="BD195" s="103">
        <f t="shared" si="27"/>
        <v>0.6105757046011473</v>
      </c>
      <c r="BE195" s="100">
        <v>72.36409220333006</v>
      </c>
      <c r="BF195" s="100">
        <v>71.587438904317509</v>
      </c>
      <c r="BG195" s="2">
        <f t="shared" ref="BG195:BG253" si="28">$AS$17+$AS$18*BA195+$AS$19*BB195+$AS$20*BC195+$AS$21*BD195+$AS$22*BE195</f>
        <v>71.710953551825384</v>
      </c>
      <c r="BH195" s="3">
        <v>194</v>
      </c>
      <c r="BI195" s="3" t="str">
        <f t="shared" ref="BI195:BI253" si="29">IF(ABS(BF195-BG195)&gt;3*$AS$7,"Alarm","OK")</f>
        <v>OK</v>
      </c>
      <c r="BP195" s="2">
        <v>71.710953551825384</v>
      </c>
      <c r="BQ195" s="2">
        <v>71.587438904317509</v>
      </c>
      <c r="BU195" s="99">
        <v>71.587438904317509</v>
      </c>
      <c r="BV195" s="2">
        <v>71.710953551825384</v>
      </c>
      <c r="BW195" s="2">
        <f t="shared" ref="BW195:BW253" si="30">BV195-3*$BY$2</f>
        <v>66.961422855976764</v>
      </c>
      <c r="BX195" s="2">
        <f t="shared" ref="BX195:BX253" si="31">BV195+3*$BY$2</f>
        <v>76.460484247674003</v>
      </c>
    </row>
    <row r="196" spans="2:76" ht="14.25">
      <c r="B196" s="19">
        <v>196</v>
      </c>
      <c r="C196" s="98">
        <v>1308.7722105263158</v>
      </c>
      <c r="D196" s="99">
        <v>0.61007760235483</v>
      </c>
      <c r="E196" s="99">
        <v>0.97820176612255816</v>
      </c>
      <c r="F196" s="9">
        <f t="shared" si="26"/>
        <v>0.95687869524529201</v>
      </c>
      <c r="G196" s="100">
        <v>73.191279434484557</v>
      </c>
      <c r="H196" s="100">
        <v>73.387977304077097</v>
      </c>
      <c r="J196" s="21">
        <v>168</v>
      </c>
      <c r="K196" s="21">
        <v>75.202895120002324</v>
      </c>
      <c r="L196" s="21">
        <v>-1.1809858868254821</v>
      </c>
      <c r="M196" s="21">
        <v>-0.67980876675676816</v>
      </c>
      <c r="S196" s="19">
        <v>198</v>
      </c>
      <c r="T196" s="13">
        <v>1105.8900000000001</v>
      </c>
      <c r="U196" s="14">
        <v>0.64521558965169679</v>
      </c>
      <c r="V196" s="14">
        <v>0.95043117930339338</v>
      </c>
      <c r="W196" s="20">
        <f t="shared" si="24"/>
        <v>0.90331942659203912</v>
      </c>
      <c r="X196" s="15">
        <v>75.261556956792163</v>
      </c>
      <c r="Y196" s="15">
        <v>76.541711853497745</v>
      </c>
      <c r="AA196" s="21">
        <v>168</v>
      </c>
      <c r="AB196" s="21">
        <v>74.340983726674281</v>
      </c>
      <c r="AC196" s="21">
        <v>-2.3033627949264144</v>
      </c>
      <c r="AD196" s="21">
        <v>-1.3838475306299602</v>
      </c>
      <c r="AI196" s="19">
        <v>196</v>
      </c>
      <c r="AJ196" s="98">
        <v>1343.2186046511627</v>
      </c>
      <c r="AK196" s="99">
        <v>0.6704890997402011</v>
      </c>
      <c r="AL196" s="99">
        <v>0.97244549870100527</v>
      </c>
      <c r="AM196" s="9">
        <f t="shared" si="25"/>
        <v>0.94565024794384689</v>
      </c>
      <c r="AN196" s="100">
        <v>76.541711853497745</v>
      </c>
      <c r="AO196" s="100">
        <v>75.957778218491129</v>
      </c>
      <c r="AP196" s="91">
        <v>75.363382004227475</v>
      </c>
      <c r="AQ196" s="21"/>
      <c r="AR196" s="21">
        <v>168</v>
      </c>
      <c r="AS196" s="21">
        <v>73.010325993472719</v>
      </c>
      <c r="AT196" s="21">
        <v>-0.52575682827759351</v>
      </c>
      <c r="AU196" s="21">
        <v>-0.33424480515950289</v>
      </c>
      <c r="AZ196" s="102">
        <v>596</v>
      </c>
      <c r="BA196" s="98">
        <v>1299.2774999999999</v>
      </c>
      <c r="BB196" s="99">
        <v>0.58028012300810727</v>
      </c>
      <c r="BC196" s="99">
        <v>0.48028012300810735</v>
      </c>
      <c r="BD196" s="103">
        <f t="shared" si="27"/>
        <v>0.23066899655668271</v>
      </c>
      <c r="BE196" s="100">
        <v>71.587438904317509</v>
      </c>
      <c r="BF196" s="100">
        <v>63.510302941702157</v>
      </c>
      <c r="BG196" s="2">
        <f t="shared" si="28"/>
        <v>67.225049381270622</v>
      </c>
      <c r="BH196" s="3">
        <v>195</v>
      </c>
      <c r="BI196" s="3" t="str">
        <f t="shared" si="29"/>
        <v>OK</v>
      </c>
      <c r="BP196" s="2">
        <v>67.225049381270622</v>
      </c>
      <c r="BQ196" s="2">
        <v>63.510302941702157</v>
      </c>
      <c r="BU196" s="99">
        <v>63.510302941702157</v>
      </c>
      <c r="BV196" s="2">
        <v>67.225049381270622</v>
      </c>
      <c r="BW196" s="2">
        <f t="shared" si="30"/>
        <v>62.475518685422003</v>
      </c>
      <c r="BX196" s="2">
        <f t="shared" si="31"/>
        <v>71.974580077119242</v>
      </c>
    </row>
    <row r="197" spans="2:76" ht="14.25">
      <c r="B197" s="19">
        <v>197</v>
      </c>
      <c r="C197" s="98">
        <v>1353.0758333333333</v>
      </c>
      <c r="D197" s="99">
        <v>0.64144253140995811</v>
      </c>
      <c r="E197" s="99">
        <v>0.97680316426244773</v>
      </c>
      <c r="F197" s="9">
        <f t="shared" si="26"/>
        <v>0.95414442171313041</v>
      </c>
      <c r="G197" s="100">
        <v>73.387977304077097</v>
      </c>
      <c r="H197" s="100">
        <v>74.94408283300713</v>
      </c>
      <c r="J197" s="21">
        <v>169</v>
      </c>
      <c r="K197" s="21">
        <v>74.304951595349365</v>
      </c>
      <c r="L197" s="21">
        <v>-0.42475300217999745</v>
      </c>
      <c r="M197" s="21">
        <v>-0.24449980123334741</v>
      </c>
      <c r="S197" s="19">
        <v>199</v>
      </c>
      <c r="T197" s="13">
        <v>1343.2186046511627</v>
      </c>
      <c r="U197" s="14">
        <v>0.6704890997402011</v>
      </c>
      <c r="V197" s="14">
        <v>0.97244549870100527</v>
      </c>
      <c r="W197" s="20">
        <f t="shared" si="24"/>
        <v>0.94565024794384689</v>
      </c>
      <c r="X197" s="15">
        <v>76.541711853497745</v>
      </c>
      <c r="Y197" s="15">
        <v>75.957778218491129</v>
      </c>
      <c r="AA197" s="21">
        <v>169</v>
      </c>
      <c r="AB197" s="21">
        <v>72.869921703211006</v>
      </c>
      <c r="AC197" s="21">
        <v>-0.38535253801587999</v>
      </c>
      <c r="AD197" s="21">
        <v>-0.23151765728346749</v>
      </c>
      <c r="AI197" s="19">
        <v>197</v>
      </c>
      <c r="AJ197" s="98">
        <v>1378.0485659655833</v>
      </c>
      <c r="AK197" s="99">
        <v>0.65513151875571829</v>
      </c>
      <c r="AL197" s="99">
        <v>0.92539455626715461</v>
      </c>
      <c r="AM197" s="9">
        <f t="shared" si="25"/>
        <v>0.856355084768884</v>
      </c>
      <c r="AN197" s="100">
        <v>75.957778218491129</v>
      </c>
      <c r="AO197" s="100">
        <v>76.152976852930749</v>
      </c>
      <c r="AP197" s="91">
        <v>74.617718423671903</v>
      </c>
      <c r="AQ197" s="21"/>
      <c r="AR197" s="21">
        <v>169</v>
      </c>
      <c r="AS197" s="21">
        <v>73.26032605850483</v>
      </c>
      <c r="AT197" s="21">
        <v>-0.28000246641911986</v>
      </c>
      <c r="AU197" s="21">
        <v>-0.17800885276001563</v>
      </c>
      <c r="AZ197" s="102">
        <v>597</v>
      </c>
      <c r="BA197" s="98">
        <v>1282.4058333333332</v>
      </c>
      <c r="BB197" s="99">
        <v>0.57977782752252505</v>
      </c>
      <c r="BC197" s="99">
        <v>0.61066651743242484</v>
      </c>
      <c r="BD197" s="103">
        <f t="shared" si="27"/>
        <v>0.37291359551304604</v>
      </c>
      <c r="BE197" s="100">
        <v>63.510302941702157</v>
      </c>
      <c r="BF197" s="100">
        <v>64.309040496908807</v>
      </c>
      <c r="BG197" s="2">
        <f t="shared" si="28"/>
        <v>64.583696779905551</v>
      </c>
      <c r="BH197" s="3">
        <v>196</v>
      </c>
      <c r="BI197" s="3" t="str">
        <f t="shared" si="29"/>
        <v>OK</v>
      </c>
      <c r="BP197" s="2">
        <v>64.583696779905551</v>
      </c>
      <c r="BQ197" s="2">
        <v>64.309040496908807</v>
      </c>
      <c r="BU197" s="99">
        <v>64.309040496908807</v>
      </c>
      <c r="BV197" s="2">
        <v>64.583696779905551</v>
      </c>
      <c r="BW197" s="2">
        <f t="shared" si="30"/>
        <v>59.834166084056932</v>
      </c>
      <c r="BX197" s="2">
        <f t="shared" si="31"/>
        <v>69.333227475754171</v>
      </c>
    </row>
    <row r="198" spans="2:76" ht="14.25">
      <c r="B198" s="19">
        <v>198</v>
      </c>
      <c r="C198" s="98">
        <v>1190.7258333333332</v>
      </c>
      <c r="D198" s="99">
        <v>0.65042572671091781</v>
      </c>
      <c r="E198" s="99">
        <v>0.97521286335545887</v>
      </c>
      <c r="F198" s="9">
        <f t="shared" si="26"/>
        <v>0.95104012885395295</v>
      </c>
      <c r="G198" s="100">
        <v>74.94408283300713</v>
      </c>
      <c r="H198" s="100">
        <v>75.261556956792163</v>
      </c>
      <c r="J198" s="21">
        <v>170</v>
      </c>
      <c r="K198" s="21">
        <v>74.018718144750011</v>
      </c>
      <c r="L198" s="21">
        <v>0.4899538752044208</v>
      </c>
      <c r="M198" s="21">
        <v>0.28203126166539555</v>
      </c>
      <c r="S198" s="19">
        <v>200</v>
      </c>
      <c r="T198" s="13">
        <v>1378.0485659655833</v>
      </c>
      <c r="U198" s="14">
        <v>0.65513151875571829</v>
      </c>
      <c r="V198" s="14">
        <v>0.92539455626715461</v>
      </c>
      <c r="W198" s="20">
        <f t="shared" si="24"/>
        <v>0.856355084768884</v>
      </c>
      <c r="X198" s="15">
        <v>75.957778218491129</v>
      </c>
      <c r="Y198" s="15">
        <v>76.152976852930749</v>
      </c>
      <c r="AA198" s="21">
        <v>170</v>
      </c>
      <c r="AB198" s="21">
        <v>73.127346343751185</v>
      </c>
      <c r="AC198" s="21">
        <v>-0.14702275166547452</v>
      </c>
      <c r="AD198" s="21">
        <v>-8.8330449847866296E-2</v>
      </c>
      <c r="AI198" s="19">
        <v>198</v>
      </c>
      <c r="AJ198" s="98">
        <v>1158.1050729673384</v>
      </c>
      <c r="AK198" s="99">
        <v>0.65521652388217355</v>
      </c>
      <c r="AL198" s="99">
        <v>0.95043304776434689</v>
      </c>
      <c r="AM198" s="9">
        <f t="shared" si="25"/>
        <v>0.90332297828262531</v>
      </c>
      <c r="AN198" s="100">
        <v>76.152976852930749</v>
      </c>
      <c r="AO198" s="100">
        <v>74.644454973134316</v>
      </c>
      <c r="AP198" s="91">
        <v>75.344901121667633</v>
      </c>
      <c r="AQ198" s="21"/>
      <c r="AR198" s="21">
        <v>170</v>
      </c>
      <c r="AS198" s="21">
        <v>73.76573309520839</v>
      </c>
      <c r="AT198" s="21">
        <v>-6.0645949266259436E-2</v>
      </c>
      <c r="AU198" s="21">
        <v>-3.8555074144488985E-2</v>
      </c>
      <c r="AZ198" s="102">
        <v>598</v>
      </c>
      <c r="BA198" s="98">
        <v>1200.5941666666668</v>
      </c>
      <c r="BB198" s="99">
        <v>0.5814937476316786</v>
      </c>
      <c r="BC198" s="99">
        <v>0.48724062144751795</v>
      </c>
      <c r="BD198" s="103">
        <f t="shared" si="27"/>
        <v>0.2374034231885635</v>
      </c>
      <c r="BE198" s="100">
        <v>64.309040496908807</v>
      </c>
      <c r="BF198" s="100">
        <v>66.066859873516194</v>
      </c>
      <c r="BG198" s="2">
        <f t="shared" si="28"/>
        <v>63.493202055396559</v>
      </c>
      <c r="BH198" s="3">
        <v>197</v>
      </c>
      <c r="BI198" s="3" t="str">
        <f t="shared" si="29"/>
        <v>OK</v>
      </c>
      <c r="BP198" s="2">
        <v>63.493202055396559</v>
      </c>
      <c r="BQ198" s="2">
        <v>66.066859873516194</v>
      </c>
      <c r="BU198" s="99">
        <v>66.066859873516194</v>
      </c>
      <c r="BV198" s="2">
        <v>63.493202055396559</v>
      </c>
      <c r="BW198" s="2">
        <f t="shared" si="30"/>
        <v>58.743671359547939</v>
      </c>
      <c r="BX198" s="2">
        <f t="shared" si="31"/>
        <v>68.242732751245171</v>
      </c>
    </row>
    <row r="199" spans="2:76" ht="14.25">
      <c r="B199" s="19">
        <v>199</v>
      </c>
      <c r="C199" s="98">
        <v>1105.8900000000001</v>
      </c>
      <c r="D199" s="99">
        <v>0.64521558965169679</v>
      </c>
      <c r="E199" s="99">
        <v>0.95043117930339338</v>
      </c>
      <c r="F199" s="9">
        <f t="shared" si="26"/>
        <v>0.90331942659203912</v>
      </c>
      <c r="G199" s="100">
        <v>75.261556956792163</v>
      </c>
      <c r="H199" s="100">
        <v>76.541711853497745</v>
      </c>
      <c r="J199" s="21">
        <v>171</v>
      </c>
      <c r="K199" s="21">
        <v>74.379407288164714</v>
      </c>
      <c r="L199" s="21">
        <v>-2.3417863564168471</v>
      </c>
      <c r="M199" s="21">
        <v>-1.3479982383555884</v>
      </c>
      <c r="S199" s="19">
        <v>201</v>
      </c>
      <c r="T199" s="13">
        <v>1158.1050729673384</v>
      </c>
      <c r="U199" s="14">
        <v>0.65521652388217355</v>
      </c>
      <c r="V199" s="14">
        <v>0.95043304776434689</v>
      </c>
      <c r="W199" s="20">
        <f t="shared" si="24"/>
        <v>0.90332297828262531</v>
      </c>
      <c r="X199" s="15">
        <v>76.152976852930749</v>
      </c>
      <c r="Y199" s="15">
        <v>74.644454973134316</v>
      </c>
      <c r="AA199" s="21">
        <v>171</v>
      </c>
      <c r="AB199" s="21">
        <v>73.631760580285373</v>
      </c>
      <c r="AC199" s="21">
        <v>7.332656565675677E-2</v>
      </c>
      <c r="AD199" s="21">
        <v>4.4054192000144841E-2</v>
      </c>
      <c r="AI199" s="19">
        <v>199</v>
      </c>
      <c r="AJ199" s="98">
        <v>1222.8775000000001</v>
      </c>
      <c r="AK199" s="99">
        <v>0.66485005419727805</v>
      </c>
      <c r="AL199" s="99">
        <v>0.9449500180657594</v>
      </c>
      <c r="AM199" s="9">
        <f t="shared" si="25"/>
        <v>0.89293053664247901</v>
      </c>
      <c r="AN199" s="100">
        <v>74.644454973134316</v>
      </c>
      <c r="AO199" s="100">
        <v>76.487176113390774</v>
      </c>
      <c r="AP199" s="91">
        <v>74.370032348464747</v>
      </c>
      <c r="AQ199" s="21"/>
      <c r="AR199" s="21">
        <v>171</v>
      </c>
      <c r="AS199" s="21">
        <v>74.169000035659508</v>
      </c>
      <c r="AT199" s="21">
        <v>-2.8371891556478204</v>
      </c>
      <c r="AU199" s="21">
        <v>-1.8037154926487431</v>
      </c>
      <c r="AZ199" s="102">
        <v>599</v>
      </c>
      <c r="BA199" s="98">
        <v>1166.7363367799114</v>
      </c>
      <c r="BB199" s="99">
        <v>0.58513658594775142</v>
      </c>
      <c r="BC199" s="99">
        <v>0.58431707026124302</v>
      </c>
      <c r="BD199" s="103">
        <f t="shared" si="27"/>
        <v>0.34142643859868244</v>
      </c>
      <c r="BE199" s="100">
        <v>66.066859873516194</v>
      </c>
      <c r="BF199" s="100">
        <v>61.271685028741963</v>
      </c>
      <c r="BG199" s="2">
        <f t="shared" si="28"/>
        <v>65.920723459973232</v>
      </c>
      <c r="BH199" s="3">
        <v>198</v>
      </c>
      <c r="BI199" s="3" t="str">
        <f t="shared" si="29"/>
        <v>OK</v>
      </c>
      <c r="BP199" s="2">
        <v>65.920723459973232</v>
      </c>
      <c r="BQ199" s="2">
        <v>61.271685028741963</v>
      </c>
      <c r="BU199" s="99">
        <v>61.271685028741963</v>
      </c>
      <c r="BV199" s="2">
        <v>65.920723459973232</v>
      </c>
      <c r="BW199" s="2">
        <f t="shared" si="30"/>
        <v>61.171192764124612</v>
      </c>
      <c r="BX199" s="2">
        <f t="shared" si="31"/>
        <v>70.670254155821851</v>
      </c>
    </row>
    <row r="200" spans="2:76" ht="14.25">
      <c r="B200" s="19">
        <v>200</v>
      </c>
      <c r="C200" s="98">
        <v>1343.2186046511627</v>
      </c>
      <c r="D200" s="99">
        <v>0.6704890997402011</v>
      </c>
      <c r="E200" s="99">
        <v>0.97244549870100527</v>
      </c>
      <c r="F200" s="9">
        <f t="shared" si="26"/>
        <v>0.94565024794384689</v>
      </c>
      <c r="G200" s="100">
        <v>76.541711853497745</v>
      </c>
      <c r="H200" s="100">
        <v>75.957778218491129</v>
      </c>
      <c r="J200" s="21">
        <v>172</v>
      </c>
      <c r="K200" s="21">
        <v>73.023720586645851</v>
      </c>
      <c r="L200" s="21">
        <v>-0.53915142145072537</v>
      </c>
      <c r="M200" s="21">
        <v>-0.31035075609310642</v>
      </c>
      <c r="S200" s="19">
        <v>202</v>
      </c>
      <c r="T200" s="13">
        <v>1222.8775000000001</v>
      </c>
      <c r="U200" s="14">
        <v>0.66485005419727805</v>
      </c>
      <c r="V200" s="14">
        <v>0.9449500180657594</v>
      </c>
      <c r="W200" s="20">
        <f t="shared" si="24"/>
        <v>0.89293053664247901</v>
      </c>
      <c r="X200" s="15">
        <v>74.644454973134316</v>
      </c>
      <c r="Y200" s="15">
        <v>76.487176113390774</v>
      </c>
      <c r="AA200" s="21">
        <v>172</v>
      </c>
      <c r="AB200" s="21">
        <v>74.070152341382951</v>
      </c>
      <c r="AC200" s="21">
        <v>-2.7383414613712631</v>
      </c>
      <c r="AD200" s="21">
        <v>-1.645180289308841</v>
      </c>
      <c r="AI200" s="19">
        <v>200</v>
      </c>
      <c r="AJ200" s="98">
        <v>1219.1366834170856</v>
      </c>
      <c r="AK200" s="99">
        <v>0.64072992700729925</v>
      </c>
      <c r="AL200" s="99">
        <v>0.95854014598540149</v>
      </c>
      <c r="AM200" s="9">
        <f t="shared" si="25"/>
        <v>0.91879921146571486</v>
      </c>
      <c r="AN200" s="100">
        <v>76.487176113390774</v>
      </c>
      <c r="AO200" s="100">
        <v>75.55315497899231</v>
      </c>
      <c r="AP200" s="91">
        <v>75.40641264709032</v>
      </c>
      <c r="AQ200" s="21"/>
      <c r="AR200" s="21">
        <v>172</v>
      </c>
      <c r="AS200" s="21">
        <v>72.608445896060232</v>
      </c>
      <c r="AT200" s="21">
        <v>-0.72451849177406302</v>
      </c>
      <c r="AU200" s="21">
        <v>-0.46060560527730787</v>
      </c>
      <c r="AZ200" s="102">
        <v>600</v>
      </c>
      <c r="BA200" s="98">
        <v>1178.6214974054856</v>
      </c>
      <c r="BB200" s="99">
        <v>0.62623251917252043</v>
      </c>
      <c r="BC200" s="99">
        <v>0.58672552684152868</v>
      </c>
      <c r="BD200" s="103">
        <f t="shared" si="27"/>
        <v>0.3442468438474694</v>
      </c>
      <c r="BE200" s="100">
        <v>61.271685028741963</v>
      </c>
      <c r="BF200" s="100">
        <v>69.367420291031422</v>
      </c>
      <c r="BG200" s="2">
        <f t="shared" si="28"/>
        <v>63.400485469024694</v>
      </c>
      <c r="BH200" s="3">
        <v>199</v>
      </c>
      <c r="BI200" s="3" t="str">
        <f t="shared" si="29"/>
        <v>Alarm</v>
      </c>
      <c r="BP200" s="2">
        <v>63.400485469024694</v>
      </c>
      <c r="BQ200" s="2">
        <v>69.367420291031422</v>
      </c>
      <c r="BU200" s="99">
        <v>69.367420291031422</v>
      </c>
      <c r="BV200" s="2">
        <v>63.400485469024694</v>
      </c>
      <c r="BW200" s="2">
        <f t="shared" si="30"/>
        <v>58.650954773176075</v>
      </c>
      <c r="BX200" s="2">
        <f t="shared" si="31"/>
        <v>68.150016164873307</v>
      </c>
    </row>
    <row r="201" spans="2:76" ht="14.25">
      <c r="B201" s="19">
        <v>201</v>
      </c>
      <c r="C201" s="98">
        <v>1378.0485659655833</v>
      </c>
      <c r="D201" s="99">
        <v>0.65513151875571829</v>
      </c>
      <c r="E201" s="99">
        <v>0.92539455626715461</v>
      </c>
      <c r="F201" s="9">
        <f t="shared" si="26"/>
        <v>0.856355084768884</v>
      </c>
      <c r="G201" s="100">
        <v>75.957778218491129</v>
      </c>
      <c r="H201" s="100">
        <v>76.152976852930749</v>
      </c>
      <c r="J201" s="21">
        <v>173</v>
      </c>
      <c r="K201" s="21">
        <v>73.248062753509288</v>
      </c>
      <c r="L201" s="21">
        <v>-0.26773916142357734</v>
      </c>
      <c r="M201" s="21">
        <v>-0.15411820849875216</v>
      </c>
      <c r="S201" s="19">
        <v>203</v>
      </c>
      <c r="T201" s="13">
        <v>1219.1366834170856</v>
      </c>
      <c r="U201" s="14">
        <v>0.64072992700729925</v>
      </c>
      <c r="V201" s="14">
        <v>0.95854014598540149</v>
      </c>
      <c r="W201" s="20">
        <f t="shared" si="24"/>
        <v>0.91879921146571486</v>
      </c>
      <c r="X201" s="15">
        <v>76.487176113390774</v>
      </c>
      <c r="Y201" s="15">
        <v>75.55315497899231</v>
      </c>
      <c r="AA201" s="21">
        <v>173</v>
      </c>
      <c r="AB201" s="21">
        <v>72.542197137959434</v>
      </c>
      <c r="AC201" s="21">
        <v>-0.65826973367326502</v>
      </c>
      <c r="AD201" s="21">
        <v>-0.39548478747625659</v>
      </c>
      <c r="AI201" s="19">
        <v>201</v>
      </c>
      <c r="AJ201" s="98">
        <v>1284</v>
      </c>
      <c r="AK201" s="99">
        <v>0.65</v>
      </c>
      <c r="AL201" s="99">
        <v>0.92185947480482622</v>
      </c>
      <c r="AM201" s="9">
        <f t="shared" si="25"/>
        <v>0.84982489128743</v>
      </c>
      <c r="AN201" s="100">
        <v>75.55315497899231</v>
      </c>
      <c r="AO201" s="100">
        <v>75.955981488904285</v>
      </c>
      <c r="AP201" s="91">
        <v>74.546102290689518</v>
      </c>
      <c r="AQ201" s="21"/>
      <c r="AR201" s="21">
        <v>173</v>
      </c>
      <c r="AS201" s="21">
        <v>72.459734150898768</v>
      </c>
      <c r="AT201" s="21">
        <v>1.2308487819158671</v>
      </c>
      <c r="AU201" s="21">
        <v>0.78250017720181364</v>
      </c>
      <c r="AZ201" s="102">
        <v>601</v>
      </c>
      <c r="BA201" s="98">
        <v>1229.085</v>
      </c>
      <c r="BB201" s="99">
        <v>0.59519617171321426</v>
      </c>
      <c r="BC201" s="99">
        <v>0.6148038282867857</v>
      </c>
      <c r="BD201" s="103">
        <f t="shared" si="27"/>
        <v>0.37798374727608747</v>
      </c>
      <c r="BE201" s="100">
        <v>69.367420291031422</v>
      </c>
      <c r="BF201" s="100">
        <v>69.397162670679052</v>
      </c>
      <c r="BG201" s="2">
        <f t="shared" si="28"/>
        <v>68.052902170503643</v>
      </c>
      <c r="BH201" s="3">
        <v>200</v>
      </c>
      <c r="BI201" s="3" t="str">
        <f t="shared" si="29"/>
        <v>OK</v>
      </c>
      <c r="BP201" s="2">
        <v>68.052902170503643</v>
      </c>
      <c r="BQ201" s="2">
        <v>69.397162670679052</v>
      </c>
      <c r="BU201" s="99">
        <v>69.397162670679052</v>
      </c>
      <c r="BV201" s="2">
        <v>68.052902170503643</v>
      </c>
      <c r="BW201" s="2">
        <f t="shared" si="30"/>
        <v>63.303371474655023</v>
      </c>
      <c r="BX201" s="2">
        <f t="shared" si="31"/>
        <v>72.802432866352262</v>
      </c>
    </row>
    <row r="202" spans="2:76" ht="14.25">
      <c r="B202" s="19">
        <v>202</v>
      </c>
      <c r="C202" s="98">
        <v>1158.1050729673384</v>
      </c>
      <c r="D202" s="99">
        <v>0.65521652388217355</v>
      </c>
      <c r="E202" s="99">
        <v>0.95043304776434689</v>
      </c>
      <c r="F202" s="9">
        <f t="shared" si="26"/>
        <v>0.90332297828262531</v>
      </c>
      <c r="G202" s="100">
        <v>76.152976852930749</v>
      </c>
      <c r="H202" s="100">
        <v>74.644454973134316</v>
      </c>
      <c r="J202" s="21">
        <v>174</v>
      </c>
      <c r="K202" s="21">
        <v>73.746770109597691</v>
      </c>
      <c r="L202" s="21">
        <v>-4.1682963655560457E-2</v>
      </c>
      <c r="M202" s="21">
        <v>-2.3993888863162262E-2</v>
      </c>
      <c r="S202" s="19">
        <v>204</v>
      </c>
      <c r="T202" s="13">
        <v>1284</v>
      </c>
      <c r="U202" s="14">
        <v>0.65</v>
      </c>
      <c r="V202" s="14">
        <v>0.92185947480482622</v>
      </c>
      <c r="W202" s="20">
        <f t="shared" si="24"/>
        <v>0.84982489128743</v>
      </c>
      <c r="X202" s="15">
        <v>75.55315497899231</v>
      </c>
      <c r="Y202" s="15">
        <v>75.955981488904285</v>
      </c>
      <c r="AA202" s="21">
        <v>174</v>
      </c>
      <c r="AB202" s="21">
        <v>72.387750812939657</v>
      </c>
      <c r="AC202" s="21">
        <v>1.3028321198749779</v>
      </c>
      <c r="AD202" s="21">
        <v>0.78273427698218179</v>
      </c>
      <c r="AI202" s="19">
        <v>202</v>
      </c>
      <c r="AJ202" s="98">
        <v>1278.5858333333333</v>
      </c>
      <c r="AK202" s="99">
        <v>0.64</v>
      </c>
      <c r="AL202" s="99">
        <v>0.99165029469548138</v>
      </c>
      <c r="AM202" s="9">
        <f t="shared" si="25"/>
        <v>0.98337030696963512</v>
      </c>
      <c r="AN202" s="100">
        <v>75.955981488904285</v>
      </c>
      <c r="AO202" s="100">
        <v>75.580551523947733</v>
      </c>
      <c r="AP202" s="91">
        <v>75.179066872316582</v>
      </c>
      <c r="AQ202" s="21"/>
      <c r="AR202" s="21">
        <v>174</v>
      </c>
      <c r="AS202" s="21">
        <v>73.585071225397584</v>
      </c>
      <c r="AT202" s="21">
        <v>1.3998228342486527</v>
      </c>
      <c r="AU202" s="21">
        <v>0.88992379238149799</v>
      </c>
      <c r="AZ202" s="102">
        <v>602</v>
      </c>
      <c r="BA202" s="98">
        <v>1247.7870833333334</v>
      </c>
      <c r="BB202" s="99">
        <v>0.57492436631234667</v>
      </c>
      <c r="BC202" s="99">
        <v>0.65010084491687115</v>
      </c>
      <c r="BD202" s="103">
        <f t="shared" si="27"/>
        <v>0.42263110856162978</v>
      </c>
      <c r="BE202" s="100">
        <v>69.397162670679052</v>
      </c>
      <c r="BF202" s="100">
        <v>65.697579914227163</v>
      </c>
      <c r="BG202" s="2">
        <f t="shared" si="28"/>
        <v>68.396332959633156</v>
      </c>
      <c r="BH202" s="3">
        <v>201</v>
      </c>
      <c r="BI202" s="3" t="str">
        <f t="shared" si="29"/>
        <v>OK</v>
      </c>
      <c r="BP202" s="2">
        <v>68.396332959633156</v>
      </c>
      <c r="BQ202" s="2">
        <v>65.697579914227163</v>
      </c>
      <c r="BU202" s="99">
        <v>65.697579914227163</v>
      </c>
      <c r="BV202" s="2">
        <v>68.396332959633156</v>
      </c>
      <c r="BW202" s="2">
        <f t="shared" si="30"/>
        <v>63.646802263784537</v>
      </c>
      <c r="BX202" s="2">
        <f t="shared" si="31"/>
        <v>73.145863655481776</v>
      </c>
    </row>
    <row r="203" spans="2:76" ht="14.25">
      <c r="B203" s="19">
        <v>203</v>
      </c>
      <c r="C203" s="98">
        <v>1222.8775000000001</v>
      </c>
      <c r="D203" s="99">
        <v>0.66485005419727805</v>
      </c>
      <c r="E203" s="99">
        <v>0.9449500180657594</v>
      </c>
      <c r="F203" s="9">
        <f t="shared" si="26"/>
        <v>0.89293053664247901</v>
      </c>
      <c r="G203" s="100">
        <v>74.644454973134316</v>
      </c>
      <c r="H203" s="100">
        <v>76.487176113390774</v>
      </c>
      <c r="J203" s="21">
        <v>175</v>
      </c>
      <c r="K203" s="21">
        <v>74.117974288371187</v>
      </c>
      <c r="L203" s="21">
        <v>-2.7861634083594993</v>
      </c>
      <c r="M203" s="21">
        <v>-1.6037941958061652</v>
      </c>
      <c r="S203" s="19">
        <v>205</v>
      </c>
      <c r="T203" s="13">
        <v>1278.5858333333333</v>
      </c>
      <c r="U203" s="14">
        <v>0.64</v>
      </c>
      <c r="V203" s="14">
        <v>0.99165029469548138</v>
      </c>
      <c r="W203" s="20">
        <f t="shared" si="24"/>
        <v>0.98337030696963512</v>
      </c>
      <c r="X203" s="15">
        <v>75.955981488904285</v>
      </c>
      <c r="Y203" s="15">
        <v>75.580551523947733</v>
      </c>
      <c r="AA203" s="21">
        <v>175</v>
      </c>
      <c r="AB203" s="21">
        <v>73.545528971799499</v>
      </c>
      <c r="AC203" s="21">
        <v>1.4393650878467383</v>
      </c>
      <c r="AD203" s="21">
        <v>0.86476252324606928</v>
      </c>
      <c r="AI203" s="19">
        <v>203</v>
      </c>
      <c r="AJ203" s="98">
        <v>1303.2566666666667</v>
      </c>
      <c r="AK203" s="99">
        <v>0.61497886331611085</v>
      </c>
      <c r="AL203" s="99">
        <v>0.92502113668388919</v>
      </c>
      <c r="AM203" s="9">
        <f t="shared" si="25"/>
        <v>0.85566410331195442</v>
      </c>
      <c r="AN203" s="100">
        <v>75.580551523947733</v>
      </c>
      <c r="AO203" s="100">
        <v>74.505692630270531</v>
      </c>
      <c r="AP203" s="91">
        <v>74.425853146463652</v>
      </c>
      <c r="AQ203" s="21"/>
      <c r="AR203" s="21">
        <v>175</v>
      </c>
      <c r="AS203" s="21">
        <v>74.220258313440212</v>
      </c>
      <c r="AT203" s="21">
        <v>1.9111520133683939</v>
      </c>
      <c r="AU203" s="21">
        <v>1.2149963594980364</v>
      </c>
      <c r="AZ203" s="102">
        <v>603</v>
      </c>
      <c r="BA203" s="98">
        <v>1205.2029520295202</v>
      </c>
      <c r="BB203" s="99">
        <v>0.56999999999999995</v>
      </c>
      <c r="BC203" s="99">
        <v>0.59449748155089599</v>
      </c>
      <c r="BD203" s="103">
        <f t="shared" si="27"/>
        <v>0.35342725557035792</v>
      </c>
      <c r="BE203" s="100">
        <v>65.697579914227163</v>
      </c>
      <c r="BF203" s="100">
        <v>67.997438315999943</v>
      </c>
      <c r="BG203" s="2">
        <f t="shared" si="28"/>
        <v>65.718556498784721</v>
      </c>
      <c r="BH203" s="3">
        <v>202</v>
      </c>
      <c r="BI203" s="3" t="str">
        <f t="shared" si="29"/>
        <v>OK</v>
      </c>
      <c r="BP203" s="2">
        <v>65.718556498784721</v>
      </c>
      <c r="BQ203" s="2">
        <v>67.997438315999943</v>
      </c>
      <c r="BU203" s="99">
        <v>67.997438315999943</v>
      </c>
      <c r="BV203" s="2">
        <v>65.718556498784721</v>
      </c>
      <c r="BW203" s="2">
        <f t="shared" si="30"/>
        <v>60.969025802936102</v>
      </c>
      <c r="BX203" s="2">
        <f t="shared" si="31"/>
        <v>70.468087194633341</v>
      </c>
    </row>
    <row r="204" spans="2:76" ht="14.25">
      <c r="B204" s="19">
        <v>204</v>
      </c>
      <c r="C204" s="98">
        <v>1219.1366834170856</v>
      </c>
      <c r="D204" s="99">
        <v>0.64072992700729925</v>
      </c>
      <c r="E204" s="99">
        <v>0.95854014598540149</v>
      </c>
      <c r="F204" s="9">
        <f t="shared" si="26"/>
        <v>0.91879921146571486</v>
      </c>
      <c r="G204" s="100">
        <v>76.487176113390774</v>
      </c>
      <c r="H204" s="100">
        <v>75.55315497899231</v>
      </c>
      <c r="J204" s="21">
        <v>176</v>
      </c>
      <c r="K204" s="21">
        <v>72.709836053925301</v>
      </c>
      <c r="L204" s="21">
        <v>-0.82590864963913191</v>
      </c>
      <c r="M204" s="21">
        <v>-0.47541629991374706</v>
      </c>
      <c r="S204" s="19">
        <v>206</v>
      </c>
      <c r="T204" s="13">
        <v>1303.2566666666667</v>
      </c>
      <c r="U204" s="14">
        <v>0.61497886331611085</v>
      </c>
      <c r="V204" s="14">
        <v>0.92502113668388919</v>
      </c>
      <c r="W204" s="20">
        <f t="shared" si="24"/>
        <v>0.85566410331195442</v>
      </c>
      <c r="X204" s="15">
        <v>75.580551523947733</v>
      </c>
      <c r="Y204" s="15">
        <v>74.505692630270531</v>
      </c>
      <c r="AA204" s="21">
        <v>176</v>
      </c>
      <c r="AB204" s="21">
        <v>74.116140652740256</v>
      </c>
      <c r="AC204" s="21">
        <v>2.0152696740683496</v>
      </c>
      <c r="AD204" s="21">
        <v>1.2107627891515131</v>
      </c>
      <c r="AI204" s="19">
        <v>204</v>
      </c>
      <c r="AJ204" s="98">
        <v>1320.6901905434017</v>
      </c>
      <c r="AK204" s="99">
        <v>0.64</v>
      </c>
      <c r="AL204" s="99">
        <v>0.8951103911687065</v>
      </c>
      <c r="AM204" s="9">
        <f t="shared" si="25"/>
        <v>0.80122261237819481</v>
      </c>
      <c r="AN204" s="100">
        <v>74.505692630270531</v>
      </c>
      <c r="AO204" s="100">
        <v>74.004198819791199</v>
      </c>
      <c r="AP204" s="91">
        <v>73.665052307057209</v>
      </c>
      <c r="AQ204" s="21"/>
      <c r="AR204" s="21">
        <v>176</v>
      </c>
      <c r="AS204" s="21">
        <v>74.768189164976576</v>
      </c>
      <c r="AT204" s="21">
        <v>-1.7106365019412095</v>
      </c>
      <c r="AU204" s="21">
        <v>-1.0875205675658566</v>
      </c>
      <c r="AZ204" s="102">
        <v>604</v>
      </c>
      <c r="BA204" s="98">
        <v>1181.0962500000001</v>
      </c>
      <c r="BB204" s="99">
        <v>0.58514712514092437</v>
      </c>
      <c r="BC204" s="99">
        <v>0.6091172491544532</v>
      </c>
      <c r="BD204" s="103">
        <f t="shared" si="27"/>
        <v>0.37102382321748822</v>
      </c>
      <c r="BE204" s="100">
        <v>67.997438315999943</v>
      </c>
      <c r="BF204" s="100">
        <v>68.028391076827688</v>
      </c>
      <c r="BG204" s="2">
        <f t="shared" si="28"/>
        <v>67.285141068438676</v>
      </c>
      <c r="BH204" s="3">
        <v>203</v>
      </c>
      <c r="BI204" s="3" t="str">
        <f t="shared" si="29"/>
        <v>OK</v>
      </c>
      <c r="BP204" s="2">
        <v>67.285141068438676</v>
      </c>
      <c r="BQ204" s="2">
        <v>68.028391076827688</v>
      </c>
      <c r="BU204" s="99">
        <v>68.028391076827688</v>
      </c>
      <c r="BV204" s="2">
        <v>67.285141068438676</v>
      </c>
      <c r="BW204" s="2">
        <f t="shared" si="30"/>
        <v>62.535610372590057</v>
      </c>
      <c r="BX204" s="2">
        <f t="shared" si="31"/>
        <v>72.034671764287296</v>
      </c>
    </row>
    <row r="205" spans="2:76" ht="14.25">
      <c r="B205" s="19">
        <v>205</v>
      </c>
      <c r="C205" s="98">
        <v>1284</v>
      </c>
      <c r="D205" s="99">
        <v>0.65</v>
      </c>
      <c r="E205" s="99">
        <v>0.92185947480482622</v>
      </c>
      <c r="F205" s="9">
        <f t="shared" si="26"/>
        <v>0.84982489128743</v>
      </c>
      <c r="G205" s="100">
        <v>75.55315497899231</v>
      </c>
      <c r="H205" s="100">
        <v>75.955981488904285</v>
      </c>
      <c r="J205" s="21">
        <v>177</v>
      </c>
      <c r="K205" s="21">
        <v>72.493519905412086</v>
      </c>
      <c r="L205" s="21">
        <v>1.1970630274025496</v>
      </c>
      <c r="M205" s="21">
        <v>0.68906322206448556</v>
      </c>
      <c r="S205" s="19">
        <v>207</v>
      </c>
      <c r="T205" s="13">
        <v>1320.6901905434017</v>
      </c>
      <c r="U205" s="14">
        <v>0.64</v>
      </c>
      <c r="V205" s="14">
        <v>0.8951103911687065</v>
      </c>
      <c r="W205" s="20">
        <f t="shared" si="24"/>
        <v>0.80122261237819481</v>
      </c>
      <c r="X205" s="15">
        <v>74.505692630270531</v>
      </c>
      <c r="Y205" s="15">
        <v>74.004198819791199</v>
      </c>
      <c r="AA205" s="21">
        <v>177</v>
      </c>
      <c r="AB205" s="21">
        <v>74.693457065393844</v>
      </c>
      <c r="AC205" s="21">
        <v>-1.6359044023584772</v>
      </c>
      <c r="AD205" s="21">
        <v>-0.98284224809786536</v>
      </c>
      <c r="AI205" s="19">
        <v>205</v>
      </c>
      <c r="AJ205" s="98">
        <v>1293.7066666666667</v>
      </c>
      <c r="AK205" s="99">
        <v>0.65487954652810587</v>
      </c>
      <c r="AL205" s="99">
        <v>0.93</v>
      </c>
      <c r="AM205" s="9">
        <f t="shared" si="25"/>
        <v>0.86490000000000011</v>
      </c>
      <c r="AN205" s="100">
        <v>74.004198819791199</v>
      </c>
      <c r="AO205" s="100">
        <v>75.385084690014153</v>
      </c>
      <c r="AP205" s="91">
        <v>73.736576057608573</v>
      </c>
      <c r="AQ205" s="21"/>
      <c r="AR205" s="21">
        <v>177</v>
      </c>
      <c r="AS205" s="21">
        <v>73.210173470522079</v>
      </c>
      <c r="AT205" s="21">
        <v>2.3580012478690264</v>
      </c>
      <c r="AU205" s="21">
        <v>1.4990764271038881</v>
      </c>
      <c r="AZ205" s="102">
        <v>605</v>
      </c>
      <c r="BA205" s="98">
        <v>1231.3319415448852</v>
      </c>
      <c r="BB205" s="99">
        <v>0.56499999999999995</v>
      </c>
      <c r="BC205" s="99">
        <v>0.59513161000944281</v>
      </c>
      <c r="BD205" s="103">
        <f t="shared" si="27"/>
        <v>0.35418163323243151</v>
      </c>
      <c r="BE205" s="100">
        <v>68.028391076827688</v>
      </c>
      <c r="BF205" s="100">
        <v>66.820138722793601</v>
      </c>
      <c r="BG205" s="2">
        <f t="shared" si="28"/>
        <v>66.951355492155415</v>
      </c>
      <c r="BH205" s="3">
        <v>204</v>
      </c>
      <c r="BI205" s="3" t="str">
        <f t="shared" si="29"/>
        <v>OK</v>
      </c>
      <c r="BP205" s="2">
        <v>66.951355492155415</v>
      </c>
      <c r="BQ205" s="2">
        <v>66.820138722793601</v>
      </c>
      <c r="BU205" s="99">
        <v>66.820138722793601</v>
      </c>
      <c r="BV205" s="2">
        <v>66.951355492155415</v>
      </c>
      <c r="BW205" s="2">
        <f t="shared" si="30"/>
        <v>62.201824796306795</v>
      </c>
      <c r="BX205" s="2">
        <f t="shared" si="31"/>
        <v>71.700886188004034</v>
      </c>
    </row>
    <row r="206" spans="2:76" ht="14.25">
      <c r="B206" s="19">
        <v>206</v>
      </c>
      <c r="C206" s="98">
        <v>1278.5858333333333</v>
      </c>
      <c r="D206" s="99">
        <v>0.64</v>
      </c>
      <c r="E206" s="99">
        <v>0.99165029469548138</v>
      </c>
      <c r="F206" s="9">
        <f t="shared" si="26"/>
        <v>0.98337030696963512</v>
      </c>
      <c r="G206" s="100">
        <v>75.955981488904285</v>
      </c>
      <c r="H206" s="100">
        <v>75.580551523947733</v>
      </c>
      <c r="J206" s="21">
        <v>178</v>
      </c>
      <c r="K206" s="21">
        <v>73.55830320790794</v>
      </c>
      <c r="L206" s="21">
        <v>1.4265908517382968</v>
      </c>
      <c r="M206" s="21">
        <v>0.82118590781263978</v>
      </c>
      <c r="S206" s="19">
        <v>208</v>
      </c>
      <c r="T206" s="13">
        <v>1293.7066666666667</v>
      </c>
      <c r="U206" s="14">
        <v>0.65487954652810587</v>
      </c>
      <c r="V206" s="14">
        <v>0.93</v>
      </c>
      <c r="W206" s="20">
        <f t="shared" si="24"/>
        <v>0.86490000000000011</v>
      </c>
      <c r="X206" s="15">
        <v>74.004198819791199</v>
      </c>
      <c r="Y206" s="15">
        <v>75.385084690014153</v>
      </c>
      <c r="AA206" s="21">
        <v>178</v>
      </c>
      <c r="AB206" s="21">
        <v>73.155122937304498</v>
      </c>
      <c r="AC206" s="21">
        <v>2.4130517810866081</v>
      </c>
      <c r="AD206" s="21">
        <v>1.449748062222048</v>
      </c>
      <c r="AI206" s="19">
        <v>206</v>
      </c>
      <c r="AJ206" s="98">
        <v>1401.97719054242</v>
      </c>
      <c r="AK206" s="99">
        <v>0.64</v>
      </c>
      <c r="AL206" s="99">
        <v>0.90086797206000235</v>
      </c>
      <c r="AM206" s="9">
        <f t="shared" si="25"/>
        <v>0.81156310308350121</v>
      </c>
      <c r="AN206" s="100">
        <v>75.385084690014153</v>
      </c>
      <c r="AO206" s="100">
        <v>74.026385613207552</v>
      </c>
      <c r="AP206" s="91">
        <v>74.027630825992304</v>
      </c>
      <c r="AQ206" s="21"/>
      <c r="AR206" s="21">
        <v>178</v>
      </c>
      <c r="AS206" s="21">
        <v>74.80370747259002</v>
      </c>
      <c r="AT206" s="21">
        <v>1.7349809930988727</v>
      </c>
      <c r="AU206" s="21">
        <v>1.1029973417436789</v>
      </c>
      <c r="AZ206" s="102">
        <v>606</v>
      </c>
      <c r="BA206" s="98">
        <v>1251.6070833333333</v>
      </c>
      <c r="BB206" s="99">
        <v>0.53</v>
      </c>
      <c r="BC206" s="99">
        <v>0.79661875833456808</v>
      </c>
      <c r="BD206" s="103">
        <f t="shared" si="27"/>
        <v>0.63460144613050895</v>
      </c>
      <c r="BE206" s="100">
        <v>66.820138722793601</v>
      </c>
      <c r="BF206" s="100">
        <v>69.576309289290791</v>
      </c>
      <c r="BG206" s="2">
        <f t="shared" si="28"/>
        <v>68.35456724179862</v>
      </c>
      <c r="BH206" s="3">
        <v>205</v>
      </c>
      <c r="BI206" s="3" t="str">
        <f t="shared" si="29"/>
        <v>OK</v>
      </c>
      <c r="BP206" s="2">
        <v>68.35456724179862</v>
      </c>
      <c r="BQ206" s="2">
        <v>69.576309289290791</v>
      </c>
      <c r="BU206" s="99">
        <v>69.576309289290791</v>
      </c>
      <c r="BV206" s="2">
        <v>68.35456724179862</v>
      </c>
      <c r="BW206" s="2">
        <f t="shared" si="30"/>
        <v>63.60503654595</v>
      </c>
      <c r="BX206" s="2">
        <f t="shared" si="31"/>
        <v>73.104097937647239</v>
      </c>
    </row>
    <row r="207" spans="2:76" ht="14.25">
      <c r="B207" s="19">
        <v>207</v>
      </c>
      <c r="C207" s="98">
        <v>1303.2566666666667</v>
      </c>
      <c r="D207" s="99">
        <v>0.61497886331611085</v>
      </c>
      <c r="E207" s="99">
        <v>0.92502113668388919</v>
      </c>
      <c r="F207" s="9">
        <f t="shared" si="26"/>
        <v>0.85566410331195442</v>
      </c>
      <c r="G207" s="100">
        <v>75.580551523947733</v>
      </c>
      <c r="H207" s="100">
        <v>74.505692630270531</v>
      </c>
      <c r="J207" s="21">
        <v>179</v>
      </c>
      <c r="K207" s="21">
        <v>74.077201166187251</v>
      </c>
      <c r="L207" s="21">
        <v>2.0542091606213546</v>
      </c>
      <c r="M207" s="21">
        <v>1.182460698066597</v>
      </c>
      <c r="S207" s="19">
        <v>209</v>
      </c>
      <c r="T207" s="13">
        <v>1401.97719054242</v>
      </c>
      <c r="U207" s="14">
        <v>0.64</v>
      </c>
      <c r="V207" s="14">
        <v>0.90086797206000235</v>
      </c>
      <c r="W207" s="20">
        <f t="shared" si="24"/>
        <v>0.81156310308350121</v>
      </c>
      <c r="X207" s="15">
        <v>75.385084690014153</v>
      </c>
      <c r="Y207" s="15">
        <v>74.026385613207552</v>
      </c>
      <c r="AA207" s="21">
        <v>179</v>
      </c>
      <c r="AB207" s="21">
        <v>74.715438321977388</v>
      </c>
      <c r="AC207" s="21">
        <v>1.8232501437115047</v>
      </c>
      <c r="AD207" s="21">
        <v>1.0953985254313754</v>
      </c>
      <c r="AI207" s="19">
        <v>207</v>
      </c>
      <c r="AJ207" s="98">
        <v>1280.1775</v>
      </c>
      <c r="AK207" s="99">
        <v>0.65</v>
      </c>
      <c r="AL207" s="99">
        <v>0.93588396841743904</v>
      </c>
      <c r="AM207" s="9">
        <f t="shared" si="25"/>
        <v>0.87587880234077398</v>
      </c>
      <c r="AN207" s="100">
        <v>74.026385613207552</v>
      </c>
      <c r="AO207" s="100">
        <v>75.222601336776606</v>
      </c>
      <c r="AP207" s="91">
        <v>73.799556741494698</v>
      </c>
      <c r="AQ207" s="21"/>
      <c r="AR207" s="21">
        <v>179</v>
      </c>
      <c r="AS207" s="21">
        <v>75.132241123894687</v>
      </c>
      <c r="AT207" s="21">
        <v>-0.51130540410868264</v>
      </c>
      <c r="AU207" s="21">
        <v>-0.32505745238381129</v>
      </c>
      <c r="AZ207" s="102">
        <v>607</v>
      </c>
      <c r="BA207" s="98">
        <v>1209.9890295358648</v>
      </c>
      <c r="BB207" s="99">
        <v>0.54484175201064633</v>
      </c>
      <c r="BC207" s="99">
        <v>0.82063299195741479</v>
      </c>
      <c r="BD207" s="103">
        <f t="shared" si="27"/>
        <v>0.67343850748897838</v>
      </c>
      <c r="BE207" s="100">
        <v>69.576309289290791</v>
      </c>
      <c r="BF207" s="100">
        <v>69.203817324814139</v>
      </c>
      <c r="BG207" s="2">
        <f t="shared" si="28"/>
        <v>70.237307357235466</v>
      </c>
      <c r="BH207" s="3">
        <v>206</v>
      </c>
      <c r="BI207" s="3" t="str">
        <f t="shared" si="29"/>
        <v>OK</v>
      </c>
      <c r="BP207" s="2">
        <v>70.237307357235466</v>
      </c>
      <c r="BQ207" s="2">
        <v>69.203817324814139</v>
      </c>
      <c r="BU207" s="99">
        <v>69.203817324814139</v>
      </c>
      <c r="BV207" s="2">
        <v>70.237307357235466</v>
      </c>
      <c r="BW207" s="2">
        <f t="shared" si="30"/>
        <v>65.487776661386846</v>
      </c>
      <c r="BX207" s="2">
        <f t="shared" si="31"/>
        <v>74.986838053084085</v>
      </c>
    </row>
    <row r="208" spans="2:76" ht="14.25">
      <c r="B208" s="19">
        <v>208</v>
      </c>
      <c r="C208" s="98">
        <v>1320.6901905434017</v>
      </c>
      <c r="D208" s="99">
        <v>0.64</v>
      </c>
      <c r="E208" s="99">
        <v>0.8951103911687065</v>
      </c>
      <c r="F208" s="9">
        <f t="shared" si="26"/>
        <v>0.80122261237819481</v>
      </c>
      <c r="G208" s="100">
        <v>74.505692630270531</v>
      </c>
      <c r="H208" s="100">
        <v>74.004198819791199</v>
      </c>
      <c r="J208" s="21">
        <v>180</v>
      </c>
      <c r="K208" s="21">
        <v>74.582785845273065</v>
      </c>
      <c r="L208" s="21">
        <v>-1.5252331822376988</v>
      </c>
      <c r="M208" s="21">
        <v>-0.87796721383405651</v>
      </c>
      <c r="S208" s="19">
        <v>210</v>
      </c>
      <c r="T208" s="13">
        <v>1280.1775</v>
      </c>
      <c r="U208" s="14">
        <v>0.65</v>
      </c>
      <c r="V208" s="14">
        <v>0.93588396841743904</v>
      </c>
      <c r="W208" s="20">
        <f t="shared" si="24"/>
        <v>0.87587880234077398</v>
      </c>
      <c r="X208" s="15">
        <v>74.026385613207552</v>
      </c>
      <c r="Y208" s="15">
        <v>75.222601336776606</v>
      </c>
      <c r="AA208" s="21">
        <v>180</v>
      </c>
      <c r="AB208" s="21">
        <v>75.072560382990048</v>
      </c>
      <c r="AC208" s="21">
        <v>-0.45162466320404349</v>
      </c>
      <c r="AD208" s="21">
        <v>-0.27133358076423619</v>
      </c>
      <c r="AI208" s="19">
        <v>208</v>
      </c>
      <c r="AJ208" s="98">
        <v>1403.2133333333331</v>
      </c>
      <c r="AK208" s="99">
        <v>0.64435064935064934</v>
      </c>
      <c r="AL208" s="99">
        <v>0.89870129870129878</v>
      </c>
      <c r="AM208" s="9">
        <f t="shared" si="25"/>
        <v>0.80766402428740103</v>
      </c>
      <c r="AN208" s="100">
        <v>75.222601336776606</v>
      </c>
      <c r="AO208" s="100">
        <v>77.290740484793815</v>
      </c>
      <c r="AP208" s="91">
        <v>73.93362072138197</v>
      </c>
      <c r="AQ208" s="21"/>
      <c r="AR208" s="21">
        <v>180</v>
      </c>
      <c r="AS208" s="21">
        <v>74.224911986646845</v>
      </c>
      <c r="AT208" s="21">
        <v>0.80647744941130384</v>
      </c>
      <c r="AU208" s="21">
        <v>0.51271021781516268</v>
      </c>
      <c r="AZ208" s="102">
        <v>608</v>
      </c>
      <c r="BA208" s="98">
        <v>1266.0912500000002</v>
      </c>
      <c r="BB208" s="99">
        <v>0.57521438217420662</v>
      </c>
      <c r="BC208" s="99">
        <v>0.78507146072473555</v>
      </c>
      <c r="BD208" s="103">
        <f t="shared" si="27"/>
        <v>0.61633719844446999</v>
      </c>
      <c r="BE208" s="100">
        <v>69.203817324814139</v>
      </c>
      <c r="BF208" s="100">
        <v>69.108985984887624</v>
      </c>
      <c r="BG208" s="2">
        <f t="shared" si="28"/>
        <v>69.693209668984835</v>
      </c>
      <c r="BH208" s="3">
        <v>207</v>
      </c>
      <c r="BI208" s="3" t="str">
        <f t="shared" si="29"/>
        <v>OK</v>
      </c>
      <c r="BP208" s="2">
        <v>69.693209668984835</v>
      </c>
      <c r="BQ208" s="2">
        <v>69.108985984887624</v>
      </c>
      <c r="BU208" s="99">
        <v>69.108985984887624</v>
      </c>
      <c r="BV208" s="2">
        <v>69.693209668984835</v>
      </c>
      <c r="BW208" s="2">
        <f t="shared" si="30"/>
        <v>64.943678973136215</v>
      </c>
      <c r="BX208" s="2">
        <f t="shared" si="31"/>
        <v>74.442740364833455</v>
      </c>
    </row>
    <row r="209" spans="2:76" ht="14.25">
      <c r="B209" s="19">
        <v>209</v>
      </c>
      <c r="C209" s="98">
        <v>1293.7066666666667</v>
      </c>
      <c r="D209" s="99">
        <v>0.65487954652810587</v>
      </c>
      <c r="E209" s="99">
        <v>0.93</v>
      </c>
      <c r="F209" s="9">
        <f t="shared" si="26"/>
        <v>0.86490000000000011</v>
      </c>
      <c r="G209" s="100">
        <v>74.004198819791199</v>
      </c>
      <c r="H209" s="100">
        <v>75.385084690014153</v>
      </c>
      <c r="J209" s="21">
        <v>181</v>
      </c>
      <c r="K209" s="21">
        <v>73.201891454876147</v>
      </c>
      <c r="L209" s="21">
        <v>2.3662832635149584</v>
      </c>
      <c r="M209" s="21">
        <v>1.362099348613973</v>
      </c>
      <c r="S209" s="19">
        <v>211</v>
      </c>
      <c r="T209" s="13">
        <v>1403.2133333333331</v>
      </c>
      <c r="U209" s="14">
        <v>0.64435064935064934</v>
      </c>
      <c r="V209" s="14">
        <v>0.89870129870129878</v>
      </c>
      <c r="W209" s="20">
        <f t="shared" si="24"/>
        <v>0.80766402428740103</v>
      </c>
      <c r="X209" s="15">
        <v>75.222601336776606</v>
      </c>
      <c r="Y209" s="15">
        <v>77.290740484793815</v>
      </c>
      <c r="AA209" s="21">
        <v>181</v>
      </c>
      <c r="AB209" s="21">
        <v>74.168971740623974</v>
      </c>
      <c r="AC209" s="21">
        <v>0.8624176954341749</v>
      </c>
      <c r="AD209" s="21">
        <v>0.51813574519262451</v>
      </c>
      <c r="AI209" s="19">
        <v>209</v>
      </c>
      <c r="AJ209" s="98">
        <v>1441.8908333333336</v>
      </c>
      <c r="AK209" s="99">
        <v>0.64460325223132409</v>
      </c>
      <c r="AL209" s="99">
        <v>0.89</v>
      </c>
      <c r="AM209" s="9">
        <f t="shared" si="25"/>
        <v>0.79210000000000003</v>
      </c>
      <c r="AN209" s="100">
        <v>77.290740484793815</v>
      </c>
      <c r="AO209" s="100">
        <v>74.908863398377719</v>
      </c>
      <c r="AP209" s="91">
        <v>74.93984420330203</v>
      </c>
      <c r="AQ209" s="21"/>
      <c r="AR209" s="21">
        <v>181</v>
      </c>
      <c r="AS209" s="21">
        <v>73.858108154801812</v>
      </c>
      <c r="AT209" s="21">
        <v>-0.80812629415160586</v>
      </c>
      <c r="AU209" s="21">
        <v>-0.51375845486947924</v>
      </c>
      <c r="AZ209" s="102">
        <v>609</v>
      </c>
      <c r="BA209" s="98">
        <v>1261.2366666666667</v>
      </c>
      <c r="BB209" s="99">
        <v>0.59013911759695636</v>
      </c>
      <c r="BC209" s="99">
        <v>0.69465220600760891</v>
      </c>
      <c r="BD209" s="103">
        <f t="shared" si="27"/>
        <v>0.48254168731123753</v>
      </c>
      <c r="BE209" s="100">
        <v>69.108985984887624</v>
      </c>
      <c r="BF209" s="100">
        <v>67.391084720053442</v>
      </c>
      <c r="BG209" s="2">
        <f t="shared" si="28"/>
        <v>68.772866910428363</v>
      </c>
      <c r="BH209" s="3">
        <v>208</v>
      </c>
      <c r="BI209" s="3" t="str">
        <f t="shared" si="29"/>
        <v>OK</v>
      </c>
      <c r="BP209" s="2">
        <v>68.772866910428363</v>
      </c>
      <c r="BQ209" s="2">
        <v>67.391084720053442</v>
      </c>
      <c r="BU209" s="99">
        <v>67.391084720053442</v>
      </c>
      <c r="BV209" s="2">
        <v>68.772866910428363</v>
      </c>
      <c r="BW209" s="2">
        <f t="shared" si="30"/>
        <v>64.023336214579743</v>
      </c>
      <c r="BX209" s="2">
        <f t="shared" si="31"/>
        <v>73.522397606276982</v>
      </c>
    </row>
    <row r="210" spans="2:76" ht="14.25">
      <c r="B210" s="19">
        <v>210</v>
      </c>
      <c r="C210" s="98">
        <v>1401.97719054242</v>
      </c>
      <c r="D210" s="99">
        <v>0.64</v>
      </c>
      <c r="E210" s="99">
        <v>0.90086797206000235</v>
      </c>
      <c r="F210" s="9">
        <f t="shared" si="26"/>
        <v>0.81156310308350121</v>
      </c>
      <c r="G210" s="100">
        <v>75.385084690014153</v>
      </c>
      <c r="H210" s="100">
        <v>74.026385613207552</v>
      </c>
      <c r="J210" s="21">
        <v>182</v>
      </c>
      <c r="K210" s="21">
        <v>74.660442883566475</v>
      </c>
      <c r="L210" s="21">
        <v>1.8782455821224175</v>
      </c>
      <c r="M210" s="21">
        <v>1.0811711021214536</v>
      </c>
      <c r="S210" s="19">
        <v>212</v>
      </c>
      <c r="T210" s="13">
        <v>1441.8908333333336</v>
      </c>
      <c r="U210" s="14">
        <v>0.64460325223132409</v>
      </c>
      <c r="V210" s="14">
        <v>0.89</v>
      </c>
      <c r="W210" s="20">
        <f t="shared" si="24"/>
        <v>0.79210000000000003</v>
      </c>
      <c r="X210" s="15">
        <v>77.290740484793815</v>
      </c>
      <c r="Y210" s="15">
        <v>74.908863398377719</v>
      </c>
      <c r="AA210" s="21">
        <v>182</v>
      </c>
      <c r="AB210" s="21">
        <v>73.765280821352476</v>
      </c>
      <c r="AC210" s="21">
        <v>-0.71529896070227039</v>
      </c>
      <c r="AD210" s="21">
        <v>-0.42974762925335741</v>
      </c>
      <c r="AI210" s="19">
        <v>210</v>
      </c>
      <c r="AJ210" s="98">
        <v>1379.930818505338</v>
      </c>
      <c r="AK210" s="99">
        <v>0.63508619705445835</v>
      </c>
      <c r="AL210" s="99">
        <v>0.88034478821783313</v>
      </c>
      <c r="AM210" s="9">
        <f t="shared" si="25"/>
        <v>0.77500694614230148</v>
      </c>
      <c r="AN210" s="100">
        <v>74.908863398377719</v>
      </c>
      <c r="AO210" s="100">
        <v>73.834566515142114</v>
      </c>
      <c r="AP210" s="91">
        <v>73.639745368991555</v>
      </c>
      <c r="AQ210" s="21"/>
      <c r="AR210" s="21">
        <v>182</v>
      </c>
      <c r="AS210" s="21">
        <v>72.50851453418683</v>
      </c>
      <c r="AT210" s="21">
        <v>1.1766772238593859</v>
      </c>
      <c r="AU210" s="21">
        <v>0.74806113448487299</v>
      </c>
      <c r="AZ210" s="102">
        <v>610</v>
      </c>
      <c r="BA210" s="98">
        <v>1234.8150000000001</v>
      </c>
      <c r="BB210" s="99">
        <v>0.56999999999999995</v>
      </c>
      <c r="BC210" s="99">
        <v>0.61503396436525615</v>
      </c>
      <c r="BD210" s="103">
        <f t="shared" si="27"/>
        <v>0.3782667773228432</v>
      </c>
      <c r="BE210" s="100">
        <v>67.391084720053442</v>
      </c>
      <c r="BF210" s="100">
        <v>62.757569893389146</v>
      </c>
      <c r="BG210" s="2">
        <f t="shared" si="28"/>
        <v>66.861324546280571</v>
      </c>
      <c r="BH210" s="3">
        <v>209</v>
      </c>
      <c r="BI210" s="3" t="str">
        <f t="shared" si="29"/>
        <v>OK</v>
      </c>
      <c r="BP210" s="2">
        <v>66.861324546280571</v>
      </c>
      <c r="BQ210" s="2">
        <v>62.757569893389146</v>
      </c>
      <c r="BU210" s="99">
        <v>62.757569893389146</v>
      </c>
      <c r="BV210" s="2">
        <v>66.861324546280571</v>
      </c>
      <c r="BW210" s="2">
        <f t="shared" si="30"/>
        <v>62.111793850431951</v>
      </c>
      <c r="BX210" s="2">
        <f t="shared" si="31"/>
        <v>71.61085524212919</v>
      </c>
    </row>
    <row r="211" spans="2:76" ht="14.25">
      <c r="B211" s="19">
        <v>211</v>
      </c>
      <c r="C211" s="98">
        <v>1280.1775</v>
      </c>
      <c r="D211" s="99">
        <v>0.65</v>
      </c>
      <c r="E211" s="99">
        <v>0.93588396841743904</v>
      </c>
      <c r="F211" s="9">
        <f t="shared" si="26"/>
        <v>0.87587880234077398</v>
      </c>
      <c r="G211" s="100">
        <v>74.026385613207552</v>
      </c>
      <c r="H211" s="100">
        <v>75.222601336776606</v>
      </c>
      <c r="J211" s="21">
        <v>183</v>
      </c>
      <c r="K211" s="21">
        <v>74.942600683272047</v>
      </c>
      <c r="L211" s="21">
        <v>-0.32166496348604312</v>
      </c>
      <c r="M211" s="21">
        <v>-0.18515942025700216</v>
      </c>
      <c r="S211" s="19">
        <v>213</v>
      </c>
      <c r="T211" s="13">
        <v>1379.930818505338</v>
      </c>
      <c r="U211" s="14">
        <v>0.63508619705445835</v>
      </c>
      <c r="V211" s="14">
        <v>0.88034478821783313</v>
      </c>
      <c r="W211" s="20">
        <f t="shared" si="24"/>
        <v>0.77500694614230148</v>
      </c>
      <c r="X211" s="15">
        <v>74.908863398377719</v>
      </c>
      <c r="Y211" s="15">
        <v>73.834566515142114</v>
      </c>
      <c r="AA211" s="21">
        <v>183</v>
      </c>
      <c r="AB211" s="21">
        <v>72.432374622668974</v>
      </c>
      <c r="AC211" s="21">
        <v>1.2528171353772422</v>
      </c>
      <c r="AD211" s="21">
        <v>0.75268555302773477</v>
      </c>
      <c r="AI211" s="19">
        <v>211</v>
      </c>
      <c r="AJ211" s="98">
        <v>1426.4516666666666</v>
      </c>
      <c r="AK211" s="99">
        <v>0.65</v>
      </c>
      <c r="AL211" s="99">
        <v>0.88141713747645956</v>
      </c>
      <c r="AM211" s="9">
        <f t="shared" si="25"/>
        <v>0.77689617023719604</v>
      </c>
      <c r="AN211" s="100">
        <v>73.834566515142114</v>
      </c>
      <c r="AO211" s="100">
        <v>74.459883797454069</v>
      </c>
      <c r="AP211" s="91">
        <v>73.004581336035869</v>
      </c>
      <c r="AQ211" s="21"/>
      <c r="AR211" s="21">
        <v>183</v>
      </c>
      <c r="AS211" s="21">
        <v>73.263042184744364</v>
      </c>
      <c r="AT211" s="21">
        <v>-1.3731910079261098</v>
      </c>
      <c r="AU211" s="21">
        <v>-0.8729928670535626</v>
      </c>
      <c r="AZ211" s="102">
        <v>611</v>
      </c>
      <c r="BA211" s="98">
        <v>1229.5625</v>
      </c>
      <c r="BB211" s="99">
        <v>0.58495872873266319</v>
      </c>
      <c r="BC211" s="99">
        <v>0.56528889887135714</v>
      </c>
      <c r="BD211" s="103">
        <f t="shared" si="27"/>
        <v>0.31955153918719142</v>
      </c>
      <c r="BE211" s="100">
        <v>62.757569893389146</v>
      </c>
      <c r="BF211" s="100">
        <v>66.26688208295333</v>
      </c>
      <c r="BG211" s="2">
        <f t="shared" si="28"/>
        <v>63.696850613547944</v>
      </c>
      <c r="BH211" s="3">
        <v>210</v>
      </c>
      <c r="BI211" s="3" t="str">
        <f t="shared" si="29"/>
        <v>OK</v>
      </c>
      <c r="BP211" s="2">
        <v>63.696850613547944</v>
      </c>
      <c r="BQ211" s="2">
        <v>66.26688208295333</v>
      </c>
      <c r="BU211" s="99">
        <v>66.26688208295333</v>
      </c>
      <c r="BV211" s="2">
        <v>63.696850613547944</v>
      </c>
      <c r="BW211" s="2">
        <f t="shared" si="30"/>
        <v>58.947319917699325</v>
      </c>
      <c r="BX211" s="2">
        <f t="shared" si="31"/>
        <v>68.446381309396571</v>
      </c>
    </row>
    <row r="212" spans="2:76" ht="14.25">
      <c r="B212" s="19">
        <v>212</v>
      </c>
      <c r="C212" s="98">
        <v>1403.2133333333331</v>
      </c>
      <c r="D212" s="99">
        <v>0.64435064935064934</v>
      </c>
      <c r="E212" s="99">
        <v>0.89870129870129878</v>
      </c>
      <c r="F212" s="9">
        <f t="shared" si="26"/>
        <v>0.80766402428740103</v>
      </c>
      <c r="G212" s="100">
        <v>75.222601336776606</v>
      </c>
      <c r="H212" s="100">
        <v>77.290740484793815</v>
      </c>
      <c r="J212" s="21">
        <v>184</v>
      </c>
      <c r="K212" s="21">
        <v>74.143647215676239</v>
      </c>
      <c r="L212" s="21">
        <v>0.88774222038190942</v>
      </c>
      <c r="M212" s="21">
        <v>0.51100944623305322</v>
      </c>
      <c r="S212" s="19">
        <v>214</v>
      </c>
      <c r="T212" s="13">
        <v>1426.4516666666666</v>
      </c>
      <c r="U212" s="14">
        <v>0.65</v>
      </c>
      <c r="V212" s="14">
        <v>0.88141713747645956</v>
      </c>
      <c r="W212" s="20">
        <f t="shared" si="24"/>
        <v>0.77689617023719604</v>
      </c>
      <c r="X212" s="15">
        <v>73.834566515142114</v>
      </c>
      <c r="Y212" s="15">
        <v>74.459883797454069</v>
      </c>
      <c r="AA212" s="21">
        <v>184</v>
      </c>
      <c r="AB212" s="21">
        <v>73.189818435397683</v>
      </c>
      <c r="AC212" s="21">
        <v>-1.2999672585794286</v>
      </c>
      <c r="AD212" s="21">
        <v>-0.78101308428158955</v>
      </c>
      <c r="AI212" s="19">
        <v>212</v>
      </c>
      <c r="AJ212" s="98">
        <v>1434.3777557100295</v>
      </c>
      <c r="AK212" s="99">
        <v>0.66501480637813215</v>
      </c>
      <c r="AL212" s="99">
        <v>0.90504441913439648</v>
      </c>
      <c r="AM212" s="9">
        <f t="shared" si="25"/>
        <v>0.81910540060631709</v>
      </c>
      <c r="AN212" s="100">
        <v>74.459883797454069</v>
      </c>
      <c r="AO212" s="100">
        <v>72.916767488375214</v>
      </c>
      <c r="AP212" s="91">
        <v>73.560200590913666</v>
      </c>
      <c r="AQ212" s="21"/>
      <c r="AR212" s="21">
        <v>184</v>
      </c>
      <c r="AS212" s="21">
        <v>72.825514013270492</v>
      </c>
      <c r="AT212" s="21">
        <v>-1.33683114865606</v>
      </c>
      <c r="AU212" s="21">
        <v>-0.84987743911483493</v>
      </c>
      <c r="AZ212" s="102">
        <v>612</v>
      </c>
      <c r="BA212" s="98">
        <v>1295.69625</v>
      </c>
      <c r="BB212" s="99">
        <v>0.59496096272380394</v>
      </c>
      <c r="BC212" s="99">
        <v>0.59496096272380394</v>
      </c>
      <c r="BD212" s="103">
        <f t="shared" si="27"/>
        <v>0.35397854716523564</v>
      </c>
      <c r="BE212" s="100">
        <v>66.26688208295333</v>
      </c>
      <c r="BF212" s="100">
        <v>66.847280442063891</v>
      </c>
      <c r="BG212" s="2">
        <f t="shared" si="28"/>
        <v>65.937358597342481</v>
      </c>
      <c r="BH212" s="3">
        <v>211</v>
      </c>
      <c r="BI212" s="3" t="str">
        <f t="shared" si="29"/>
        <v>OK</v>
      </c>
      <c r="BP212" s="2">
        <v>65.937358597342481</v>
      </c>
      <c r="BQ212" s="2">
        <v>66.847280442063891</v>
      </c>
      <c r="BU212" s="99">
        <v>66.847280442063891</v>
      </c>
      <c r="BV212" s="2">
        <v>65.937358597342481</v>
      </c>
      <c r="BW212" s="2">
        <f t="shared" si="30"/>
        <v>61.187827901493861</v>
      </c>
      <c r="BX212" s="2">
        <f t="shared" si="31"/>
        <v>70.686889293191101</v>
      </c>
    </row>
    <row r="213" spans="2:76" ht="14.25">
      <c r="B213" s="19">
        <v>213</v>
      </c>
      <c r="C213" s="98">
        <v>1441.8908333333336</v>
      </c>
      <c r="D213" s="99">
        <v>0.64460325223132409</v>
      </c>
      <c r="E213" s="99">
        <v>0.89</v>
      </c>
      <c r="F213" s="9">
        <f t="shared" si="26"/>
        <v>0.79210000000000003</v>
      </c>
      <c r="G213" s="100">
        <v>77.290740484793815</v>
      </c>
      <c r="H213" s="100">
        <v>74.908863398377719</v>
      </c>
      <c r="J213" s="21">
        <v>185</v>
      </c>
      <c r="K213" s="21">
        <v>73.685015111133964</v>
      </c>
      <c r="L213" s="21">
        <v>-0.63503325048375814</v>
      </c>
      <c r="M213" s="21">
        <v>-0.36554303965590002</v>
      </c>
      <c r="S213" s="19">
        <v>215</v>
      </c>
      <c r="T213" s="13">
        <v>1434.3777557100295</v>
      </c>
      <c r="U213" s="14">
        <v>0.66501480637813215</v>
      </c>
      <c r="V213" s="14">
        <v>0.90504441913439648</v>
      </c>
      <c r="W213" s="20">
        <f t="shared" si="24"/>
        <v>0.81910540060631709</v>
      </c>
      <c r="X213" s="15">
        <v>74.459883797454069</v>
      </c>
      <c r="Y213" s="15">
        <v>72.916767488375214</v>
      </c>
      <c r="AA213" s="21">
        <v>185</v>
      </c>
      <c r="AB213" s="21">
        <v>72.881916526205586</v>
      </c>
      <c r="AC213" s="21">
        <v>-1.3932336615911538</v>
      </c>
      <c r="AD213" s="21">
        <v>-0.83704701944056992</v>
      </c>
      <c r="AI213" s="19">
        <v>213</v>
      </c>
      <c r="AJ213" s="98">
        <v>1409.58</v>
      </c>
      <c r="AK213" s="99">
        <v>0.65986340420477496</v>
      </c>
      <c r="AL213" s="99">
        <v>0.9049317021023876</v>
      </c>
      <c r="AM213" s="9">
        <f t="shared" si="25"/>
        <v>0.81890138546992441</v>
      </c>
      <c r="AN213" s="100">
        <v>72.916767488375214</v>
      </c>
      <c r="AO213" s="100">
        <v>72.660872261394516</v>
      </c>
      <c r="AP213" s="91">
        <v>72.735864239546402</v>
      </c>
      <c r="AQ213" s="21"/>
      <c r="AR213" s="21">
        <v>185</v>
      </c>
      <c r="AS213" s="21">
        <v>72.151106221924721</v>
      </c>
      <c r="AT213" s="21">
        <v>2.3393208499948344</v>
      </c>
      <c r="AU213" s="21">
        <v>1.4872005453046608</v>
      </c>
      <c r="AZ213" s="102">
        <v>613</v>
      </c>
      <c r="BA213" s="98">
        <v>1315.1145833333333</v>
      </c>
      <c r="BB213" s="99">
        <v>0.60500262069768795</v>
      </c>
      <c r="BC213" s="99">
        <v>0.66995806883699249</v>
      </c>
      <c r="BD213" s="103">
        <f t="shared" si="27"/>
        <v>0.4488438139997924</v>
      </c>
      <c r="BE213" s="100">
        <v>66.847280442063891</v>
      </c>
      <c r="BF213" s="100">
        <v>67.363710225992165</v>
      </c>
      <c r="BG213" s="2">
        <f t="shared" si="28"/>
        <v>67.174211242077433</v>
      </c>
      <c r="BH213" s="3">
        <v>212</v>
      </c>
      <c r="BI213" s="3" t="str">
        <f t="shared" si="29"/>
        <v>OK</v>
      </c>
      <c r="BP213" s="2">
        <v>67.174211242077433</v>
      </c>
      <c r="BQ213" s="2">
        <v>67.363710225992165</v>
      </c>
      <c r="BU213" s="99">
        <v>67.363710225992165</v>
      </c>
      <c r="BV213" s="2">
        <v>67.174211242077433</v>
      </c>
      <c r="BW213" s="2">
        <f t="shared" si="30"/>
        <v>62.424680546228814</v>
      </c>
      <c r="BX213" s="2">
        <f t="shared" si="31"/>
        <v>71.923741937926053</v>
      </c>
    </row>
    <row r="214" spans="2:76" ht="14.25">
      <c r="B214" s="19">
        <v>214</v>
      </c>
      <c r="C214" s="98">
        <v>1379.930818505338</v>
      </c>
      <c r="D214" s="99">
        <v>0.63508619705445835</v>
      </c>
      <c r="E214" s="99">
        <v>0.88034478821783313</v>
      </c>
      <c r="F214" s="9">
        <f t="shared" si="26"/>
        <v>0.77500694614230148</v>
      </c>
      <c r="G214" s="100">
        <v>74.908863398377719</v>
      </c>
      <c r="H214" s="100">
        <v>73.834566515142114</v>
      </c>
      <c r="J214" s="21">
        <v>186</v>
      </c>
      <c r="K214" s="21">
        <v>72.430318606982524</v>
      </c>
      <c r="L214" s="21">
        <v>1.2548731510636912</v>
      </c>
      <c r="M214" s="21">
        <v>0.72234035882839376</v>
      </c>
      <c r="S214" s="19">
        <v>216</v>
      </c>
      <c r="T214" s="13">
        <v>1409.58</v>
      </c>
      <c r="U214" s="14">
        <v>0.65986340420477496</v>
      </c>
      <c r="V214" s="14">
        <v>0.9049317021023876</v>
      </c>
      <c r="W214" s="20">
        <f t="shared" si="24"/>
        <v>0.81890138546992441</v>
      </c>
      <c r="X214" s="15">
        <v>72.916767488375214</v>
      </c>
      <c r="Y214" s="15">
        <v>72.660872261394516</v>
      </c>
      <c r="AA214" s="21">
        <v>186</v>
      </c>
      <c r="AB214" s="21">
        <v>72.162585490993251</v>
      </c>
      <c r="AC214" s="21">
        <v>2.3278415809263038</v>
      </c>
      <c r="AD214" s="21">
        <v>1.3985542488392593</v>
      </c>
      <c r="AI214" s="19">
        <v>214</v>
      </c>
      <c r="AJ214" s="98">
        <v>1426.2924999999998</v>
      </c>
      <c r="AK214" s="99">
        <v>0.67493758021234396</v>
      </c>
      <c r="AL214" s="99">
        <v>0.96493758021234388</v>
      </c>
      <c r="AM214" s="9">
        <f t="shared" si="25"/>
        <v>0.93110453370605362</v>
      </c>
      <c r="AN214" s="100">
        <v>72.660872261394516</v>
      </c>
      <c r="AO214" s="100">
        <v>73.252242911555015</v>
      </c>
      <c r="AP214" s="91">
        <v>73.00503652546773</v>
      </c>
      <c r="AQ214" s="21"/>
      <c r="AR214" s="21">
        <v>186</v>
      </c>
      <c r="AS214" s="21">
        <v>74.111982926104389</v>
      </c>
      <c r="AT214" s="21">
        <v>0.38298771366409312</v>
      </c>
      <c r="AU214" s="21">
        <v>0.24348072501789669</v>
      </c>
      <c r="AZ214" s="102">
        <v>614</v>
      </c>
      <c r="BA214" s="98">
        <v>1249.9358333333332</v>
      </c>
      <c r="BB214" s="99">
        <v>0.619757986447241</v>
      </c>
      <c r="BC214" s="99">
        <v>0.61927395934172313</v>
      </c>
      <c r="BD214" s="103">
        <f t="shared" si="27"/>
        <v>0.38350023671877415</v>
      </c>
      <c r="BE214" s="100">
        <v>67.363710225992165</v>
      </c>
      <c r="BF214" s="100">
        <v>69.746028101970907</v>
      </c>
      <c r="BG214" s="2">
        <f t="shared" si="28"/>
        <v>67.034613336493919</v>
      </c>
      <c r="BH214" s="3">
        <v>213</v>
      </c>
      <c r="BI214" s="3" t="str">
        <f t="shared" si="29"/>
        <v>OK</v>
      </c>
      <c r="BP214" s="2">
        <v>67.034613336493919</v>
      </c>
      <c r="BQ214" s="2">
        <v>69.746028101970907</v>
      </c>
      <c r="BU214" s="99">
        <v>69.746028101970907</v>
      </c>
      <c r="BV214" s="2">
        <v>67.034613336493919</v>
      </c>
      <c r="BW214" s="2">
        <f t="shared" si="30"/>
        <v>62.2850826406453</v>
      </c>
      <c r="BX214" s="2">
        <f t="shared" si="31"/>
        <v>71.784144032342539</v>
      </c>
    </row>
    <row r="215" spans="2:76" ht="14.25">
      <c r="B215" s="19">
        <v>215</v>
      </c>
      <c r="C215" s="98">
        <v>1426.4516666666666</v>
      </c>
      <c r="D215" s="99">
        <v>0.65</v>
      </c>
      <c r="E215" s="99">
        <v>0.88141713747645956</v>
      </c>
      <c r="F215" s="9">
        <f t="shared" si="26"/>
        <v>0.77689617023719604</v>
      </c>
      <c r="G215" s="100">
        <v>73.834566515142114</v>
      </c>
      <c r="H215" s="100">
        <v>74.459883797454069</v>
      </c>
      <c r="J215" s="21">
        <v>187</v>
      </c>
      <c r="K215" s="21">
        <v>73.1812541274343</v>
      </c>
      <c r="L215" s="21">
        <v>-1.291402950616046</v>
      </c>
      <c r="M215" s="21">
        <v>-0.74336794117343818</v>
      </c>
      <c r="S215" s="19">
        <v>217</v>
      </c>
      <c r="T215" s="13">
        <v>1426.2924999999998</v>
      </c>
      <c r="U215" s="14">
        <v>0.67493758021234396</v>
      </c>
      <c r="V215" s="14">
        <v>0.96493758021234388</v>
      </c>
      <c r="W215" s="20">
        <f t="shared" si="24"/>
        <v>0.93110453370605362</v>
      </c>
      <c r="X215" s="15">
        <v>72.660872261394516</v>
      </c>
      <c r="Y215" s="15">
        <v>73.252242911555015</v>
      </c>
      <c r="AA215" s="21">
        <v>187</v>
      </c>
      <c r="AB215" s="21">
        <v>74.14662530394574</v>
      </c>
      <c r="AC215" s="21">
        <v>0.34834533582274219</v>
      </c>
      <c r="AD215" s="21">
        <v>0.20928393644569843</v>
      </c>
      <c r="AI215" s="19">
        <v>215</v>
      </c>
      <c r="AJ215" s="98">
        <v>1384.8437587657781</v>
      </c>
      <c r="AK215" s="99">
        <v>0.66</v>
      </c>
      <c r="AL215" s="99">
        <v>0.88483015741507876</v>
      </c>
      <c r="AM215" s="9">
        <f t="shared" si="25"/>
        <v>0.78292440747119307</v>
      </c>
      <c r="AN215" s="100">
        <v>73.252242911555015</v>
      </c>
      <c r="AO215" s="100">
        <v>73.376623376623385</v>
      </c>
      <c r="AP215" s="91">
        <v>72.826276578241874</v>
      </c>
      <c r="AQ215" s="21"/>
      <c r="AR215" s="21">
        <v>187</v>
      </c>
      <c r="AS215" s="21">
        <v>74.28082310381501</v>
      </c>
      <c r="AT215" s="21">
        <v>-1.3880095339978737</v>
      </c>
      <c r="AU215" s="21">
        <v>-0.88241360130409829</v>
      </c>
      <c r="AZ215" s="102">
        <v>615</v>
      </c>
      <c r="BA215" s="98">
        <v>1260.9979166666667</v>
      </c>
      <c r="BB215" s="99">
        <v>0.59481402456605736</v>
      </c>
      <c r="BC215" s="99">
        <v>0.72950406550948621</v>
      </c>
      <c r="BD215" s="103">
        <f t="shared" si="27"/>
        <v>0.53217618159486879</v>
      </c>
      <c r="BE215" s="100">
        <v>69.746028101970907</v>
      </c>
      <c r="BF215" s="100">
        <v>68.466836538028161</v>
      </c>
      <c r="BG215" s="2">
        <f t="shared" si="28"/>
        <v>69.518786178066335</v>
      </c>
      <c r="BH215" s="3">
        <v>214</v>
      </c>
      <c r="BI215" s="3" t="str">
        <f t="shared" si="29"/>
        <v>OK</v>
      </c>
      <c r="BP215" s="2">
        <v>69.518786178066335</v>
      </c>
      <c r="BQ215" s="2">
        <v>68.466836538028161</v>
      </c>
      <c r="BU215" s="99">
        <v>68.466836538028161</v>
      </c>
      <c r="BV215" s="2">
        <v>69.518786178066335</v>
      </c>
      <c r="BW215" s="2">
        <f t="shared" si="30"/>
        <v>64.769255482217716</v>
      </c>
      <c r="BX215" s="2">
        <f t="shared" si="31"/>
        <v>74.268316873914955</v>
      </c>
    </row>
    <row r="216" spans="2:76" ht="14.25">
      <c r="B216" s="19">
        <v>216</v>
      </c>
      <c r="C216" s="98">
        <v>1434.3777557100295</v>
      </c>
      <c r="D216" s="99">
        <v>0.66501480637813215</v>
      </c>
      <c r="E216" s="99">
        <v>0.90504441913439648</v>
      </c>
      <c r="F216" s="9">
        <f t="shared" si="26"/>
        <v>0.81910540060631709</v>
      </c>
      <c r="G216" s="100">
        <v>74.459883797454069</v>
      </c>
      <c r="H216" s="100">
        <v>72.916767488375214</v>
      </c>
      <c r="J216" s="21">
        <v>188</v>
      </c>
      <c r="K216" s="21">
        <v>72.958412880187126</v>
      </c>
      <c r="L216" s="21">
        <v>-1.4697300155726936</v>
      </c>
      <c r="M216" s="21">
        <v>-0.84601802654693681</v>
      </c>
      <c r="S216" s="19">
        <v>218</v>
      </c>
      <c r="T216" s="13">
        <v>1384.8437587657781</v>
      </c>
      <c r="U216" s="14">
        <v>0.66</v>
      </c>
      <c r="V216" s="14">
        <v>0.88483015741507876</v>
      </c>
      <c r="W216" s="20">
        <f t="shared" si="24"/>
        <v>0.78292440747119307</v>
      </c>
      <c r="X216" s="15">
        <v>73.252242911555015</v>
      </c>
      <c r="Y216" s="15">
        <v>73.376623376623385</v>
      </c>
      <c r="AA216" s="21">
        <v>188</v>
      </c>
      <c r="AB216" s="21">
        <v>74.315700684634749</v>
      </c>
      <c r="AC216" s="21">
        <v>-1.4228871148176125</v>
      </c>
      <c r="AD216" s="21">
        <v>-0.85486264888134889</v>
      </c>
      <c r="AI216" s="19">
        <v>216</v>
      </c>
      <c r="AJ216" s="98">
        <v>1434.41</v>
      </c>
      <c r="AK216" s="99">
        <v>0.65874803972817564</v>
      </c>
      <c r="AL216" s="99">
        <v>0.92312205959226346</v>
      </c>
      <c r="AM216" s="9">
        <f t="shared" si="25"/>
        <v>0.8521543369058624</v>
      </c>
      <c r="AN216" s="100">
        <v>73.376623376623385</v>
      </c>
      <c r="AO216" s="100">
        <v>73.309852697524164</v>
      </c>
      <c r="AP216" s="91">
        <v>73.063394812151301</v>
      </c>
      <c r="AQ216" s="21"/>
      <c r="AR216" s="21">
        <v>188</v>
      </c>
      <c r="AS216" s="21">
        <v>73.237937991640933</v>
      </c>
      <c r="AT216" s="21">
        <v>0.10088468528557826</v>
      </c>
      <c r="AU216" s="21">
        <v>6.4136460361960343E-2</v>
      </c>
      <c r="AZ216" s="102">
        <v>616</v>
      </c>
      <c r="BA216" s="98">
        <v>1268.2087844739528</v>
      </c>
      <c r="BB216" s="99">
        <v>0.5749392552410012</v>
      </c>
      <c r="BC216" s="99">
        <v>0.70963553144600788</v>
      </c>
      <c r="BD216" s="103">
        <f t="shared" si="27"/>
        <v>0.5035825874906581</v>
      </c>
      <c r="BE216" s="100">
        <v>68.466836538028161</v>
      </c>
      <c r="BF216" s="100">
        <v>68.231483538571808</v>
      </c>
      <c r="BG216" s="2">
        <f t="shared" si="28"/>
        <v>68.515066429319262</v>
      </c>
      <c r="BH216" s="3">
        <v>215</v>
      </c>
      <c r="BI216" s="3" t="str">
        <f t="shared" si="29"/>
        <v>OK</v>
      </c>
      <c r="BP216" s="2">
        <v>68.515066429319262</v>
      </c>
      <c r="BQ216" s="2">
        <v>68.231483538571808</v>
      </c>
      <c r="BU216" s="99">
        <v>68.231483538571808</v>
      </c>
      <c r="BV216" s="2">
        <v>68.515066429319262</v>
      </c>
      <c r="BW216" s="2">
        <f t="shared" si="30"/>
        <v>63.765535733470642</v>
      </c>
      <c r="BX216" s="2">
        <f t="shared" si="31"/>
        <v>73.264597125167882</v>
      </c>
    </row>
    <row r="217" spans="2:76" ht="14.25">
      <c r="B217" s="19">
        <v>217</v>
      </c>
      <c r="C217" s="98">
        <v>1409.58</v>
      </c>
      <c r="D217" s="99">
        <v>0.65986340420477496</v>
      </c>
      <c r="E217" s="99">
        <v>0.9049317021023876</v>
      </c>
      <c r="F217" s="9">
        <f t="shared" si="26"/>
        <v>0.81890138546992441</v>
      </c>
      <c r="G217" s="100">
        <v>72.916767488375214</v>
      </c>
      <c r="H217" s="100">
        <v>72.660872261394516</v>
      </c>
      <c r="J217" s="21">
        <v>189</v>
      </c>
      <c r="K217" s="21">
        <v>72.277007418990479</v>
      </c>
      <c r="L217" s="21">
        <v>2.2134196529290762</v>
      </c>
      <c r="M217" s="21">
        <v>1.2741067453545813</v>
      </c>
      <c r="S217" s="19">
        <v>219</v>
      </c>
      <c r="T217" s="13">
        <v>1434.41</v>
      </c>
      <c r="U217" s="14">
        <v>0.65874803972817564</v>
      </c>
      <c r="V217" s="14">
        <v>0.92312205959226346</v>
      </c>
      <c r="W217" s="20">
        <f t="shared" si="24"/>
        <v>0.8521543369058624</v>
      </c>
      <c r="X217" s="15">
        <v>73.376623376623385</v>
      </c>
      <c r="Y217" s="15">
        <v>73.309852697524164</v>
      </c>
      <c r="AA217" s="21">
        <v>189</v>
      </c>
      <c r="AB217" s="21">
        <v>73.251794702415964</v>
      </c>
      <c r="AC217" s="21">
        <v>8.7027974510547779E-2</v>
      </c>
      <c r="AD217" s="21">
        <v>5.228592208202102E-2</v>
      </c>
      <c r="AI217" s="19">
        <v>217</v>
      </c>
      <c r="AJ217" s="98">
        <v>1426.4516666666666</v>
      </c>
      <c r="AK217" s="99">
        <v>0.63535438765670194</v>
      </c>
      <c r="AL217" s="99">
        <v>0.84606316297010598</v>
      </c>
      <c r="AM217" s="9">
        <f t="shared" si="25"/>
        <v>0.71582287573498016</v>
      </c>
      <c r="AN217" s="100">
        <v>73.309852697524164</v>
      </c>
      <c r="AO217" s="100">
        <v>71.469053558918432</v>
      </c>
      <c r="AP217" s="91">
        <v>72.38362579859438</v>
      </c>
      <c r="AQ217" s="21"/>
      <c r="AR217" s="21">
        <v>189</v>
      </c>
      <c r="AS217" s="21">
        <v>73.265650599723614</v>
      </c>
      <c r="AT217" s="21">
        <v>0.86841255150598329</v>
      </c>
      <c r="AU217" s="21">
        <v>0.5520848583690271</v>
      </c>
      <c r="AZ217" s="102">
        <v>617</v>
      </c>
      <c r="BA217" s="98">
        <v>1225.5284482758623</v>
      </c>
      <c r="BB217" s="99">
        <v>0.55000000000000004</v>
      </c>
      <c r="BC217" s="99">
        <v>0.73965265499344091</v>
      </c>
      <c r="BD217" s="103">
        <f t="shared" si="27"/>
        <v>0.54708605003884614</v>
      </c>
      <c r="BE217" s="100">
        <v>68.231483538571808</v>
      </c>
      <c r="BF217" s="100">
        <v>67.691147829364837</v>
      </c>
      <c r="BG217" s="2">
        <f t="shared" si="28"/>
        <v>68.70561596521479</v>
      </c>
      <c r="BH217" s="3">
        <v>216</v>
      </c>
      <c r="BI217" s="3" t="str">
        <f t="shared" si="29"/>
        <v>OK</v>
      </c>
      <c r="BP217" s="2">
        <v>68.70561596521479</v>
      </c>
      <c r="BQ217" s="2">
        <v>67.691147829364837</v>
      </c>
      <c r="BU217" s="99">
        <v>67.691147829364837</v>
      </c>
      <c r="BV217" s="2">
        <v>68.70561596521479</v>
      </c>
      <c r="BW217" s="2">
        <f t="shared" si="30"/>
        <v>63.95608526936617</v>
      </c>
      <c r="BX217" s="2">
        <f t="shared" si="31"/>
        <v>73.455146661063409</v>
      </c>
    </row>
    <row r="218" spans="2:76" ht="14.25">
      <c r="B218" s="19">
        <v>218</v>
      </c>
      <c r="C218" s="98">
        <v>1426.2924999999998</v>
      </c>
      <c r="D218" s="99">
        <v>0.67493758021234396</v>
      </c>
      <c r="E218" s="99">
        <v>0.96493758021234388</v>
      </c>
      <c r="F218" s="9">
        <f t="shared" si="26"/>
        <v>0.93110453370605362</v>
      </c>
      <c r="G218" s="100">
        <v>72.660872261394516</v>
      </c>
      <c r="H218" s="100">
        <v>73.252242911555015</v>
      </c>
      <c r="J218" s="21">
        <v>190</v>
      </c>
      <c r="K218" s="21">
        <v>74.103265595036817</v>
      </c>
      <c r="L218" s="21">
        <v>0.39170504473166545</v>
      </c>
      <c r="M218" s="21">
        <v>0.22547646535151852</v>
      </c>
      <c r="S218" s="19">
        <v>220</v>
      </c>
      <c r="T218" s="13">
        <v>1426.4516666666666</v>
      </c>
      <c r="U218" s="14">
        <v>0.63535438765670194</v>
      </c>
      <c r="V218" s="14">
        <v>0.84606316297010598</v>
      </c>
      <c r="W218" s="20">
        <f t="shared" si="24"/>
        <v>0.71582287573498016</v>
      </c>
      <c r="X218" s="15">
        <v>73.309852697524164</v>
      </c>
      <c r="Y218" s="15">
        <v>71.469053558918432</v>
      </c>
      <c r="AA218" s="21">
        <v>190</v>
      </c>
      <c r="AB218" s="21">
        <v>73.241901450080917</v>
      </c>
      <c r="AC218" s="21">
        <v>0.89216170114868021</v>
      </c>
      <c r="AD218" s="21">
        <v>0.53600577806357597</v>
      </c>
      <c r="AI218" s="19">
        <v>218</v>
      </c>
      <c r="AJ218" s="98">
        <v>1393.8613778705635</v>
      </c>
      <c r="AK218" s="99">
        <v>0.63520997967938597</v>
      </c>
      <c r="AL218" s="99">
        <v>0.9904199593587717</v>
      </c>
      <c r="AM218" s="9">
        <f t="shared" si="25"/>
        <v>0.98093169589623097</v>
      </c>
      <c r="AN218" s="100">
        <v>71.469053558918432</v>
      </c>
      <c r="AO218" s="100">
        <v>74.676838334930068</v>
      </c>
      <c r="AP218" s="91">
        <v>72.424306205862877</v>
      </c>
      <c r="AQ218" s="21"/>
      <c r="AR218" s="21">
        <v>190</v>
      </c>
      <c r="AS218" s="21">
        <v>73.641357250575595</v>
      </c>
      <c r="AT218" s="21">
        <v>-0.45007781609103859</v>
      </c>
      <c r="AU218" s="21">
        <v>-0.28613260704345089</v>
      </c>
      <c r="AZ218" s="102">
        <v>618</v>
      </c>
      <c r="BA218" s="98">
        <v>1252.0845833333333</v>
      </c>
      <c r="BB218" s="99">
        <v>0.5449648929379679</v>
      </c>
      <c r="BC218" s="99">
        <v>0.65992978587593565</v>
      </c>
      <c r="BD218" s="103">
        <f t="shared" si="27"/>
        <v>0.43550732228625827</v>
      </c>
      <c r="BE218" s="100">
        <v>67.691147829364837</v>
      </c>
      <c r="BF218" s="100">
        <v>67.390812010785297</v>
      </c>
      <c r="BG218" s="2">
        <f t="shared" si="28"/>
        <v>67.455622388871035</v>
      </c>
      <c r="BH218" s="3">
        <v>217</v>
      </c>
      <c r="BI218" s="3" t="str">
        <f t="shared" si="29"/>
        <v>OK</v>
      </c>
      <c r="BP218" s="2">
        <v>67.455622388871035</v>
      </c>
      <c r="BQ218" s="2">
        <v>67.390812010785297</v>
      </c>
      <c r="BU218" s="99">
        <v>67.390812010785297</v>
      </c>
      <c r="BV218" s="2">
        <v>67.455622388871035</v>
      </c>
      <c r="BW218" s="2">
        <f t="shared" si="30"/>
        <v>62.706091693022415</v>
      </c>
      <c r="BX218" s="2">
        <f t="shared" si="31"/>
        <v>72.205153084719655</v>
      </c>
    </row>
    <row r="219" spans="2:76" ht="14.25">
      <c r="B219" s="19">
        <v>219</v>
      </c>
      <c r="C219" s="98">
        <v>1384.8437587657781</v>
      </c>
      <c r="D219" s="99">
        <v>0.66</v>
      </c>
      <c r="E219" s="99">
        <v>0.88483015741507876</v>
      </c>
      <c r="F219" s="9">
        <f t="shared" si="26"/>
        <v>0.78292440747119307</v>
      </c>
      <c r="G219" s="100">
        <v>73.252242911555015</v>
      </c>
      <c r="H219" s="100">
        <v>73.376623376623385</v>
      </c>
      <c r="J219" s="21">
        <v>191</v>
      </c>
      <c r="K219" s="21">
        <v>74.276839162539574</v>
      </c>
      <c r="L219" s="21">
        <v>-1.3840255927224376</v>
      </c>
      <c r="M219" s="21">
        <v>-0.7966841448694475</v>
      </c>
      <c r="S219" s="19">
        <v>221</v>
      </c>
      <c r="T219" s="13">
        <v>1393.8613778705635</v>
      </c>
      <c r="U219" s="14">
        <v>0.63520997967938597</v>
      </c>
      <c r="V219" s="14">
        <v>0.9904199593587717</v>
      </c>
      <c r="W219" s="20">
        <f t="shared" si="24"/>
        <v>0.98093169589623097</v>
      </c>
      <c r="X219" s="15">
        <v>71.469053558918432</v>
      </c>
      <c r="Y219" s="15">
        <v>74.676838334930068</v>
      </c>
      <c r="AA219" s="21">
        <v>191</v>
      </c>
      <c r="AB219" s="21">
        <v>73.577239047572178</v>
      </c>
      <c r="AC219" s="21">
        <v>-0.38595961308762128</v>
      </c>
      <c r="AD219" s="21">
        <v>-0.23188238460336111</v>
      </c>
      <c r="AI219" s="19">
        <v>219</v>
      </c>
      <c r="AJ219" s="98">
        <v>1379.1791666666668</v>
      </c>
      <c r="AK219" s="99">
        <v>0.63047877145438125</v>
      </c>
      <c r="AL219" s="99">
        <v>1.0357181571815717</v>
      </c>
      <c r="AM219" s="9">
        <f t="shared" si="25"/>
        <v>1.0727121011155909</v>
      </c>
      <c r="AN219" s="100">
        <v>74.676838334930068</v>
      </c>
      <c r="AO219" s="100">
        <v>75.239812692687366</v>
      </c>
      <c r="AP219" s="91">
        <v>74.453538724608393</v>
      </c>
      <c r="AQ219" s="21"/>
      <c r="AR219" s="21">
        <v>191</v>
      </c>
      <c r="AS219" s="21">
        <v>73.404079426467533</v>
      </c>
      <c r="AT219" s="21">
        <v>-1.6102122390435625E-2</v>
      </c>
      <c r="AU219" s="21">
        <v>-1.0236768162721729E-2</v>
      </c>
      <c r="AZ219" s="102">
        <v>619</v>
      </c>
      <c r="BA219" s="98">
        <v>1083.925</v>
      </c>
      <c r="BB219" s="99">
        <v>0.52</v>
      </c>
      <c r="BC219" s="99">
        <v>0.68506138924707072</v>
      </c>
      <c r="BD219" s="103">
        <f t="shared" si="27"/>
        <v>0.46930910703712653</v>
      </c>
      <c r="BE219" s="100">
        <v>67.390812010785297</v>
      </c>
      <c r="BF219" s="100">
        <v>63.901600224592947</v>
      </c>
      <c r="BG219" s="2">
        <f t="shared" si="28"/>
        <v>67.842558003360494</v>
      </c>
      <c r="BH219" s="3">
        <v>218</v>
      </c>
      <c r="BI219" s="3" t="str">
        <f t="shared" si="29"/>
        <v>OK</v>
      </c>
      <c r="BP219" s="2">
        <v>67.842558003360494</v>
      </c>
      <c r="BQ219" s="2">
        <v>63.901600224592947</v>
      </c>
      <c r="BU219" s="99">
        <v>63.901600224592947</v>
      </c>
      <c r="BV219" s="2">
        <v>67.842558003360494</v>
      </c>
      <c r="BW219" s="2">
        <f t="shared" si="30"/>
        <v>63.093027307511875</v>
      </c>
      <c r="BX219" s="2">
        <f t="shared" si="31"/>
        <v>72.592088699209114</v>
      </c>
    </row>
    <row r="220" spans="2:76" ht="14.25">
      <c r="B220" s="19">
        <v>220</v>
      </c>
      <c r="C220" s="98">
        <v>1434.41</v>
      </c>
      <c r="D220" s="99">
        <v>0.65874803972817564</v>
      </c>
      <c r="E220" s="99">
        <v>0.92312205959226346</v>
      </c>
      <c r="F220" s="9">
        <f t="shared" si="26"/>
        <v>0.8521543369058624</v>
      </c>
      <c r="G220" s="100">
        <v>73.376623376623385</v>
      </c>
      <c r="H220" s="100">
        <v>73.309852697524164</v>
      </c>
      <c r="J220" s="21">
        <v>192</v>
      </c>
      <c r="K220" s="21">
        <v>73.288916221219679</v>
      </c>
      <c r="L220" s="21">
        <v>4.9906455706832276E-2</v>
      </c>
      <c r="M220" s="21">
        <v>2.8727562696332538E-2</v>
      </c>
      <c r="S220" s="19">
        <v>222</v>
      </c>
      <c r="T220" s="13">
        <v>1379.1791666666668</v>
      </c>
      <c r="U220" s="14">
        <v>0.63047877145438125</v>
      </c>
      <c r="V220" s="14">
        <v>1.0357181571815717</v>
      </c>
      <c r="W220" s="20">
        <f t="shared" si="24"/>
        <v>1.0727121011155909</v>
      </c>
      <c r="X220" s="15">
        <v>74.676838334930068</v>
      </c>
      <c r="Y220" s="15">
        <v>75.239812692687366</v>
      </c>
      <c r="AA220" s="21">
        <v>192</v>
      </c>
      <c r="AB220" s="21">
        <v>73.405674505091071</v>
      </c>
      <c r="AC220" s="21">
        <v>-1.769720101397354E-2</v>
      </c>
      <c r="AD220" s="21">
        <v>-1.0632379743301229E-2</v>
      </c>
      <c r="AI220" s="19">
        <v>220</v>
      </c>
      <c r="AJ220" s="98">
        <v>1392.5466012613874</v>
      </c>
      <c r="AK220" s="99">
        <v>0.6352216240980415</v>
      </c>
      <c r="AL220" s="99">
        <v>1.0305909975947773</v>
      </c>
      <c r="AM220" s="9">
        <f t="shared" si="25"/>
        <v>1.0621178043233983</v>
      </c>
      <c r="AN220" s="100">
        <v>75.239812692687366</v>
      </c>
      <c r="AO220" s="100">
        <v>76.964002136266046</v>
      </c>
      <c r="AP220" s="91">
        <v>74.730309543567827</v>
      </c>
      <c r="AQ220" s="21"/>
      <c r="AR220" s="21">
        <v>192</v>
      </c>
      <c r="AS220" s="21">
        <v>73.51862881370613</v>
      </c>
      <c r="AT220" s="21">
        <v>1.4254540193010001</v>
      </c>
      <c r="AU220" s="21">
        <v>0.90621856972541803</v>
      </c>
      <c r="AZ220" s="102">
        <v>620</v>
      </c>
      <c r="BA220" s="98">
        <v>1331.50875</v>
      </c>
      <c r="BB220" s="99">
        <v>0.50500956251494145</v>
      </c>
      <c r="BC220" s="99">
        <v>0.65998087497011715</v>
      </c>
      <c r="BD220" s="103">
        <f t="shared" si="27"/>
        <v>0.43557475532632139</v>
      </c>
      <c r="BE220" s="100">
        <v>63.901600224592947</v>
      </c>
      <c r="BF220" s="100">
        <v>65.8483404206263</v>
      </c>
      <c r="BG220" s="2">
        <f t="shared" si="28"/>
        <v>65.052306649942921</v>
      </c>
      <c r="BH220" s="3">
        <v>219</v>
      </c>
      <c r="BI220" s="3" t="str">
        <f t="shared" si="29"/>
        <v>OK</v>
      </c>
      <c r="BP220" s="2">
        <v>65.052306649942921</v>
      </c>
      <c r="BQ220" s="2">
        <v>65.8483404206263</v>
      </c>
      <c r="BU220" s="99">
        <v>65.8483404206263</v>
      </c>
      <c r="BV220" s="2">
        <v>65.052306649942921</v>
      </c>
      <c r="BW220" s="2">
        <f t="shared" si="30"/>
        <v>60.302775954094301</v>
      </c>
      <c r="BX220" s="2">
        <f t="shared" si="31"/>
        <v>69.80183734579154</v>
      </c>
    </row>
    <row r="221" spans="2:76" ht="14.25">
      <c r="B221" s="19">
        <v>221</v>
      </c>
      <c r="C221" s="98">
        <v>1426.4516666666666</v>
      </c>
      <c r="D221" s="99">
        <v>0.63535438765670194</v>
      </c>
      <c r="E221" s="99">
        <v>0.84606316297010598</v>
      </c>
      <c r="F221" s="9">
        <f t="shared" si="26"/>
        <v>0.71582287573498016</v>
      </c>
      <c r="G221" s="100">
        <v>73.309852697524164</v>
      </c>
      <c r="H221" s="100">
        <v>71.469053558918432</v>
      </c>
      <c r="J221" s="21">
        <v>193</v>
      </c>
      <c r="K221" s="21">
        <v>73.255919802618934</v>
      </c>
      <c r="L221" s="21">
        <v>0.87814334861066357</v>
      </c>
      <c r="M221" s="21">
        <v>0.5054840650630823</v>
      </c>
      <c r="S221" s="19">
        <v>223</v>
      </c>
      <c r="T221" s="13">
        <v>1392.5466012613874</v>
      </c>
      <c r="U221" s="14">
        <v>0.6352216240980415</v>
      </c>
      <c r="V221" s="14">
        <v>1.0305909975947773</v>
      </c>
      <c r="W221" s="20">
        <f t="shared" si="24"/>
        <v>1.0621178043233983</v>
      </c>
      <c r="X221" s="15">
        <v>75.239812692687366</v>
      </c>
      <c r="Y221" s="15">
        <v>76.964002136266046</v>
      </c>
      <c r="AA221" s="21">
        <v>193</v>
      </c>
      <c r="AB221" s="21">
        <v>73.473027862277036</v>
      </c>
      <c r="AC221" s="21">
        <v>1.4710549707300942</v>
      </c>
      <c r="AD221" s="21">
        <v>0.88380162827575948</v>
      </c>
      <c r="AI221" s="19">
        <v>221</v>
      </c>
      <c r="AJ221" s="98">
        <v>1400.5074999999999</v>
      </c>
      <c r="AK221" s="99">
        <v>0.63</v>
      </c>
      <c r="AL221" s="99">
        <v>1.0251992595818815</v>
      </c>
      <c r="AM221" s="9">
        <f t="shared" si="25"/>
        <v>1.051033521847238</v>
      </c>
      <c r="AN221" s="100">
        <v>76.964002136266046</v>
      </c>
      <c r="AO221" s="100">
        <v>75.196735415532032</v>
      </c>
      <c r="AP221" s="91">
        <v>75.628463136207415</v>
      </c>
      <c r="AQ221" s="21"/>
      <c r="AR221" s="21">
        <v>193</v>
      </c>
      <c r="AS221" s="21">
        <v>74.739921683527015</v>
      </c>
      <c r="AT221" s="21">
        <v>0.52163527326514725</v>
      </c>
      <c r="AU221" s="21">
        <v>0.33162456652826644</v>
      </c>
      <c r="AZ221" s="102">
        <v>621</v>
      </c>
      <c r="BA221" s="98">
        <v>1276.3074125874125</v>
      </c>
      <c r="BB221" s="99">
        <v>0.47962246230559186</v>
      </c>
      <c r="BC221" s="99">
        <v>0.77562922949068025</v>
      </c>
      <c r="BD221" s="103">
        <f t="shared" si="27"/>
        <v>0.60160070164030632</v>
      </c>
      <c r="BE221" s="100">
        <v>65.8483404206263</v>
      </c>
      <c r="BF221" s="100">
        <v>67.129756655969615</v>
      </c>
      <c r="BG221" s="2">
        <f t="shared" si="28"/>
        <v>67.3977924116694</v>
      </c>
      <c r="BH221" s="3">
        <v>220</v>
      </c>
      <c r="BI221" s="3" t="str">
        <f t="shared" si="29"/>
        <v>OK</v>
      </c>
      <c r="BP221" s="2">
        <v>67.3977924116694</v>
      </c>
      <c r="BQ221" s="2">
        <v>67.129756655969615</v>
      </c>
      <c r="BU221" s="99">
        <v>67.129756655969615</v>
      </c>
      <c r="BV221" s="2">
        <v>67.3977924116694</v>
      </c>
      <c r="BW221" s="2">
        <f t="shared" si="30"/>
        <v>62.64826171582078</v>
      </c>
      <c r="BX221" s="2">
        <f t="shared" si="31"/>
        <v>72.147323107518019</v>
      </c>
    </row>
    <row r="222" spans="2:76" ht="14.25">
      <c r="B222" s="19">
        <v>222</v>
      </c>
      <c r="C222" s="98">
        <v>1393.8613778705635</v>
      </c>
      <c r="D222" s="99">
        <v>0.63520997967938597</v>
      </c>
      <c r="E222" s="99">
        <v>0.9904199593587717</v>
      </c>
      <c r="F222" s="9">
        <f t="shared" si="26"/>
        <v>0.98093169589623097</v>
      </c>
      <c r="G222" s="100">
        <v>71.469053558918432</v>
      </c>
      <c r="H222" s="100">
        <v>74.676838334930068</v>
      </c>
      <c r="J222" s="21">
        <v>194</v>
      </c>
      <c r="K222" s="21">
        <v>73.562753215980848</v>
      </c>
      <c r="L222" s="21">
        <v>-0.37147378149629162</v>
      </c>
      <c r="M222" s="21">
        <v>-0.2138307799429143</v>
      </c>
      <c r="S222" s="19">
        <v>224</v>
      </c>
      <c r="T222" s="13">
        <v>1400.5074999999999</v>
      </c>
      <c r="U222" s="14">
        <v>0.63</v>
      </c>
      <c r="V222" s="14">
        <v>1.0251992595818815</v>
      </c>
      <c r="W222" s="20">
        <f t="shared" si="24"/>
        <v>1.051033521847238</v>
      </c>
      <c r="X222" s="15">
        <v>76.964002136266046</v>
      </c>
      <c r="Y222" s="15">
        <v>75.196735415532032</v>
      </c>
      <c r="AA222" s="21">
        <v>194</v>
      </c>
      <c r="AB222" s="21">
        <v>74.730266959215143</v>
      </c>
      <c r="AC222" s="21">
        <v>0.53128999757701934</v>
      </c>
      <c r="AD222" s="21">
        <v>0.31919606968334485</v>
      </c>
      <c r="AI222" s="19">
        <v>222</v>
      </c>
      <c r="AJ222" s="98">
        <v>1353.0758333333333</v>
      </c>
      <c r="AK222" s="99">
        <v>0.62520464539406928</v>
      </c>
      <c r="AL222" s="99">
        <v>1.1387721276355847</v>
      </c>
      <c r="AM222" s="9">
        <f t="shared" si="25"/>
        <v>1.2968019586796764</v>
      </c>
      <c r="AN222" s="100">
        <v>75.196735415532032</v>
      </c>
      <c r="AO222" s="100">
        <v>76.553105852568379</v>
      </c>
      <c r="AP222" s="91">
        <v>75.162893262947563</v>
      </c>
      <c r="AQ222" s="21"/>
      <c r="AR222" s="21">
        <v>194</v>
      </c>
      <c r="AS222" s="21">
        <v>74.923998634378094</v>
      </c>
      <c r="AT222" s="21">
        <v>1.6177132191196506</v>
      </c>
      <c r="AU222" s="21">
        <v>1.0284454916163448</v>
      </c>
      <c r="AZ222" s="102">
        <v>622</v>
      </c>
      <c r="BA222" s="98">
        <v>1200.8329166666665</v>
      </c>
      <c r="BB222" s="99">
        <v>0.50496689875584977</v>
      </c>
      <c r="BC222" s="99">
        <v>0.78006620248830039</v>
      </c>
      <c r="BD222" s="103">
        <f t="shared" si="27"/>
        <v>0.60850328026451805</v>
      </c>
      <c r="BE222" s="100">
        <v>67.129756655969615</v>
      </c>
      <c r="BF222" s="100">
        <v>69.82565476465372</v>
      </c>
      <c r="BG222" s="2">
        <f t="shared" si="28"/>
        <v>68.393139196206931</v>
      </c>
      <c r="BH222" s="3">
        <v>221</v>
      </c>
      <c r="BI222" s="3" t="str">
        <f t="shared" si="29"/>
        <v>OK</v>
      </c>
      <c r="BP222" s="2">
        <v>68.393139196206931</v>
      </c>
      <c r="BQ222" s="2">
        <v>69.82565476465372</v>
      </c>
      <c r="BU222" s="99">
        <v>69.82565476465372</v>
      </c>
      <c r="BV222" s="2">
        <v>68.393139196206931</v>
      </c>
      <c r="BW222" s="2">
        <f t="shared" si="30"/>
        <v>63.643608500358312</v>
      </c>
      <c r="BX222" s="2">
        <f t="shared" si="31"/>
        <v>73.142669892055551</v>
      </c>
    </row>
    <row r="223" spans="2:76" ht="14.25">
      <c r="B223" s="19">
        <v>223</v>
      </c>
      <c r="C223" s="98">
        <v>1379.1791666666668</v>
      </c>
      <c r="D223" s="99">
        <v>0.63047877145438125</v>
      </c>
      <c r="E223" s="99">
        <v>1.0357181571815717</v>
      </c>
      <c r="F223" s="9">
        <f t="shared" si="26"/>
        <v>1.0727121011155909</v>
      </c>
      <c r="G223" s="100">
        <v>74.676838334930068</v>
      </c>
      <c r="H223" s="100">
        <v>75.239812692687366</v>
      </c>
      <c r="J223" s="21">
        <v>195</v>
      </c>
      <c r="K223" s="21">
        <v>73.435449614460083</v>
      </c>
      <c r="L223" s="21">
        <v>-4.7472310382985938E-2</v>
      </c>
      <c r="M223" s="21">
        <v>-2.7326400032857578E-2</v>
      </c>
      <c r="S223" s="19">
        <v>225</v>
      </c>
      <c r="T223" s="13">
        <v>1353.0758333333333</v>
      </c>
      <c r="U223" s="14">
        <v>0.62520464539406928</v>
      </c>
      <c r="V223" s="14">
        <v>1.1387721276355847</v>
      </c>
      <c r="W223" s="20">
        <f t="shared" si="24"/>
        <v>1.2968019586796764</v>
      </c>
      <c r="X223" s="15">
        <v>75.196735415532032</v>
      </c>
      <c r="Y223" s="15">
        <v>76.553105852568379</v>
      </c>
      <c r="AA223" s="21">
        <v>195</v>
      </c>
      <c r="AB223" s="21">
        <v>74.927874278209742</v>
      </c>
      <c r="AC223" s="21">
        <v>1.6138375752880023</v>
      </c>
      <c r="AD223" s="21">
        <v>0.96958462137159418</v>
      </c>
      <c r="AI223" s="19">
        <v>223</v>
      </c>
      <c r="AJ223" s="98">
        <v>1368.0225469728603</v>
      </c>
      <c r="AK223" s="99">
        <v>0.60920088057237209</v>
      </c>
      <c r="AL223" s="99">
        <v>1.023601541001651</v>
      </c>
      <c r="AM223" s="9">
        <f t="shared" si="25"/>
        <v>1.0477601147409545</v>
      </c>
      <c r="AN223" s="100">
        <v>76.553105852568379</v>
      </c>
      <c r="AO223" s="100">
        <v>75.145141347287819</v>
      </c>
      <c r="AP223" s="91">
        <v>75.389847887643086</v>
      </c>
      <c r="AQ223" s="21"/>
      <c r="AR223" s="21">
        <v>195</v>
      </c>
      <c r="AS223" s="21">
        <v>75.363382004227475</v>
      </c>
      <c r="AT223" s="21">
        <v>0.59439621426365363</v>
      </c>
      <c r="AU223" s="21">
        <v>0.37788162918390772</v>
      </c>
      <c r="AZ223" s="102">
        <v>623</v>
      </c>
      <c r="BA223" s="98">
        <v>1324.6645833333332</v>
      </c>
      <c r="BB223" s="99">
        <v>0.45481159774896013</v>
      </c>
      <c r="BC223" s="99">
        <v>0.59924639099584043</v>
      </c>
      <c r="BD223" s="103">
        <f t="shared" si="27"/>
        <v>0.35909623712153965</v>
      </c>
      <c r="BE223" s="100">
        <v>69.82565476465372</v>
      </c>
      <c r="BF223" s="100">
        <v>65.301418453579785</v>
      </c>
      <c r="BG223" s="2">
        <f t="shared" si="28"/>
        <v>67.44174448066957</v>
      </c>
      <c r="BH223" s="3">
        <v>222</v>
      </c>
      <c r="BI223" s="3" t="str">
        <f t="shared" si="29"/>
        <v>OK</v>
      </c>
      <c r="BP223" s="2">
        <v>67.44174448066957</v>
      </c>
      <c r="BQ223" s="2">
        <v>65.301418453579785</v>
      </c>
      <c r="BU223" s="99">
        <v>65.301418453579785</v>
      </c>
      <c r="BV223" s="2">
        <v>67.44174448066957</v>
      </c>
      <c r="BW223" s="2">
        <f t="shared" si="30"/>
        <v>62.69221378482095</v>
      </c>
      <c r="BX223" s="2">
        <f t="shared" si="31"/>
        <v>72.191275176518189</v>
      </c>
    </row>
    <row r="224" spans="2:76" ht="14.25">
      <c r="B224" s="19">
        <v>224</v>
      </c>
      <c r="C224" s="98">
        <v>1392.5466012613874</v>
      </c>
      <c r="D224" s="99">
        <v>0.6352216240980415</v>
      </c>
      <c r="E224" s="99">
        <v>1.0305909975947773</v>
      </c>
      <c r="F224" s="9">
        <f t="shared" si="26"/>
        <v>1.0621178043233983</v>
      </c>
      <c r="G224" s="100">
        <v>75.239812692687366</v>
      </c>
      <c r="H224" s="100">
        <v>76.964002136266046</v>
      </c>
      <c r="J224" s="21">
        <v>196</v>
      </c>
      <c r="K224" s="21">
        <v>73.512147630196893</v>
      </c>
      <c r="L224" s="21">
        <v>1.4319352028102372</v>
      </c>
      <c r="M224" s="21">
        <v>0.82426226693924798</v>
      </c>
      <c r="S224" s="19">
        <v>226</v>
      </c>
      <c r="T224" s="13">
        <v>1368.0225469728603</v>
      </c>
      <c r="U224" s="14">
        <v>0.60920088057237209</v>
      </c>
      <c r="V224" s="14">
        <v>1.023601541001651</v>
      </c>
      <c r="W224" s="20">
        <f t="shared" si="24"/>
        <v>1.0477601147409545</v>
      </c>
      <c r="X224" s="15">
        <v>76.553105852568379</v>
      </c>
      <c r="Y224" s="15">
        <v>75.145141347287819</v>
      </c>
      <c r="AA224" s="21">
        <v>196</v>
      </c>
      <c r="AB224" s="21">
        <v>75.261522163163903</v>
      </c>
      <c r="AC224" s="21">
        <v>0.69625605532722545</v>
      </c>
      <c r="AD224" s="21">
        <v>0.41830675782948873</v>
      </c>
      <c r="AI224" s="19">
        <v>224</v>
      </c>
      <c r="AJ224" s="98">
        <v>1341.4566666666667</v>
      </c>
      <c r="AK224" s="99">
        <v>0.6299021207177814</v>
      </c>
      <c r="AL224" s="99">
        <v>1.225758564437194</v>
      </c>
      <c r="AM224" s="9">
        <f t="shared" si="25"/>
        <v>1.5024840582911307</v>
      </c>
      <c r="AN224" s="100">
        <v>75.145141347287819</v>
      </c>
      <c r="AO224" s="100">
        <v>73.642971620103282</v>
      </c>
      <c r="AP224" s="91">
        <v>75.342759418980933</v>
      </c>
      <c r="AQ224" s="21"/>
      <c r="AR224" s="21">
        <v>196</v>
      </c>
      <c r="AS224" s="21">
        <v>74.617718423671903</v>
      </c>
      <c r="AT224" s="21">
        <v>1.535258429258846</v>
      </c>
      <c r="AU224" s="21">
        <v>0.97602565855058954</v>
      </c>
      <c r="AZ224" s="102">
        <v>624</v>
      </c>
      <c r="BA224" s="98">
        <v>1345.6745833333334</v>
      </c>
      <c r="BB224" s="99">
        <v>0.53</v>
      </c>
      <c r="BC224" s="99">
        <v>0.6</v>
      </c>
      <c r="BD224" s="103">
        <f t="shared" si="27"/>
        <v>0.36</v>
      </c>
      <c r="BE224" s="100">
        <v>65.301418453579785</v>
      </c>
      <c r="BF224" s="100">
        <v>66.558629471003584</v>
      </c>
      <c r="BG224" s="2">
        <f t="shared" si="28"/>
        <v>65.145301123908425</v>
      </c>
      <c r="BH224" s="3">
        <v>223</v>
      </c>
      <c r="BI224" s="3" t="str">
        <f t="shared" si="29"/>
        <v>OK</v>
      </c>
      <c r="BP224" s="2">
        <v>65.145301123908425</v>
      </c>
      <c r="BQ224" s="2">
        <v>66.558629471003584</v>
      </c>
      <c r="BU224" s="99">
        <v>66.558629471003584</v>
      </c>
      <c r="BV224" s="2">
        <v>65.145301123908425</v>
      </c>
      <c r="BW224" s="2">
        <f t="shared" si="30"/>
        <v>60.395770428059805</v>
      </c>
      <c r="BX224" s="2">
        <f t="shared" si="31"/>
        <v>69.894831819757044</v>
      </c>
    </row>
    <row r="225" spans="2:76" ht="14.25">
      <c r="B225" s="19">
        <v>225</v>
      </c>
      <c r="C225" s="98">
        <v>1400.5074999999999</v>
      </c>
      <c r="D225" s="99">
        <v>0.63</v>
      </c>
      <c r="E225" s="99">
        <v>1.0251992595818815</v>
      </c>
      <c r="F225" s="9">
        <f t="shared" si="26"/>
        <v>1.051033521847238</v>
      </c>
      <c r="G225" s="100">
        <v>76.964002136266046</v>
      </c>
      <c r="H225" s="100">
        <v>75.196735415532032</v>
      </c>
      <c r="J225" s="21">
        <v>197</v>
      </c>
      <c r="K225" s="21">
        <v>74.682692697880938</v>
      </c>
      <c r="L225" s="21">
        <v>0.57886425891122428</v>
      </c>
      <c r="M225" s="21">
        <v>0.33321058478335663</v>
      </c>
      <c r="S225" s="19">
        <v>227</v>
      </c>
      <c r="T225" s="13">
        <v>1341.4566666666667</v>
      </c>
      <c r="U225" s="14">
        <v>0.6299021207177814</v>
      </c>
      <c r="V225" s="14">
        <v>1.225758564437194</v>
      </c>
      <c r="W225" s="20">
        <f t="shared" si="24"/>
        <v>1.5024840582911307</v>
      </c>
      <c r="X225" s="15">
        <v>75.145141347287819</v>
      </c>
      <c r="Y225" s="15">
        <v>73.642971620103282</v>
      </c>
      <c r="AA225" s="21">
        <v>197</v>
      </c>
      <c r="AB225" s="21">
        <v>74.486074339270189</v>
      </c>
      <c r="AC225" s="21">
        <v>1.6669025136605597</v>
      </c>
      <c r="AD225" s="21">
        <v>1.0014657406167458</v>
      </c>
      <c r="AI225" s="19">
        <v>225</v>
      </c>
      <c r="AJ225" s="98">
        <v>1348.4414176511466</v>
      </c>
      <c r="AK225" s="99">
        <v>0.62</v>
      </c>
      <c r="AL225" s="99">
        <v>0.98218026522814117</v>
      </c>
      <c r="AM225" s="9">
        <f t="shared" si="25"/>
        <v>0.96467807340362177</v>
      </c>
      <c r="AN225" s="100">
        <v>73.642971620103282</v>
      </c>
      <c r="AO225" s="100">
        <v>76.348700909132859</v>
      </c>
      <c r="AP225" s="91">
        <v>73.629112539316964</v>
      </c>
      <c r="AQ225" s="21"/>
      <c r="AR225" s="21">
        <v>197</v>
      </c>
      <c r="AS225" s="21">
        <v>75.344901121667633</v>
      </c>
      <c r="AT225" s="21">
        <v>-0.70044614853331666</v>
      </c>
      <c r="AU225" s="21">
        <v>-0.44530184649856747</v>
      </c>
      <c r="AZ225" s="102">
        <v>625</v>
      </c>
      <c r="BA225" s="98">
        <v>1396.6376912378303</v>
      </c>
      <c r="BB225" s="99">
        <v>0.53</v>
      </c>
      <c r="BC225" s="99">
        <v>0.6</v>
      </c>
      <c r="BD225" s="103">
        <f t="shared" si="27"/>
        <v>0.36</v>
      </c>
      <c r="BE225" s="100">
        <v>66.558629471003584</v>
      </c>
      <c r="BF225" s="100">
        <v>66.540561248922529</v>
      </c>
      <c r="BG225" s="2">
        <f t="shared" si="28"/>
        <v>65.738602463808149</v>
      </c>
      <c r="BH225" s="3">
        <v>224</v>
      </c>
      <c r="BI225" s="3" t="str">
        <f t="shared" si="29"/>
        <v>OK</v>
      </c>
      <c r="BP225" s="2">
        <v>65.738602463808149</v>
      </c>
      <c r="BQ225" s="2">
        <v>66.540561248922529</v>
      </c>
      <c r="BU225" s="99">
        <v>66.540561248922529</v>
      </c>
      <c r="BV225" s="2">
        <v>65.738602463808149</v>
      </c>
      <c r="BW225" s="2">
        <f t="shared" si="30"/>
        <v>60.98907176795953</v>
      </c>
      <c r="BX225" s="2">
        <f t="shared" si="31"/>
        <v>70.488133159656769</v>
      </c>
    </row>
    <row r="226" spans="2:76" ht="14.25">
      <c r="B226" s="19">
        <v>226</v>
      </c>
      <c r="C226" s="98">
        <v>1353.0758333333333</v>
      </c>
      <c r="D226" s="99">
        <v>0.62520464539406928</v>
      </c>
      <c r="E226" s="99">
        <v>1.1387721276355847</v>
      </c>
      <c r="F226" s="9">
        <f t="shared" si="26"/>
        <v>1.2968019586796764</v>
      </c>
      <c r="G226" s="100">
        <v>75.196735415532032</v>
      </c>
      <c r="H226" s="100">
        <v>76.553105852568379</v>
      </c>
      <c r="J226" s="21">
        <v>198</v>
      </c>
      <c r="K226" s="21">
        <v>74.847107866155042</v>
      </c>
      <c r="L226" s="21">
        <v>1.6946039873427026</v>
      </c>
      <c r="M226" s="21">
        <v>0.97546182357281641</v>
      </c>
      <c r="S226" s="19">
        <v>228</v>
      </c>
      <c r="T226" s="13">
        <v>1348.4414176511466</v>
      </c>
      <c r="U226" s="14">
        <v>0.62</v>
      </c>
      <c r="V226" s="14">
        <v>0.98218026522814117</v>
      </c>
      <c r="W226" s="20">
        <f t="shared" si="24"/>
        <v>0.96467807340362177</v>
      </c>
      <c r="X226" s="15">
        <v>73.642971620103282</v>
      </c>
      <c r="Y226" s="15">
        <v>76.348700909132859</v>
      </c>
      <c r="AA226" s="21">
        <v>198</v>
      </c>
      <c r="AB226" s="21">
        <v>75.311841953081853</v>
      </c>
      <c r="AC226" s="21">
        <v>-0.66738697994753693</v>
      </c>
      <c r="AD226" s="21">
        <v>-0.40096237822773845</v>
      </c>
      <c r="AI226" s="19">
        <v>226</v>
      </c>
      <c r="AJ226" s="98">
        <v>1297.845</v>
      </c>
      <c r="AK226" s="99">
        <v>0.62</v>
      </c>
      <c r="AL226" s="99">
        <v>1.0799498746867169</v>
      </c>
      <c r="AM226" s="9">
        <f t="shared" si="25"/>
        <v>1.1662917318358554</v>
      </c>
      <c r="AN226" s="100">
        <v>76.348700909132859</v>
      </c>
      <c r="AO226" s="100">
        <v>74.78122005748962</v>
      </c>
      <c r="AP226" s="91">
        <v>75.705095920738898</v>
      </c>
      <c r="AQ226" s="21"/>
      <c r="AR226" s="21">
        <v>198</v>
      </c>
      <c r="AS226" s="21">
        <v>74.370032348464747</v>
      </c>
      <c r="AT226" s="21">
        <v>2.117143764926027</v>
      </c>
      <c r="AU226" s="21">
        <v>1.3459536179884444</v>
      </c>
      <c r="AZ226" s="102">
        <v>626</v>
      </c>
      <c r="BA226" s="98">
        <v>1330.4741666666666</v>
      </c>
      <c r="BB226" s="99">
        <v>0.55500091047040967</v>
      </c>
      <c r="BC226" s="99">
        <v>0.60500273141122918</v>
      </c>
      <c r="BD226" s="103">
        <f t="shared" si="27"/>
        <v>0.36602830501504791</v>
      </c>
      <c r="BE226" s="100">
        <v>66.540561248922529</v>
      </c>
      <c r="BF226" s="100">
        <v>68.953949869649563</v>
      </c>
      <c r="BG226" s="2">
        <f t="shared" si="28"/>
        <v>66.013267436724732</v>
      </c>
      <c r="BH226" s="3">
        <v>225</v>
      </c>
      <c r="BI226" s="3" t="str">
        <f t="shared" si="29"/>
        <v>OK</v>
      </c>
      <c r="BP226" s="2">
        <v>66.013267436724732</v>
      </c>
      <c r="BQ226" s="2">
        <v>68.953949869649563</v>
      </c>
      <c r="BU226" s="99">
        <v>68.953949869649563</v>
      </c>
      <c r="BV226" s="2">
        <v>66.013267436724732</v>
      </c>
      <c r="BW226" s="2">
        <f t="shared" si="30"/>
        <v>61.263736740876112</v>
      </c>
      <c r="BX226" s="2">
        <f t="shared" si="31"/>
        <v>70.762798132573351</v>
      </c>
    </row>
    <row r="227" spans="2:76" ht="14.25">
      <c r="B227" s="19">
        <v>227</v>
      </c>
      <c r="C227" s="98">
        <v>1368.0225469728603</v>
      </c>
      <c r="D227" s="99">
        <v>0.60920088057237209</v>
      </c>
      <c r="E227" s="99">
        <v>1.023601541001651</v>
      </c>
      <c r="F227" s="9">
        <f t="shared" si="26"/>
        <v>1.0477601147409545</v>
      </c>
      <c r="G227" s="100">
        <v>76.553105852568379</v>
      </c>
      <c r="H227" s="100">
        <v>75.145141347287819</v>
      </c>
      <c r="J227" s="21">
        <v>199</v>
      </c>
      <c r="K227" s="21">
        <v>75.160951505987128</v>
      </c>
      <c r="L227" s="21">
        <v>0.79682671250400006</v>
      </c>
      <c r="M227" s="21">
        <v>0.45867591712062622</v>
      </c>
      <c r="S227" s="19">
        <v>229</v>
      </c>
      <c r="T227" s="13">
        <v>1297.845</v>
      </c>
      <c r="U227" s="14">
        <v>0.62</v>
      </c>
      <c r="V227" s="14">
        <v>1.0799498746867169</v>
      </c>
      <c r="W227" s="20">
        <f t="shared" si="24"/>
        <v>1.1662917318358554</v>
      </c>
      <c r="X227" s="15">
        <v>76.348700909132859</v>
      </c>
      <c r="Y227" s="15">
        <v>74.78122005748962</v>
      </c>
      <c r="AA227" s="21">
        <v>199</v>
      </c>
      <c r="AB227" s="21">
        <v>74.314926492189272</v>
      </c>
      <c r="AC227" s="21">
        <v>2.1722496212015017</v>
      </c>
      <c r="AD227" s="21">
        <v>1.3050754665452515</v>
      </c>
      <c r="AI227" s="19">
        <v>227</v>
      </c>
      <c r="AJ227" s="98">
        <v>1298.3968337730871</v>
      </c>
      <c r="AK227" s="99">
        <v>0.64517384296569191</v>
      </c>
      <c r="AL227" s="99">
        <v>1.0855215288970759</v>
      </c>
      <c r="AM227" s="9">
        <f t="shared" si="25"/>
        <v>1.1783569896990451</v>
      </c>
      <c r="AN227" s="100">
        <v>74.78122005748962</v>
      </c>
      <c r="AO227" s="100">
        <v>78.027073107074656</v>
      </c>
      <c r="AP227" s="91">
        <v>74.938313849799158</v>
      </c>
      <c r="AQ227" s="21"/>
      <c r="AR227" s="21">
        <v>199</v>
      </c>
      <c r="AS227" s="21">
        <v>75.40641264709032</v>
      </c>
      <c r="AT227" s="21">
        <v>0.14674233190199004</v>
      </c>
      <c r="AU227" s="21">
        <v>9.3290014503311522E-2</v>
      </c>
      <c r="AZ227" s="102">
        <v>627</v>
      </c>
      <c r="BA227" s="98">
        <v>1355.3309778142977</v>
      </c>
      <c r="BB227" s="99">
        <v>0.5</v>
      </c>
      <c r="BC227" s="99">
        <v>0.79473675242801156</v>
      </c>
      <c r="BD227" s="103">
        <f t="shared" si="27"/>
        <v>0.63160650565982257</v>
      </c>
      <c r="BE227" s="100">
        <v>68.953949869649563</v>
      </c>
      <c r="BF227" s="100">
        <v>68.47160814911139</v>
      </c>
      <c r="BG227" s="2">
        <f t="shared" si="28"/>
        <v>69.208222129088398</v>
      </c>
      <c r="BH227" s="3">
        <v>226</v>
      </c>
      <c r="BI227" s="3" t="str">
        <f t="shared" si="29"/>
        <v>OK</v>
      </c>
      <c r="BP227" s="2">
        <v>69.208222129088398</v>
      </c>
      <c r="BQ227" s="2">
        <v>68.47160814911139</v>
      </c>
      <c r="BU227" s="99">
        <v>68.47160814911139</v>
      </c>
      <c r="BV227" s="2">
        <v>69.208222129088398</v>
      </c>
      <c r="BW227" s="2">
        <f t="shared" si="30"/>
        <v>64.458691433239778</v>
      </c>
      <c r="BX227" s="2">
        <f t="shared" si="31"/>
        <v>73.957752824937018</v>
      </c>
    </row>
    <row r="228" spans="2:76" ht="14.25">
      <c r="B228" s="19">
        <v>228</v>
      </c>
      <c r="C228" s="98">
        <v>1341.4566666666667</v>
      </c>
      <c r="D228" s="99">
        <v>0.6299021207177814</v>
      </c>
      <c r="E228" s="99">
        <v>1.225758564437194</v>
      </c>
      <c r="F228" s="9">
        <f t="shared" si="26"/>
        <v>1.5024840582911307</v>
      </c>
      <c r="G228" s="100">
        <v>75.145141347287819</v>
      </c>
      <c r="H228" s="100">
        <v>73.642971620103282</v>
      </c>
      <c r="J228" s="21">
        <v>200</v>
      </c>
      <c r="K228" s="21">
        <v>74.39436380960754</v>
      </c>
      <c r="L228" s="21">
        <v>1.7586130433232086</v>
      </c>
      <c r="M228" s="21">
        <v>1.012307240518771</v>
      </c>
      <c r="S228" s="19">
        <v>230</v>
      </c>
      <c r="T228" s="13">
        <v>1298.3968337730871</v>
      </c>
      <c r="U228" s="14">
        <v>0.64517384296569191</v>
      </c>
      <c r="V228" s="14">
        <v>1.0855215288970759</v>
      </c>
      <c r="W228" s="20">
        <f t="shared" si="24"/>
        <v>1.1783569896990451</v>
      </c>
      <c r="X228" s="15">
        <v>74.78122005748962</v>
      </c>
      <c r="Y228" s="15">
        <v>78.027073107074656</v>
      </c>
      <c r="AA228" s="21">
        <v>200</v>
      </c>
      <c r="AB228" s="21">
        <v>75.366472027936311</v>
      </c>
      <c r="AC228" s="21">
        <v>0.18668295105599952</v>
      </c>
      <c r="AD228" s="21">
        <v>0.11215807661676322</v>
      </c>
      <c r="AI228" s="19">
        <v>228</v>
      </c>
      <c r="AJ228" s="98">
        <v>1284.9525000000001</v>
      </c>
      <c r="AK228" s="99">
        <v>0.63</v>
      </c>
      <c r="AL228" s="99">
        <v>1.0888871133432259</v>
      </c>
      <c r="AM228" s="9">
        <f t="shared" si="25"/>
        <v>1.1856751456049432</v>
      </c>
      <c r="AN228" s="100">
        <v>78.027073107074656</v>
      </c>
      <c r="AO228" s="100">
        <v>77.503313321317222</v>
      </c>
      <c r="AP228" s="91">
        <v>76.731735928518006</v>
      </c>
      <c r="AQ228" s="21"/>
      <c r="AR228" s="21">
        <v>200</v>
      </c>
      <c r="AS228" s="21">
        <v>74.546102290689518</v>
      </c>
      <c r="AT228" s="21">
        <v>1.4098791982147674</v>
      </c>
      <c r="AU228" s="21">
        <v>0.89631702825344806</v>
      </c>
      <c r="AZ228" s="102">
        <v>628</v>
      </c>
      <c r="BA228" s="98">
        <v>1371.9370833333335</v>
      </c>
      <c r="BB228" s="99">
        <v>0.51497669773635157</v>
      </c>
      <c r="BC228" s="99">
        <v>0.69502330226364839</v>
      </c>
      <c r="BD228" s="103">
        <f t="shared" si="27"/>
        <v>0.48305739068946674</v>
      </c>
      <c r="BE228" s="100">
        <v>68.47160814911139</v>
      </c>
      <c r="BF228" s="100">
        <v>68.444359489240554</v>
      </c>
      <c r="BG228" s="2">
        <f t="shared" si="28"/>
        <v>67.942382128581315</v>
      </c>
      <c r="BH228" s="3">
        <v>227</v>
      </c>
      <c r="BI228" s="3" t="str">
        <f t="shared" si="29"/>
        <v>OK</v>
      </c>
      <c r="BP228" s="2">
        <v>67.942382128581315</v>
      </c>
      <c r="BQ228" s="2">
        <v>68.444359489240554</v>
      </c>
      <c r="BU228" s="99">
        <v>68.444359489240554</v>
      </c>
      <c r="BV228" s="2">
        <v>67.942382128581315</v>
      </c>
      <c r="BW228" s="2">
        <f t="shared" si="30"/>
        <v>63.192851432732695</v>
      </c>
      <c r="BX228" s="2">
        <f t="shared" si="31"/>
        <v>72.691912824429934</v>
      </c>
    </row>
    <row r="229" spans="2:76" ht="14.25">
      <c r="B229" s="19">
        <v>229</v>
      </c>
      <c r="C229" s="98">
        <v>1348.4414176511466</v>
      </c>
      <c r="D229" s="99">
        <v>0.62</v>
      </c>
      <c r="E229" s="99">
        <v>0.98218026522814117</v>
      </c>
      <c r="F229" s="9">
        <f t="shared" si="26"/>
        <v>0.96467807340362177</v>
      </c>
      <c r="G229" s="100">
        <v>73.642971620103282</v>
      </c>
      <c r="H229" s="100">
        <v>76.348700909132859</v>
      </c>
      <c r="J229" s="21">
        <v>201</v>
      </c>
      <c r="K229" s="21">
        <v>75.198136240881979</v>
      </c>
      <c r="L229" s="21">
        <v>-0.55368126774766324</v>
      </c>
      <c r="M229" s="21">
        <v>-0.31871454519717241</v>
      </c>
      <c r="S229" s="19">
        <v>231</v>
      </c>
      <c r="T229" s="13">
        <v>1284.9525000000001</v>
      </c>
      <c r="U229" s="14">
        <v>0.63</v>
      </c>
      <c r="V229" s="14">
        <v>1.0888871133432259</v>
      </c>
      <c r="W229" s="20">
        <f t="shared" si="24"/>
        <v>1.1856751456049432</v>
      </c>
      <c r="X229" s="15">
        <v>78.027073107074656</v>
      </c>
      <c r="Y229" s="15">
        <v>77.503313321317222</v>
      </c>
      <c r="AA229" s="21">
        <v>201</v>
      </c>
      <c r="AB229" s="21">
        <v>74.455311184122024</v>
      </c>
      <c r="AC229" s="21">
        <v>1.5006703047822612</v>
      </c>
      <c r="AD229" s="21">
        <v>0.90159435592906079</v>
      </c>
      <c r="AI229" s="19">
        <v>229</v>
      </c>
      <c r="AJ229" s="98">
        <v>1309.4641666666666</v>
      </c>
      <c r="AK229" s="99">
        <v>0.63496887966804971</v>
      </c>
      <c r="AL229" s="99">
        <v>1.1048858921161826</v>
      </c>
      <c r="AM229" s="9">
        <f t="shared" si="25"/>
        <v>1.2207728345973727</v>
      </c>
      <c r="AN229" s="100">
        <v>77.503313321317222</v>
      </c>
      <c r="AO229" s="100">
        <v>77.709647488325345</v>
      </c>
      <c r="AP229" s="91">
        <v>76.46333323228798</v>
      </c>
      <c r="AQ229" s="21"/>
      <c r="AR229" s="21">
        <v>201</v>
      </c>
      <c r="AS229" s="21">
        <v>75.179066872316582</v>
      </c>
      <c r="AT229" s="21">
        <v>0.40148465163115077</v>
      </c>
      <c r="AU229" s="21">
        <v>0.25523997396022768</v>
      </c>
      <c r="AZ229" s="102">
        <v>629</v>
      </c>
      <c r="BA229" s="98">
        <v>1374.4837500000001</v>
      </c>
      <c r="BB229" s="99">
        <v>0.58506860776439096</v>
      </c>
      <c r="BC229" s="99">
        <v>0.68534303882195446</v>
      </c>
      <c r="BD229" s="103">
        <f t="shared" si="27"/>
        <v>0.46969508086171097</v>
      </c>
      <c r="BE229" s="100">
        <v>68.444359489240554</v>
      </c>
      <c r="BF229" s="100">
        <v>69.748282025284013</v>
      </c>
      <c r="BG229" s="2">
        <f t="shared" si="28"/>
        <v>68.048143006090982</v>
      </c>
      <c r="BH229" s="3">
        <v>228</v>
      </c>
      <c r="BI229" s="3" t="str">
        <f t="shared" si="29"/>
        <v>OK</v>
      </c>
      <c r="BP229" s="2">
        <v>68.048143006090982</v>
      </c>
      <c r="BQ229" s="2">
        <v>69.748282025284013</v>
      </c>
      <c r="BU229" s="99">
        <v>69.748282025284013</v>
      </c>
      <c r="BV229" s="2">
        <v>68.048143006090982</v>
      </c>
      <c r="BW229" s="2">
        <f t="shared" si="30"/>
        <v>63.298612310242362</v>
      </c>
      <c r="BX229" s="2">
        <f t="shared" si="31"/>
        <v>72.797673701939601</v>
      </c>
    </row>
    <row r="230" spans="2:76" ht="14.25">
      <c r="B230" s="19">
        <v>230</v>
      </c>
      <c r="C230" s="98">
        <v>1297.845</v>
      </c>
      <c r="D230" s="99">
        <v>0.62</v>
      </c>
      <c r="E230" s="99">
        <v>1.0799498746867169</v>
      </c>
      <c r="F230" s="9">
        <f t="shared" si="26"/>
        <v>1.1662917318358554</v>
      </c>
      <c r="G230" s="100">
        <v>76.348700909132859</v>
      </c>
      <c r="H230" s="100">
        <v>74.78122005748962</v>
      </c>
      <c r="J230" s="21">
        <v>202</v>
      </c>
      <c r="K230" s="21">
        <v>74.282669976283131</v>
      </c>
      <c r="L230" s="21">
        <v>2.2045061371076429</v>
      </c>
      <c r="M230" s="21">
        <v>1.2689758743885247</v>
      </c>
      <c r="S230" s="19">
        <v>232</v>
      </c>
      <c r="T230" s="13">
        <v>1309.4641666666666</v>
      </c>
      <c r="U230" s="14">
        <v>0.63496887966804971</v>
      </c>
      <c r="V230" s="14">
        <v>1.1048858921161826</v>
      </c>
      <c r="W230" s="20">
        <f t="shared" si="24"/>
        <v>1.2207728345973727</v>
      </c>
      <c r="X230" s="15">
        <v>77.503313321317222</v>
      </c>
      <c r="Y230" s="15">
        <v>77.709647488325345</v>
      </c>
      <c r="AA230" s="21">
        <v>202</v>
      </c>
      <c r="AB230" s="21">
        <v>75.14949595210831</v>
      </c>
      <c r="AC230" s="21">
        <v>0.43105557183942267</v>
      </c>
      <c r="AD230" s="21">
        <v>0.25897578530321247</v>
      </c>
      <c r="AI230" s="19">
        <v>230</v>
      </c>
      <c r="AJ230" s="98">
        <v>1257.7349999999999</v>
      </c>
      <c r="AK230" s="99">
        <v>0.6297472353870458</v>
      </c>
      <c r="AL230" s="99">
        <v>0.80436808846761443</v>
      </c>
      <c r="AM230" s="9">
        <f t="shared" si="25"/>
        <v>0.64700802174504402</v>
      </c>
      <c r="AN230" s="100">
        <v>77.709647488325345</v>
      </c>
      <c r="AO230" s="100">
        <v>73.609859871424149</v>
      </c>
      <c r="AP230" s="91">
        <v>74.798032022460447</v>
      </c>
      <c r="AQ230" s="21"/>
      <c r="AR230" s="21">
        <v>202</v>
      </c>
      <c r="AS230" s="21">
        <v>74.425853146463652</v>
      </c>
      <c r="AT230" s="21">
        <v>7.9839483806878775E-2</v>
      </c>
      <c r="AU230" s="21">
        <v>5.0757177603360799E-2</v>
      </c>
      <c r="AZ230" s="102">
        <v>630</v>
      </c>
      <c r="BA230" s="98">
        <v>1461.7070833333335</v>
      </c>
      <c r="BB230" s="99">
        <v>0.63502554070209771</v>
      </c>
      <c r="BC230" s="99">
        <v>0.84010216280839034</v>
      </c>
      <c r="BD230" s="103">
        <f t="shared" si="27"/>
        <v>0.7057716439553352</v>
      </c>
      <c r="BE230" s="100">
        <v>69.748282025284013</v>
      </c>
      <c r="BF230" s="100">
        <v>70.607905099357453</v>
      </c>
      <c r="BG230" s="2">
        <f t="shared" si="28"/>
        <v>70.280738084994908</v>
      </c>
      <c r="BH230" s="3">
        <v>229</v>
      </c>
      <c r="BI230" s="3" t="str">
        <f t="shared" si="29"/>
        <v>OK</v>
      </c>
      <c r="BP230" s="2">
        <v>70.280738084994908</v>
      </c>
      <c r="BQ230" s="2">
        <v>70.607905099357453</v>
      </c>
      <c r="BU230" s="99">
        <v>70.607905099357453</v>
      </c>
      <c r="BV230" s="2">
        <v>70.280738084994908</v>
      </c>
      <c r="BW230" s="2">
        <f t="shared" si="30"/>
        <v>65.531207389146289</v>
      </c>
      <c r="BX230" s="2">
        <f t="shared" si="31"/>
        <v>75.030268780843528</v>
      </c>
    </row>
    <row r="231" spans="2:76" ht="14.25">
      <c r="B231" s="19">
        <v>231</v>
      </c>
      <c r="C231" s="98">
        <v>1298.3968337730871</v>
      </c>
      <c r="D231" s="99">
        <v>0.64517384296569191</v>
      </c>
      <c r="E231" s="99">
        <v>1.0855215288970759</v>
      </c>
      <c r="F231" s="9">
        <f t="shared" si="26"/>
        <v>1.1783569896990451</v>
      </c>
      <c r="G231" s="100">
        <v>74.78122005748962</v>
      </c>
      <c r="H231" s="100">
        <v>78.027073107074656</v>
      </c>
      <c r="J231" s="21">
        <v>203</v>
      </c>
      <c r="K231" s="21">
        <v>75.238386955764071</v>
      </c>
      <c r="L231" s="21">
        <v>0.31476802322823971</v>
      </c>
      <c r="M231" s="21">
        <v>0.18118934702974665</v>
      </c>
      <c r="S231" s="19">
        <v>233</v>
      </c>
      <c r="T231" s="13">
        <v>1257.7349999999999</v>
      </c>
      <c r="U231" s="14">
        <v>0.6297472353870458</v>
      </c>
      <c r="V231" s="14">
        <v>0.80436808846761443</v>
      </c>
      <c r="W231" s="20">
        <f t="shared" si="24"/>
        <v>0.64700802174504402</v>
      </c>
      <c r="X231" s="15">
        <v>77.709647488325345</v>
      </c>
      <c r="Y231" s="15">
        <v>73.609859871424149</v>
      </c>
      <c r="AA231" s="21">
        <v>203</v>
      </c>
      <c r="AB231" s="21">
        <v>74.360851056488585</v>
      </c>
      <c r="AC231" s="21">
        <v>0.14484157378194595</v>
      </c>
      <c r="AD231" s="21">
        <v>8.7020010331071845E-2</v>
      </c>
      <c r="AI231" s="19">
        <v>231</v>
      </c>
      <c r="AJ231" s="98">
        <v>1256.3555555555556</v>
      </c>
      <c r="AK231" s="99">
        <v>0.62913780918727913</v>
      </c>
      <c r="AL231" s="99">
        <v>0.96870671378091866</v>
      </c>
      <c r="AM231" s="9">
        <f t="shared" si="25"/>
        <v>0.9383926973242267</v>
      </c>
      <c r="AN231" s="100">
        <v>73.609859871424149</v>
      </c>
      <c r="AO231" s="100">
        <v>75.161358997425751</v>
      </c>
      <c r="AP231" s="91">
        <v>73.753154652014302</v>
      </c>
      <c r="AQ231" s="21"/>
      <c r="AR231" s="21">
        <v>203</v>
      </c>
      <c r="AS231" s="21">
        <v>73.665052307057209</v>
      </c>
      <c r="AT231" s="21">
        <v>0.33914651273398988</v>
      </c>
      <c r="AU231" s="21">
        <v>0.21560910666755168</v>
      </c>
      <c r="AZ231" s="102">
        <v>631</v>
      </c>
      <c r="BA231" s="98">
        <v>1303.0179166666667</v>
      </c>
      <c r="BB231" s="99">
        <v>0.61</v>
      </c>
      <c r="BC231" s="99">
        <v>0.66496593576458463</v>
      </c>
      <c r="BD231" s="103">
        <f t="shared" si="27"/>
        <v>0.44217969572726967</v>
      </c>
      <c r="BE231" s="100">
        <v>70.607905099357453</v>
      </c>
      <c r="BF231" s="100">
        <v>70.995116431808867</v>
      </c>
      <c r="BG231" s="2">
        <f t="shared" si="28"/>
        <v>69.247859483798607</v>
      </c>
      <c r="BH231" s="3">
        <v>230</v>
      </c>
      <c r="BI231" s="3" t="str">
        <f t="shared" si="29"/>
        <v>OK</v>
      </c>
      <c r="BP231" s="2">
        <v>69.247859483798607</v>
      </c>
      <c r="BQ231" s="2">
        <v>70.995116431808867</v>
      </c>
      <c r="BU231" s="99">
        <v>70.995116431808867</v>
      </c>
      <c r="BV231" s="2">
        <v>69.247859483798607</v>
      </c>
      <c r="BW231" s="2">
        <f t="shared" si="30"/>
        <v>64.498328787949987</v>
      </c>
      <c r="BX231" s="2">
        <f t="shared" si="31"/>
        <v>73.997390179647226</v>
      </c>
    </row>
    <row r="232" spans="2:76" ht="14.25">
      <c r="B232" s="19">
        <v>232</v>
      </c>
      <c r="C232" s="98">
        <v>1284.9525000000001</v>
      </c>
      <c r="D232" s="99">
        <v>0.63</v>
      </c>
      <c r="E232" s="99">
        <v>1.0888871133432259</v>
      </c>
      <c r="F232" s="9">
        <f t="shared" si="26"/>
        <v>1.1856751456049432</v>
      </c>
      <c r="G232" s="100">
        <v>78.027073107074656</v>
      </c>
      <c r="H232" s="100">
        <v>77.503313321317222</v>
      </c>
      <c r="J232" s="21">
        <v>204</v>
      </c>
      <c r="K232" s="21">
        <v>74.37002396034751</v>
      </c>
      <c r="L232" s="21">
        <v>1.5859575285567757</v>
      </c>
      <c r="M232" s="21">
        <v>0.91292185930763348</v>
      </c>
      <c r="S232" s="19">
        <v>234</v>
      </c>
      <c r="T232" s="13">
        <v>1256.3555555555556</v>
      </c>
      <c r="U232" s="14">
        <v>0.62913780918727913</v>
      </c>
      <c r="V232" s="14">
        <v>0.96870671378091866</v>
      </c>
      <c r="W232" s="20">
        <f t="shared" si="24"/>
        <v>0.9383926973242267</v>
      </c>
      <c r="X232" s="15">
        <v>73.609859871424149</v>
      </c>
      <c r="Y232" s="15">
        <v>75.161358997425751</v>
      </c>
      <c r="AA232" s="21">
        <v>204</v>
      </c>
      <c r="AB232" s="21">
        <v>73.560703097526883</v>
      </c>
      <c r="AC232" s="21">
        <v>0.44349572226431633</v>
      </c>
      <c r="AD232" s="21">
        <v>0.26644975834995704</v>
      </c>
      <c r="AI232" s="19">
        <v>232</v>
      </c>
      <c r="AJ232" s="98">
        <v>1304.6891666666668</v>
      </c>
      <c r="AK232" s="99">
        <v>0.67141890315052499</v>
      </c>
      <c r="AL232" s="99">
        <v>1.077483080513419</v>
      </c>
      <c r="AM232" s="9">
        <f t="shared" si="25"/>
        <v>1.1609697887926871</v>
      </c>
      <c r="AN232" s="100">
        <v>75.161358997425751</v>
      </c>
      <c r="AO232" s="100">
        <v>78.924427351484425</v>
      </c>
      <c r="AP232" s="91">
        <v>75.193546323307658</v>
      </c>
      <c r="AQ232" s="21"/>
      <c r="AR232" s="21">
        <v>204</v>
      </c>
      <c r="AS232" s="21">
        <v>73.736576057608573</v>
      </c>
      <c r="AT232" s="21">
        <v>1.64850863240558</v>
      </c>
      <c r="AU232" s="21">
        <v>1.0480233769807306</v>
      </c>
      <c r="AZ232" s="102">
        <v>632</v>
      </c>
      <c r="BA232" s="98">
        <v>1273.2537500000001</v>
      </c>
      <c r="BB232" s="99">
        <v>0.62497649726262239</v>
      </c>
      <c r="BC232" s="99">
        <v>0.72990598905048942</v>
      </c>
      <c r="BD232" s="103">
        <f t="shared" si="27"/>
        <v>0.53276275285177321</v>
      </c>
      <c r="BE232" s="100">
        <v>70.995116431808867</v>
      </c>
      <c r="BF232" s="100">
        <v>71.680352154169796</v>
      </c>
      <c r="BG232" s="2">
        <f t="shared" si="28"/>
        <v>70.292732562880843</v>
      </c>
      <c r="BH232" s="3">
        <v>231</v>
      </c>
      <c r="BI232" s="3" t="str">
        <f t="shared" si="29"/>
        <v>OK</v>
      </c>
      <c r="BP232" s="2">
        <v>70.292732562880843</v>
      </c>
      <c r="BQ232" s="2">
        <v>71.680352154169796</v>
      </c>
      <c r="BU232" s="99">
        <v>71.680352154169796</v>
      </c>
      <c r="BV232" s="2">
        <v>70.292732562880843</v>
      </c>
      <c r="BW232" s="2">
        <f t="shared" si="30"/>
        <v>65.543201867032224</v>
      </c>
      <c r="BX232" s="2">
        <f t="shared" si="31"/>
        <v>75.042263258729463</v>
      </c>
    </row>
    <row r="233" spans="2:76" ht="14.25">
      <c r="B233" s="19">
        <v>233</v>
      </c>
      <c r="C233" s="98">
        <v>1309.4641666666666</v>
      </c>
      <c r="D233" s="99">
        <v>0.63496887966804971</v>
      </c>
      <c r="E233" s="99">
        <v>1.1048858921161826</v>
      </c>
      <c r="F233" s="9">
        <f t="shared" si="26"/>
        <v>1.2207728345973727</v>
      </c>
      <c r="G233" s="100">
        <v>77.503313321317222</v>
      </c>
      <c r="H233" s="100">
        <v>77.709647488325345</v>
      </c>
      <c r="J233" s="21">
        <v>205</v>
      </c>
      <c r="K233" s="21">
        <v>75.060985183838227</v>
      </c>
      <c r="L233" s="21">
        <v>0.51956634010950609</v>
      </c>
      <c r="M233" s="21">
        <v>0.29907703119771928</v>
      </c>
      <c r="S233" s="19">
        <v>235</v>
      </c>
      <c r="T233" s="13">
        <v>1304.6891666666668</v>
      </c>
      <c r="U233" s="14">
        <v>0.67141890315052499</v>
      </c>
      <c r="V233" s="14">
        <v>1.077483080513419</v>
      </c>
      <c r="W233" s="20">
        <f t="shared" si="24"/>
        <v>1.1609697887926871</v>
      </c>
      <c r="X233" s="15">
        <v>75.161358997425751</v>
      </c>
      <c r="Y233" s="15">
        <v>78.924427351484425</v>
      </c>
      <c r="AA233" s="21">
        <v>205</v>
      </c>
      <c r="AB233" s="21">
        <v>73.658968912461404</v>
      </c>
      <c r="AC233" s="21">
        <v>1.7261157775527494</v>
      </c>
      <c r="AD233" s="21">
        <v>1.0370407395696852</v>
      </c>
      <c r="AI233" s="19">
        <v>233</v>
      </c>
      <c r="AJ233" s="98">
        <v>1300.7139874739039</v>
      </c>
      <c r="AK233" s="99">
        <v>0.63552378720412461</v>
      </c>
      <c r="AL233" s="99">
        <v>1.0255237872041247</v>
      </c>
      <c r="AM233" s="9">
        <f t="shared" si="25"/>
        <v>1.051699038121491</v>
      </c>
      <c r="AN233" s="100">
        <v>78.924427351484425</v>
      </c>
      <c r="AO233" s="100">
        <v>76.939247304994339</v>
      </c>
      <c r="AP233" s="91">
        <v>76.944366057820829</v>
      </c>
      <c r="AQ233" s="21"/>
      <c r="AR233" s="21">
        <v>205</v>
      </c>
      <c r="AS233" s="21">
        <v>74.027630825992304</v>
      </c>
      <c r="AT233" s="21">
        <v>-1.2452127847524253E-3</v>
      </c>
      <c r="AU233" s="21">
        <v>-7.9163195271321225E-4</v>
      </c>
      <c r="AZ233" s="102">
        <v>633</v>
      </c>
      <c r="BA233" s="98">
        <v>1412.1266666666668</v>
      </c>
      <c r="BB233" s="99">
        <v>0.64498012267151306</v>
      </c>
      <c r="BC233" s="99">
        <v>0.74007950931394817</v>
      </c>
      <c r="BD233" s="103">
        <f t="shared" si="27"/>
        <v>0.54771768010637434</v>
      </c>
      <c r="BE233" s="100">
        <v>71.680352154169796</v>
      </c>
      <c r="BF233" s="100">
        <v>72.583700680672905</v>
      </c>
      <c r="BG233" s="2">
        <f t="shared" si="28"/>
        <v>70.558621476802017</v>
      </c>
      <c r="BH233" s="3">
        <v>232</v>
      </c>
      <c r="BI233" s="3" t="str">
        <f t="shared" si="29"/>
        <v>OK</v>
      </c>
      <c r="BP233" s="2">
        <v>70.558621476802017</v>
      </c>
      <c r="BQ233" s="2">
        <v>72.583700680672905</v>
      </c>
      <c r="BU233" s="99">
        <v>72.583700680672905</v>
      </c>
      <c r="BV233" s="2">
        <v>70.558621476802017</v>
      </c>
      <c r="BW233" s="2">
        <f t="shared" si="30"/>
        <v>65.809090780953397</v>
      </c>
      <c r="BX233" s="2">
        <f t="shared" si="31"/>
        <v>75.308152172650637</v>
      </c>
    </row>
    <row r="234" spans="2:76" ht="14.25">
      <c r="B234" s="19">
        <v>234</v>
      </c>
      <c r="C234" s="98">
        <v>1257.7349999999999</v>
      </c>
      <c r="D234" s="99">
        <v>0.6297472353870458</v>
      </c>
      <c r="E234" s="99">
        <v>0.80436808846761443</v>
      </c>
      <c r="F234" s="9">
        <f t="shared" si="26"/>
        <v>0.64700802174504402</v>
      </c>
      <c r="G234" s="100">
        <v>77.709647488325345</v>
      </c>
      <c r="H234" s="100">
        <v>73.609859871424149</v>
      </c>
      <c r="J234" s="21">
        <v>206</v>
      </c>
      <c r="K234" s="21">
        <v>74.260828494654589</v>
      </c>
      <c r="L234" s="21">
        <v>0.24486413561594134</v>
      </c>
      <c r="M234" s="21">
        <v>0.14095069882967493</v>
      </c>
      <c r="S234" s="19">
        <v>236</v>
      </c>
      <c r="T234" s="13">
        <v>1300.7139874739039</v>
      </c>
      <c r="U234" s="14">
        <v>0.63552378720412461</v>
      </c>
      <c r="V234" s="14">
        <v>1.0255237872041247</v>
      </c>
      <c r="W234" s="20">
        <f t="shared" si="24"/>
        <v>1.051699038121491</v>
      </c>
      <c r="X234" s="15">
        <v>78.924427351484425</v>
      </c>
      <c r="Y234" s="15">
        <v>76.939247304994339</v>
      </c>
      <c r="AA234" s="21">
        <v>206</v>
      </c>
      <c r="AB234" s="21">
        <v>73.888478736667409</v>
      </c>
      <c r="AC234" s="21">
        <v>0.13790687654014278</v>
      </c>
      <c r="AD234" s="21">
        <v>8.2853682875026299E-2</v>
      </c>
      <c r="AI234" s="19">
        <v>234</v>
      </c>
      <c r="AJ234" s="98">
        <v>1294.5025000000001</v>
      </c>
      <c r="AK234" s="99">
        <v>0.63031709292905913</v>
      </c>
      <c r="AL234" s="99">
        <v>0.94063418585811831</v>
      </c>
      <c r="AM234" s="9">
        <f t="shared" si="25"/>
        <v>0.88479267160496511</v>
      </c>
      <c r="AN234" s="100">
        <v>76.939247304994339</v>
      </c>
      <c r="AO234" s="100">
        <v>72.83081804979993</v>
      </c>
      <c r="AP234" s="91">
        <v>75.35388067773323</v>
      </c>
      <c r="AQ234" s="21"/>
      <c r="AR234" s="21">
        <v>206</v>
      </c>
      <c r="AS234" s="21">
        <v>73.799556741494698</v>
      </c>
      <c r="AT234" s="21">
        <v>1.4230445952819082</v>
      </c>
      <c r="AU234" s="21">
        <v>0.90468680177017091</v>
      </c>
      <c r="AZ234" s="102">
        <v>634</v>
      </c>
      <c r="BA234" s="98">
        <v>1385.3866666666665</v>
      </c>
      <c r="BB234" s="99">
        <v>0.62973480166310825</v>
      </c>
      <c r="BC234" s="99">
        <v>0.78106079334756717</v>
      </c>
      <c r="BD234" s="103">
        <f t="shared" si="27"/>
        <v>0.61005596290473108</v>
      </c>
      <c r="BE234" s="100">
        <v>72.583700680672905</v>
      </c>
      <c r="BF234" s="100">
        <v>71.919866442767074</v>
      </c>
      <c r="BG234" s="2">
        <f t="shared" si="28"/>
        <v>71.469401526235316</v>
      </c>
      <c r="BH234" s="3">
        <v>233</v>
      </c>
      <c r="BI234" s="3" t="str">
        <f t="shared" si="29"/>
        <v>OK</v>
      </c>
      <c r="BP234" s="2">
        <v>71.469401526235316</v>
      </c>
      <c r="BQ234" s="2">
        <v>71.919866442767074</v>
      </c>
      <c r="BU234" s="99">
        <v>71.919866442767074</v>
      </c>
      <c r="BV234" s="2">
        <v>71.469401526235316</v>
      </c>
      <c r="BW234" s="2">
        <f t="shared" si="30"/>
        <v>66.719870830386697</v>
      </c>
      <c r="BX234" s="2">
        <f t="shared" si="31"/>
        <v>76.218932222083936</v>
      </c>
    </row>
    <row r="235" spans="2:76" ht="14.25">
      <c r="B235" s="19">
        <v>235</v>
      </c>
      <c r="C235" s="98">
        <v>1256.3555555555556</v>
      </c>
      <c r="D235" s="99">
        <v>0.62913780918727913</v>
      </c>
      <c r="E235" s="99">
        <v>0.96870671378091866</v>
      </c>
      <c r="F235" s="9">
        <f t="shared" si="26"/>
        <v>0.9383926973242267</v>
      </c>
      <c r="G235" s="100">
        <v>73.609859871424149</v>
      </c>
      <c r="H235" s="100">
        <v>75.161358997425751</v>
      </c>
      <c r="J235" s="21">
        <v>207</v>
      </c>
      <c r="K235" s="21">
        <v>73.513147512881346</v>
      </c>
      <c r="L235" s="21">
        <v>0.49105130690985277</v>
      </c>
      <c r="M235" s="21">
        <v>0.28266297429006959</v>
      </c>
      <c r="S235" s="19">
        <v>237</v>
      </c>
      <c r="T235" s="13">
        <v>1294.5025000000001</v>
      </c>
      <c r="U235" s="14">
        <v>0.63031709292905913</v>
      </c>
      <c r="V235" s="14">
        <v>0.94063418585811831</v>
      </c>
      <c r="W235" s="20">
        <f t="shared" si="24"/>
        <v>0.88479267160496511</v>
      </c>
      <c r="X235" s="15">
        <v>76.939247304994339</v>
      </c>
      <c r="Y235" s="15">
        <v>72.83081804979993</v>
      </c>
      <c r="AA235" s="21">
        <v>207</v>
      </c>
      <c r="AB235" s="21">
        <v>73.735446605570715</v>
      </c>
      <c r="AC235" s="21">
        <v>1.4871547312058908</v>
      </c>
      <c r="AD235" s="21">
        <v>0.89347427464620532</v>
      </c>
      <c r="AI235" s="19">
        <v>235</v>
      </c>
      <c r="AJ235" s="98">
        <v>1368.1966666666667</v>
      </c>
      <c r="AK235" s="99">
        <v>0.63013678663527306</v>
      </c>
      <c r="AL235" s="99">
        <v>0.93530776992936426</v>
      </c>
      <c r="AM235" s="9">
        <f t="shared" si="25"/>
        <v>0.87480062449024054</v>
      </c>
      <c r="AN235" s="100">
        <v>72.83081804979993</v>
      </c>
      <c r="AO235" s="100">
        <v>73.615687242299046</v>
      </c>
      <c r="AP235" s="91">
        <v>72.882879246633678</v>
      </c>
      <c r="AQ235" s="21"/>
      <c r="AR235" s="21">
        <v>207</v>
      </c>
      <c r="AS235" s="21">
        <v>73.93362072138197</v>
      </c>
      <c r="AT235" s="21">
        <v>3.3571197634118448</v>
      </c>
      <c r="AU235" s="21">
        <v>2.1342563346153112</v>
      </c>
      <c r="AZ235" s="102">
        <v>635</v>
      </c>
      <c r="BA235" s="98">
        <v>1387.7741666666668</v>
      </c>
      <c r="BB235" s="99">
        <v>0.64008214676889374</v>
      </c>
      <c r="BC235" s="99">
        <v>0.77504107338444683</v>
      </c>
      <c r="BD235" s="103">
        <f t="shared" si="27"/>
        <v>0.60068866543291555</v>
      </c>
      <c r="BE235" s="100">
        <v>71.919866442767074</v>
      </c>
      <c r="BF235" s="100">
        <v>73.941307953221099</v>
      </c>
      <c r="BG235" s="2">
        <f t="shared" si="28"/>
        <v>71.072733779414932</v>
      </c>
      <c r="BH235" s="3">
        <v>234</v>
      </c>
      <c r="BI235" s="3" t="str">
        <f t="shared" si="29"/>
        <v>OK</v>
      </c>
      <c r="BP235" s="2">
        <v>71.072733779414932</v>
      </c>
      <c r="BQ235" s="2">
        <v>73.941307953221099</v>
      </c>
      <c r="BU235" s="99">
        <v>73.941307953221099</v>
      </c>
      <c r="BV235" s="2">
        <v>71.072733779414932</v>
      </c>
      <c r="BW235" s="2">
        <f t="shared" si="30"/>
        <v>66.323203083566312</v>
      </c>
      <c r="BX235" s="2">
        <f t="shared" si="31"/>
        <v>75.822264475263552</v>
      </c>
    </row>
    <row r="236" spans="2:76" ht="14.25">
      <c r="B236" s="19">
        <v>236</v>
      </c>
      <c r="C236" s="98">
        <v>1304.6891666666668</v>
      </c>
      <c r="D236" s="99">
        <v>0.67141890315052499</v>
      </c>
      <c r="E236" s="99">
        <v>1.077483080513419</v>
      </c>
      <c r="F236" s="9">
        <f t="shared" si="26"/>
        <v>1.1609697887926871</v>
      </c>
      <c r="G236" s="100">
        <v>75.161358997425751</v>
      </c>
      <c r="H236" s="100">
        <v>78.924427351484425</v>
      </c>
      <c r="J236" s="21">
        <v>208</v>
      </c>
      <c r="K236" s="21">
        <v>73.654357036232966</v>
      </c>
      <c r="L236" s="21">
        <v>1.7307276537811873</v>
      </c>
      <c r="M236" s="21">
        <v>0.99625562424920677</v>
      </c>
      <c r="S236" s="19">
        <v>238</v>
      </c>
      <c r="T236" s="13">
        <v>1368.1966666666667</v>
      </c>
      <c r="U236" s="14">
        <v>0.63013678663527306</v>
      </c>
      <c r="V236" s="14">
        <v>0.93530776992936426</v>
      </c>
      <c r="W236" s="20">
        <f t="shared" si="24"/>
        <v>0.87480062449024054</v>
      </c>
      <c r="X236" s="15">
        <v>72.83081804979993</v>
      </c>
      <c r="Y236" s="15">
        <v>73.615687242299046</v>
      </c>
      <c r="AA236" s="21">
        <v>208</v>
      </c>
      <c r="AB236" s="21">
        <v>73.790246521623686</v>
      </c>
      <c r="AC236" s="21">
        <v>3.5004939631701291</v>
      </c>
      <c r="AD236" s="21">
        <v>2.1030772649398561</v>
      </c>
      <c r="AI236" s="19">
        <v>236</v>
      </c>
      <c r="AJ236" s="98">
        <v>1355.2764951321278</v>
      </c>
      <c r="AK236" s="99">
        <v>0.68</v>
      </c>
      <c r="AL236" s="99">
        <v>1.025200490086879</v>
      </c>
      <c r="AM236" s="9">
        <f t="shared" si="25"/>
        <v>1.0510360448743767</v>
      </c>
      <c r="AN236" s="100">
        <v>73.615687242299046</v>
      </c>
      <c r="AO236" s="100">
        <v>74.873759510565748</v>
      </c>
      <c r="AP236" s="91">
        <v>74.028504318526899</v>
      </c>
      <c r="AQ236" s="21"/>
      <c r="AR236" s="21">
        <v>208</v>
      </c>
      <c r="AS236" s="21">
        <v>74.93984420330203</v>
      </c>
      <c r="AT236" s="21">
        <v>-3.0980804924311656E-2</v>
      </c>
      <c r="AU236" s="21">
        <v>-1.9695746300690372E-2</v>
      </c>
      <c r="AZ236" s="102">
        <v>636</v>
      </c>
      <c r="BA236" s="98">
        <v>1410.9629515757108</v>
      </c>
      <c r="BB236" s="99">
        <v>0.6200934682816216</v>
      </c>
      <c r="BC236" s="99">
        <v>0.71</v>
      </c>
      <c r="BD236" s="103">
        <f t="shared" si="27"/>
        <v>0.50409999999999999</v>
      </c>
      <c r="BE236" s="100">
        <v>73.941307953221099</v>
      </c>
      <c r="BF236" s="100">
        <v>72.276098659436428</v>
      </c>
      <c r="BG236" s="2">
        <f t="shared" si="28"/>
        <v>71.417288788538883</v>
      </c>
      <c r="BH236" s="3">
        <v>235</v>
      </c>
      <c r="BI236" s="3" t="str">
        <f t="shared" si="29"/>
        <v>OK</v>
      </c>
      <c r="BP236" s="2">
        <v>71.417288788538883</v>
      </c>
      <c r="BQ236" s="2">
        <v>72.276098659436428</v>
      </c>
      <c r="BU236" s="99">
        <v>72.276098659436428</v>
      </c>
      <c r="BV236" s="2">
        <v>71.417288788538883</v>
      </c>
      <c r="BW236" s="2">
        <f t="shared" si="30"/>
        <v>66.667758092690264</v>
      </c>
      <c r="BX236" s="2">
        <f t="shared" si="31"/>
        <v>76.166819484387503</v>
      </c>
    </row>
    <row r="237" spans="2:76" ht="14.25">
      <c r="B237" s="19">
        <v>237</v>
      </c>
      <c r="C237" s="98">
        <v>1300.7139874739039</v>
      </c>
      <c r="D237" s="99">
        <v>0.63552378720412461</v>
      </c>
      <c r="E237" s="99">
        <v>1.0255237872041247</v>
      </c>
      <c r="F237" s="9">
        <f t="shared" si="26"/>
        <v>1.051699038121491</v>
      </c>
      <c r="G237" s="100">
        <v>78.924427351484425</v>
      </c>
      <c r="H237" s="100">
        <v>76.939247304994339</v>
      </c>
      <c r="J237" s="21">
        <v>209</v>
      </c>
      <c r="K237" s="21">
        <v>73.809281859601981</v>
      </c>
      <c r="L237" s="21">
        <v>0.21710375360557066</v>
      </c>
      <c r="M237" s="21">
        <v>0.12497104041911207</v>
      </c>
      <c r="S237" s="19">
        <v>239</v>
      </c>
      <c r="T237" s="13">
        <v>1355.2764951321278</v>
      </c>
      <c r="U237" s="14">
        <v>0.68</v>
      </c>
      <c r="V237" s="14">
        <v>1.025200490086879</v>
      </c>
      <c r="W237" s="20">
        <f t="shared" si="24"/>
        <v>1.0510360448743767</v>
      </c>
      <c r="X237" s="15">
        <v>73.615687242299046</v>
      </c>
      <c r="Y237" s="15">
        <v>74.873759510565748</v>
      </c>
      <c r="AA237" s="21">
        <v>209</v>
      </c>
      <c r="AB237" s="21">
        <v>74.755685594596258</v>
      </c>
      <c r="AC237" s="21">
        <v>0.1531778037814604</v>
      </c>
      <c r="AD237" s="21">
        <v>9.2028370857256347E-2</v>
      </c>
      <c r="AI237" s="19">
        <v>237</v>
      </c>
      <c r="AJ237" s="98">
        <v>1363.74</v>
      </c>
      <c r="AK237" s="99">
        <v>0.70054408577620619</v>
      </c>
      <c r="AL237" s="99">
        <v>1.0258161286643093</v>
      </c>
      <c r="AM237" s="9">
        <f t="shared" si="25"/>
        <v>1.0522987298278308</v>
      </c>
      <c r="AN237" s="100">
        <v>74.873759510565748</v>
      </c>
      <c r="AO237" s="100">
        <v>74.933915902113696</v>
      </c>
      <c r="AP237" s="91">
        <v>74.781911715007709</v>
      </c>
      <c r="AQ237" s="21"/>
      <c r="AR237" s="21">
        <v>209</v>
      </c>
      <c r="AS237" s="21">
        <v>73.639745368991555</v>
      </c>
      <c r="AT237" s="21">
        <v>0.19482114615055934</v>
      </c>
      <c r="AU237" s="21">
        <v>0.12385565442749365</v>
      </c>
      <c r="AZ237" s="102">
        <v>637</v>
      </c>
      <c r="BA237" s="98">
        <v>1355.145</v>
      </c>
      <c r="BB237" s="99">
        <v>0.64595731236396836</v>
      </c>
      <c r="BC237" s="99">
        <v>0.66797865618198415</v>
      </c>
      <c r="BD237" s="103">
        <f t="shared" si="27"/>
        <v>0.44619548511468937</v>
      </c>
      <c r="BE237" s="100">
        <v>72.276098659436428</v>
      </c>
      <c r="BF237" s="100">
        <v>66.48192680268896</v>
      </c>
      <c r="BG237" s="2">
        <f t="shared" si="28"/>
        <v>70.22252876794623</v>
      </c>
      <c r="BH237" s="3">
        <v>236</v>
      </c>
      <c r="BI237" s="3" t="str">
        <f t="shared" si="29"/>
        <v>OK</v>
      </c>
      <c r="BP237" s="2">
        <v>70.22252876794623</v>
      </c>
      <c r="BQ237" s="2">
        <v>66.48192680268896</v>
      </c>
      <c r="BU237" s="99">
        <v>66.48192680268896</v>
      </c>
      <c r="BV237" s="2">
        <v>70.22252876794623</v>
      </c>
      <c r="BW237" s="2">
        <f t="shared" si="30"/>
        <v>65.47299807209761</v>
      </c>
      <c r="BX237" s="2">
        <f t="shared" si="31"/>
        <v>74.972059463794849</v>
      </c>
    </row>
    <row r="238" spans="2:76" ht="14.25">
      <c r="B238" s="19">
        <v>238</v>
      </c>
      <c r="C238" s="98">
        <v>1294.5025000000001</v>
      </c>
      <c r="D238" s="99">
        <v>0.63031709292905913</v>
      </c>
      <c r="E238" s="99">
        <v>0.94063418585811831</v>
      </c>
      <c r="F238" s="9">
        <f t="shared" si="26"/>
        <v>0.88479267160496511</v>
      </c>
      <c r="G238" s="100">
        <v>76.939247304994339</v>
      </c>
      <c r="H238" s="100">
        <v>72.83081804979993</v>
      </c>
      <c r="J238" s="21">
        <v>210</v>
      </c>
      <c r="K238" s="21">
        <v>73.728291966991947</v>
      </c>
      <c r="L238" s="21">
        <v>1.4943093697846592</v>
      </c>
      <c r="M238" s="21">
        <v>0.86016659568812193</v>
      </c>
      <c r="S238" s="19">
        <v>240</v>
      </c>
      <c r="T238" s="13">
        <v>1363.74</v>
      </c>
      <c r="U238" s="14">
        <v>0.70054408577620619</v>
      </c>
      <c r="V238" s="14">
        <v>1.0258161286643093</v>
      </c>
      <c r="W238" s="20">
        <f t="shared" si="24"/>
        <v>1.0522987298278308</v>
      </c>
      <c r="X238" s="15">
        <v>74.873759510565748</v>
      </c>
      <c r="Y238" s="15">
        <v>74.933915902113696</v>
      </c>
      <c r="AA238" s="21">
        <v>210</v>
      </c>
      <c r="AB238" s="21">
        <v>73.503743248977912</v>
      </c>
      <c r="AC238" s="21">
        <v>0.33082326616420232</v>
      </c>
      <c r="AD238" s="21">
        <v>0.1987567746447407</v>
      </c>
      <c r="AI238" s="19">
        <v>238</v>
      </c>
      <c r="AJ238" s="98">
        <v>1322.9933333333333</v>
      </c>
      <c r="AK238" s="99">
        <v>0.6651132994493858</v>
      </c>
      <c r="AL238" s="99">
        <v>1.0651132994493859</v>
      </c>
      <c r="AM238" s="9">
        <f t="shared" si="25"/>
        <v>1.1344663406639572</v>
      </c>
      <c r="AN238" s="100">
        <v>74.933915902113696</v>
      </c>
      <c r="AO238" s="100">
        <v>75.785262127587515</v>
      </c>
      <c r="AP238" s="91">
        <v>74.958387290074938</v>
      </c>
      <c r="AQ238" s="21"/>
      <c r="AR238" s="21">
        <v>210</v>
      </c>
      <c r="AS238" s="21">
        <v>73.004581336035869</v>
      </c>
      <c r="AT238" s="21">
        <v>1.4553024614181993</v>
      </c>
      <c r="AU238" s="21">
        <v>0.92519442735234048</v>
      </c>
      <c r="AZ238" s="102">
        <v>638</v>
      </c>
      <c r="BA238" s="98">
        <v>1230.04</v>
      </c>
      <c r="BB238" s="99">
        <v>0.63487792237705865</v>
      </c>
      <c r="BC238" s="99">
        <v>0.75975584475411728</v>
      </c>
      <c r="BD238" s="103">
        <f t="shared" si="27"/>
        <v>0.57722894363804234</v>
      </c>
      <c r="BE238" s="100">
        <v>66.48192680268896</v>
      </c>
      <c r="BF238" s="100">
        <v>70.5817321561711</v>
      </c>
      <c r="BG238" s="2">
        <f t="shared" si="28"/>
        <v>68.210505808558395</v>
      </c>
      <c r="BH238" s="3">
        <v>237</v>
      </c>
      <c r="BI238" s="3" t="str">
        <f t="shared" si="29"/>
        <v>OK</v>
      </c>
      <c r="BP238" s="2">
        <v>68.210505808558395</v>
      </c>
      <c r="BQ238" s="2">
        <v>70.5817321561711</v>
      </c>
      <c r="BU238" s="99">
        <v>70.5817321561711</v>
      </c>
      <c r="BV238" s="2">
        <v>68.210505808558395</v>
      </c>
      <c r="BW238" s="2">
        <f t="shared" si="30"/>
        <v>63.460975112709775</v>
      </c>
      <c r="BX238" s="2">
        <f t="shared" si="31"/>
        <v>72.960036504407014</v>
      </c>
    </row>
    <row r="239" spans="2:76" ht="14.25">
      <c r="B239" s="19">
        <v>239</v>
      </c>
      <c r="C239" s="98">
        <v>1368.1966666666667</v>
      </c>
      <c r="D239" s="99">
        <v>0.63013678663527306</v>
      </c>
      <c r="E239" s="99">
        <v>0.93530776992936426</v>
      </c>
      <c r="F239" s="9">
        <f t="shared" si="26"/>
        <v>0.87480062449024054</v>
      </c>
      <c r="G239" s="100">
        <v>72.83081804979993</v>
      </c>
      <c r="H239" s="100">
        <v>73.615687242299046</v>
      </c>
      <c r="J239" s="21">
        <v>211</v>
      </c>
      <c r="K239" s="21">
        <v>73.720050272230466</v>
      </c>
      <c r="L239" s="21">
        <v>3.5706902125633491</v>
      </c>
      <c r="M239" s="21">
        <v>2.0553899389924335</v>
      </c>
      <c r="S239" s="19">
        <v>241</v>
      </c>
      <c r="T239" s="13">
        <v>1322.9933333333333</v>
      </c>
      <c r="U239" s="14">
        <v>0.6651132994493858</v>
      </c>
      <c r="V239" s="14">
        <v>1.0651132994493859</v>
      </c>
      <c r="W239" s="20">
        <f t="shared" si="24"/>
        <v>1.1344663406639572</v>
      </c>
      <c r="X239" s="15">
        <v>74.933915902113696</v>
      </c>
      <c r="Y239" s="15">
        <v>75.785262127587515</v>
      </c>
      <c r="AA239" s="21">
        <v>211</v>
      </c>
      <c r="AB239" s="21">
        <v>72.849332384321158</v>
      </c>
      <c r="AC239" s="21">
        <v>1.6105514131329102</v>
      </c>
      <c r="AD239" s="21">
        <v>0.96761031346248383</v>
      </c>
      <c r="AI239" s="19">
        <v>239</v>
      </c>
      <c r="AJ239" s="98">
        <v>1363.74</v>
      </c>
      <c r="AK239" s="99">
        <v>0.63</v>
      </c>
      <c r="AL239" s="99">
        <v>1.0651076320939334</v>
      </c>
      <c r="AM239" s="9">
        <f t="shared" si="25"/>
        <v>1.1344542679447458</v>
      </c>
      <c r="AN239" s="100">
        <v>75.785262127587515</v>
      </c>
      <c r="AO239" s="100">
        <v>74.377212945943128</v>
      </c>
      <c r="AP239" s="91">
        <v>75.229748784623894</v>
      </c>
      <c r="AQ239" s="21"/>
      <c r="AR239" s="21">
        <v>211</v>
      </c>
      <c r="AS239" s="21">
        <v>73.560200590913666</v>
      </c>
      <c r="AT239" s="21">
        <v>-0.64343310253845232</v>
      </c>
      <c r="AU239" s="21">
        <v>-0.40905635537954066</v>
      </c>
      <c r="AZ239" s="102">
        <v>639</v>
      </c>
      <c r="BA239" s="98">
        <v>1264.9770833333332</v>
      </c>
      <c r="BB239" s="99">
        <v>0.64</v>
      </c>
      <c r="BC239" s="99">
        <v>0.7647261417957727</v>
      </c>
      <c r="BD239" s="103">
        <f t="shared" si="27"/>
        <v>0.58480607194584822</v>
      </c>
      <c r="BE239" s="100">
        <v>70.5817321561711</v>
      </c>
      <c r="BF239" s="100">
        <v>70.83496284708643</v>
      </c>
      <c r="BG239" s="2">
        <f t="shared" si="28"/>
        <v>70.482722244175761</v>
      </c>
      <c r="BH239" s="3">
        <v>238</v>
      </c>
      <c r="BI239" s="3" t="str">
        <f t="shared" si="29"/>
        <v>OK</v>
      </c>
      <c r="BP239" s="2">
        <v>70.482722244175761</v>
      </c>
      <c r="BQ239" s="2">
        <v>70.83496284708643</v>
      </c>
      <c r="BU239" s="99">
        <v>70.83496284708643</v>
      </c>
      <c r="BV239" s="2">
        <v>70.482722244175761</v>
      </c>
      <c r="BW239" s="2">
        <f t="shared" si="30"/>
        <v>65.733191548327142</v>
      </c>
      <c r="BX239" s="2">
        <f t="shared" si="31"/>
        <v>75.232252940024381</v>
      </c>
    </row>
    <row r="240" spans="2:76" ht="14.25">
      <c r="B240" s="19">
        <v>240</v>
      </c>
      <c r="C240" s="98">
        <v>1355.2764951321278</v>
      </c>
      <c r="D240" s="99">
        <v>0.68</v>
      </c>
      <c r="E240" s="99">
        <v>1.025200490086879</v>
      </c>
      <c r="F240" s="9">
        <f t="shared" si="26"/>
        <v>1.0510360448743767</v>
      </c>
      <c r="G240" s="100">
        <v>73.615687242299046</v>
      </c>
      <c r="H240" s="100">
        <v>74.873759510565748</v>
      </c>
      <c r="J240" s="21">
        <v>212</v>
      </c>
      <c r="K240" s="21">
        <v>74.586163159358108</v>
      </c>
      <c r="L240" s="21">
        <v>0.32270023901961054</v>
      </c>
      <c r="M240" s="21">
        <v>0.18575535403705748</v>
      </c>
      <c r="S240" s="19">
        <v>242</v>
      </c>
      <c r="T240" s="13">
        <v>1363.74</v>
      </c>
      <c r="U240" s="14">
        <v>0.63</v>
      </c>
      <c r="V240" s="14">
        <v>1.0651076320939334</v>
      </c>
      <c r="W240" s="20">
        <f t="shared" si="24"/>
        <v>1.1344542679447458</v>
      </c>
      <c r="X240" s="15">
        <v>75.785262127587515</v>
      </c>
      <c r="Y240" s="15">
        <v>74.377212945943128</v>
      </c>
      <c r="AA240" s="21">
        <v>212</v>
      </c>
      <c r="AB240" s="21">
        <v>73.398891828846502</v>
      </c>
      <c r="AC240" s="21">
        <v>-0.48212434047128738</v>
      </c>
      <c r="AD240" s="21">
        <v>-0.28965761689274133</v>
      </c>
      <c r="AI240" s="19">
        <v>240</v>
      </c>
      <c r="AJ240" s="98">
        <v>1321.4016666666666</v>
      </c>
      <c r="AK240" s="99">
        <v>0.68</v>
      </c>
      <c r="AL240" s="99">
        <v>1.045045602972638</v>
      </c>
      <c r="AM240" s="9">
        <f t="shared" si="25"/>
        <v>1.0921203122924446</v>
      </c>
      <c r="AN240" s="100">
        <v>74.377212945943128</v>
      </c>
      <c r="AO240" s="100">
        <v>74.162730940524682</v>
      </c>
      <c r="AP240" s="91">
        <v>74.615174111277213</v>
      </c>
      <c r="AQ240" s="21"/>
      <c r="AR240" s="21">
        <v>212</v>
      </c>
      <c r="AS240" s="21">
        <v>72.735864239546402</v>
      </c>
      <c r="AT240" s="21">
        <v>-7.4991978151885519E-2</v>
      </c>
      <c r="AU240" s="21">
        <v>-4.767542289088119E-2</v>
      </c>
      <c r="AZ240" s="102">
        <v>640</v>
      </c>
      <c r="BA240" s="98">
        <v>1271.105</v>
      </c>
      <c r="BB240" s="99">
        <v>0.6299510888552462</v>
      </c>
      <c r="BC240" s="99">
        <v>0.70507336671713061</v>
      </c>
      <c r="BD240" s="103">
        <f t="shared" si="27"/>
        <v>0.49712845245382936</v>
      </c>
      <c r="BE240" s="100">
        <v>70.83496284708643</v>
      </c>
      <c r="BF240" s="100">
        <v>70.358481733052656</v>
      </c>
      <c r="BG240" s="2">
        <f t="shared" si="28"/>
        <v>69.959611128376437</v>
      </c>
      <c r="BH240" s="3">
        <v>239</v>
      </c>
      <c r="BI240" s="3" t="str">
        <f t="shared" si="29"/>
        <v>OK</v>
      </c>
      <c r="BP240" s="2">
        <v>69.959611128376437</v>
      </c>
      <c r="BQ240" s="2">
        <v>70.358481733052656</v>
      </c>
      <c r="BU240" s="99">
        <v>70.358481733052656</v>
      </c>
      <c r="BV240" s="2">
        <v>69.959611128376437</v>
      </c>
      <c r="BW240" s="2">
        <f t="shared" si="30"/>
        <v>65.210080432527818</v>
      </c>
      <c r="BX240" s="2">
        <f t="shared" si="31"/>
        <v>74.709141824225057</v>
      </c>
    </row>
    <row r="241" spans="2:76" ht="14.25">
      <c r="B241" s="19">
        <v>241</v>
      </c>
      <c r="C241" s="98">
        <v>1363.74</v>
      </c>
      <c r="D241" s="99">
        <v>0.70054408577620619</v>
      </c>
      <c r="E241" s="99">
        <v>1.0258161286643093</v>
      </c>
      <c r="F241" s="9">
        <f t="shared" si="26"/>
        <v>1.0522987298278308</v>
      </c>
      <c r="G241" s="100">
        <v>74.873759510565748</v>
      </c>
      <c r="H241" s="100">
        <v>74.933915902113696</v>
      </c>
      <c r="J241" s="21">
        <v>213</v>
      </c>
      <c r="K241" s="21">
        <v>73.433272207253097</v>
      </c>
      <c r="L241" s="21">
        <v>0.40129430788901743</v>
      </c>
      <c r="M241" s="21">
        <v>0.23099631553247912</v>
      </c>
      <c r="S241" s="19">
        <v>243</v>
      </c>
      <c r="T241" s="13">
        <v>1321.4016666666666</v>
      </c>
      <c r="U241" s="14">
        <v>0.68</v>
      </c>
      <c r="V241" s="14">
        <v>1.045045602972638</v>
      </c>
      <c r="W241" s="20">
        <f t="shared" si="24"/>
        <v>1.0921203122924446</v>
      </c>
      <c r="X241" s="15">
        <v>74.377212945943128</v>
      </c>
      <c r="Y241" s="15">
        <v>74.162730940524682</v>
      </c>
      <c r="AA241" s="21">
        <v>213</v>
      </c>
      <c r="AB241" s="21">
        <v>72.603303853994447</v>
      </c>
      <c r="AC241" s="21">
        <v>5.7568407400069077E-2</v>
      </c>
      <c r="AD241" s="21">
        <v>3.4586778339202186E-2</v>
      </c>
      <c r="AI241" s="19">
        <v>241</v>
      </c>
      <c r="AJ241" s="98">
        <v>1333.0208333333333</v>
      </c>
      <c r="AK241" s="99">
        <v>0.64004350250976016</v>
      </c>
      <c r="AL241" s="99">
        <v>0.94007250418293364</v>
      </c>
      <c r="AM241" s="9">
        <f t="shared" si="25"/>
        <v>0.88373631312077183</v>
      </c>
      <c r="AN241" s="100">
        <v>74.162730940524682</v>
      </c>
      <c r="AO241" s="100">
        <v>72.527054520457369</v>
      </c>
      <c r="AP241" s="91">
        <v>73.760115196235063</v>
      </c>
      <c r="AQ241" s="21"/>
      <c r="AR241" s="21">
        <v>213</v>
      </c>
      <c r="AS241" s="21">
        <v>73.00503652546773</v>
      </c>
      <c r="AT241" s="21">
        <v>0.24720638608728507</v>
      </c>
      <c r="AU241" s="21">
        <v>0.1571590627222498</v>
      </c>
      <c r="AZ241" s="102">
        <v>641</v>
      </c>
      <c r="BA241" s="98">
        <v>1334.5329166666668</v>
      </c>
      <c r="BB241" s="99">
        <v>0.59486889666647536</v>
      </c>
      <c r="BC241" s="99">
        <v>0.75382006999827877</v>
      </c>
      <c r="BD241" s="103">
        <f t="shared" si="27"/>
        <v>0.56824469793220989</v>
      </c>
      <c r="BE241" s="100">
        <v>70.358481733052656</v>
      </c>
      <c r="BF241" s="100">
        <v>70.241966702273572</v>
      </c>
      <c r="BG241" s="2">
        <f t="shared" si="28"/>
        <v>69.95591740019583</v>
      </c>
      <c r="BH241" s="3">
        <v>240</v>
      </c>
      <c r="BI241" s="3" t="str">
        <f t="shared" si="29"/>
        <v>OK</v>
      </c>
      <c r="BP241" s="2">
        <v>69.95591740019583</v>
      </c>
      <c r="BQ241" s="2">
        <v>70.241966702273572</v>
      </c>
      <c r="BU241" s="99">
        <v>70.241966702273572</v>
      </c>
      <c r="BV241" s="2">
        <v>69.95591740019583</v>
      </c>
      <c r="BW241" s="2">
        <f t="shared" si="30"/>
        <v>65.20638670434721</v>
      </c>
      <c r="BX241" s="2">
        <f t="shared" si="31"/>
        <v>74.705448096044449</v>
      </c>
    </row>
    <row r="242" spans="2:76" ht="14.25">
      <c r="B242" s="19">
        <v>242</v>
      </c>
      <c r="C242" s="98">
        <v>1322.9933333333333</v>
      </c>
      <c r="D242" s="99">
        <v>0.6651132994493858</v>
      </c>
      <c r="E242" s="99">
        <v>1.0651132994493859</v>
      </c>
      <c r="F242" s="9">
        <f t="shared" si="26"/>
        <v>1.1344663406639572</v>
      </c>
      <c r="G242" s="100">
        <v>74.933915902113696</v>
      </c>
      <c r="H242" s="100">
        <v>75.785262127587515</v>
      </c>
      <c r="J242" s="21">
        <v>214</v>
      </c>
      <c r="K242" s="21">
        <v>72.842517822666991</v>
      </c>
      <c r="L242" s="21">
        <v>1.6173659747870772</v>
      </c>
      <c r="M242" s="21">
        <v>0.93100144631689197</v>
      </c>
      <c r="S242" s="19">
        <v>244</v>
      </c>
      <c r="T242" s="13">
        <v>1333.0208333333333</v>
      </c>
      <c r="U242" s="14">
        <v>0.64004350250976016</v>
      </c>
      <c r="V242" s="14">
        <v>0.94007250418293364</v>
      </c>
      <c r="W242" s="20">
        <f t="shared" si="24"/>
        <v>0.88373631312077183</v>
      </c>
      <c r="X242" s="15">
        <v>74.162730940524682</v>
      </c>
      <c r="Y242" s="15">
        <v>72.527054520457369</v>
      </c>
      <c r="AA242" s="21">
        <v>214</v>
      </c>
      <c r="AB242" s="21">
        <v>72.900287003444504</v>
      </c>
      <c r="AC242" s="21">
        <v>0.35195590811051147</v>
      </c>
      <c r="AD242" s="21">
        <v>0.21145314815459473</v>
      </c>
      <c r="AI242" s="19">
        <v>242</v>
      </c>
      <c r="AJ242" s="98">
        <v>1320.6058333333333</v>
      </c>
      <c r="AK242" s="99">
        <v>0.67</v>
      </c>
      <c r="AL242" s="99">
        <v>0.94005382840821716</v>
      </c>
      <c r="AM242" s="9">
        <f t="shared" si="25"/>
        <v>0.88370120030494581</v>
      </c>
      <c r="AN242" s="100">
        <v>72.527054520457369</v>
      </c>
      <c r="AO242" s="100">
        <v>73.753819139596132</v>
      </c>
      <c r="AP242" s="91">
        <v>72.976888779397399</v>
      </c>
      <c r="AQ242" s="21"/>
      <c r="AR242" s="21">
        <v>214</v>
      </c>
      <c r="AS242" s="21">
        <v>72.826276578241874</v>
      </c>
      <c r="AT242" s="21">
        <v>0.55034679838151135</v>
      </c>
      <c r="AU242" s="21">
        <v>0.34987764019692524</v>
      </c>
      <c r="AZ242" s="102">
        <v>642</v>
      </c>
      <c r="BA242" s="98">
        <v>1342.4116666666666</v>
      </c>
      <c r="BB242" s="99">
        <v>0.66484742256192186</v>
      </c>
      <c r="BC242" s="99">
        <v>0.75423711280960859</v>
      </c>
      <c r="BD242" s="103">
        <f t="shared" si="27"/>
        <v>0.56887362233937422</v>
      </c>
      <c r="BE242" s="100">
        <v>70.241966702273572</v>
      </c>
      <c r="BF242" s="100">
        <v>73.46102941073444</v>
      </c>
      <c r="BG242" s="2">
        <f t="shared" si="28"/>
        <v>70.113184900434547</v>
      </c>
      <c r="BH242" s="3">
        <v>241</v>
      </c>
      <c r="BI242" s="3" t="str">
        <f t="shared" si="29"/>
        <v>OK</v>
      </c>
      <c r="BP242" s="2">
        <v>70.113184900434547</v>
      </c>
      <c r="BQ242" s="2">
        <v>73.46102941073444</v>
      </c>
      <c r="BU242" s="99">
        <v>73.46102941073444</v>
      </c>
      <c r="BV242" s="2">
        <v>70.113184900434547</v>
      </c>
      <c r="BW242" s="2">
        <f t="shared" si="30"/>
        <v>65.363654204585927</v>
      </c>
      <c r="BX242" s="2">
        <f t="shared" si="31"/>
        <v>74.862715596283167</v>
      </c>
    </row>
    <row r="243" spans="2:76" ht="14.25">
      <c r="B243" s="19">
        <v>243</v>
      </c>
      <c r="C243" s="98">
        <v>1363.74</v>
      </c>
      <c r="D243" s="99">
        <v>0.63</v>
      </c>
      <c r="E243" s="99">
        <v>1.0651076320939334</v>
      </c>
      <c r="F243" s="9">
        <f t="shared" si="26"/>
        <v>1.1344542679447458</v>
      </c>
      <c r="G243" s="100">
        <v>75.785262127587515</v>
      </c>
      <c r="H243" s="100">
        <v>74.377212945943128</v>
      </c>
      <c r="J243" s="21">
        <v>215</v>
      </c>
      <c r="K243" s="21">
        <v>73.380891666617941</v>
      </c>
      <c r="L243" s="21">
        <v>-0.46412417824272723</v>
      </c>
      <c r="M243" s="21">
        <v>-0.26716295999209644</v>
      </c>
      <c r="S243" s="19">
        <v>245</v>
      </c>
      <c r="T243" s="13">
        <v>1320.6058333333333</v>
      </c>
      <c r="U243" s="14">
        <v>0.67</v>
      </c>
      <c r="V243" s="14">
        <v>0.94005382840821716</v>
      </c>
      <c r="W243" s="20">
        <f t="shared" si="24"/>
        <v>0.88370120030494581</v>
      </c>
      <c r="X243" s="15">
        <v>72.527054520457369</v>
      </c>
      <c r="Y243" s="15">
        <v>73.753819139596132</v>
      </c>
      <c r="AA243" s="21">
        <v>215</v>
      </c>
      <c r="AB243" s="21">
        <v>72.685650491382006</v>
      </c>
      <c r="AC243" s="21">
        <v>0.69097288524137923</v>
      </c>
      <c r="AD243" s="21">
        <v>0.41513265868483795</v>
      </c>
      <c r="AI243" s="19">
        <v>243</v>
      </c>
      <c r="AJ243" s="98">
        <v>1315.5125</v>
      </c>
      <c r="AK243" s="99">
        <v>0.65503888888888895</v>
      </c>
      <c r="AL243" s="99">
        <v>0.97015555555555555</v>
      </c>
      <c r="AM243" s="9">
        <f t="shared" si="25"/>
        <v>0.94120180197530867</v>
      </c>
      <c r="AN243" s="100">
        <v>73.753819139596132</v>
      </c>
      <c r="AO243" s="100">
        <v>74.65841269830814</v>
      </c>
      <c r="AP243" s="91">
        <v>73.806108844152504</v>
      </c>
      <c r="AQ243" s="21"/>
      <c r="AR243" s="21">
        <v>215</v>
      </c>
      <c r="AS243" s="21">
        <v>73.063394812151301</v>
      </c>
      <c r="AT243" s="21">
        <v>0.24645788537286251</v>
      </c>
      <c r="AU243" s="21">
        <v>0.15668321065148635</v>
      </c>
      <c r="AZ243" s="102">
        <v>643</v>
      </c>
      <c r="BA243" s="98">
        <v>1337.7162500000002</v>
      </c>
      <c r="BB243" s="99">
        <v>0.57479845229845228</v>
      </c>
      <c r="BC243" s="99">
        <v>0.58520154770154764</v>
      </c>
      <c r="BD243" s="103">
        <f t="shared" si="27"/>
        <v>0.34246085143228672</v>
      </c>
      <c r="BE243" s="100">
        <v>73.46102941073444</v>
      </c>
      <c r="BF243" s="100">
        <v>68.374600450697514</v>
      </c>
      <c r="BG243" s="2">
        <f t="shared" si="28"/>
        <v>69.653467140182542</v>
      </c>
      <c r="BH243" s="3">
        <v>242</v>
      </c>
      <c r="BI243" s="3" t="str">
        <f t="shared" si="29"/>
        <v>OK</v>
      </c>
      <c r="BP243" s="2">
        <v>69.653467140182542</v>
      </c>
      <c r="BQ243" s="2">
        <v>68.374600450697514</v>
      </c>
      <c r="BU243" s="99">
        <v>68.374600450697514</v>
      </c>
      <c r="BV243" s="2">
        <v>69.653467140182542</v>
      </c>
      <c r="BW243" s="2">
        <f t="shared" si="30"/>
        <v>64.903936444333922</v>
      </c>
      <c r="BX243" s="2">
        <f t="shared" si="31"/>
        <v>74.402997836031162</v>
      </c>
    </row>
    <row r="244" spans="2:76" ht="14.25">
      <c r="B244" s="19">
        <v>244</v>
      </c>
      <c r="C244" s="98">
        <v>1321.4016666666666</v>
      </c>
      <c r="D244" s="99">
        <v>0.68</v>
      </c>
      <c r="E244" s="99">
        <v>1.045045602972638</v>
      </c>
      <c r="F244" s="9">
        <f t="shared" si="26"/>
        <v>1.0921203122924446</v>
      </c>
      <c r="G244" s="100">
        <v>74.377212945943128</v>
      </c>
      <c r="H244" s="100">
        <v>74.162730940524682</v>
      </c>
      <c r="J244" s="21">
        <v>216</v>
      </c>
      <c r="K244" s="21">
        <v>72.654428848305741</v>
      </c>
      <c r="L244" s="21">
        <v>6.4434130887747187E-3</v>
      </c>
      <c r="M244" s="21">
        <v>3.7090102044815107E-3</v>
      </c>
      <c r="S244" s="19">
        <v>246</v>
      </c>
      <c r="T244" s="13">
        <v>1315.5125</v>
      </c>
      <c r="U244" s="14">
        <v>0.65503888888888895</v>
      </c>
      <c r="V244" s="14">
        <v>0.97015555555555555</v>
      </c>
      <c r="W244" s="20">
        <f t="shared" si="24"/>
        <v>0.94120180197530867</v>
      </c>
      <c r="X244" s="15">
        <v>73.753819139596132</v>
      </c>
      <c r="Y244" s="15">
        <v>74.65841269830814</v>
      </c>
      <c r="AA244" s="21">
        <v>216</v>
      </c>
      <c r="AB244" s="21">
        <v>72.931144789581055</v>
      </c>
      <c r="AC244" s="21">
        <v>0.37870790794310949</v>
      </c>
      <c r="AD244" s="21">
        <v>0.22752560056604237</v>
      </c>
      <c r="AI244" s="19">
        <v>244</v>
      </c>
      <c r="AJ244" s="98">
        <v>1299.1183333333333</v>
      </c>
      <c r="AK244" s="99">
        <v>0.67504041311180962</v>
      </c>
      <c r="AL244" s="99">
        <v>0.96</v>
      </c>
      <c r="AM244" s="9">
        <f t="shared" si="25"/>
        <v>0.92159999999999997</v>
      </c>
      <c r="AN244" s="100">
        <v>74.65841269830814</v>
      </c>
      <c r="AO244" s="100">
        <v>75.406247215299217</v>
      </c>
      <c r="AP244" s="91">
        <v>74.348469493037356</v>
      </c>
      <c r="AQ244" s="21"/>
      <c r="AR244" s="21">
        <v>216</v>
      </c>
      <c r="AS244" s="21">
        <v>72.38362579859438</v>
      </c>
      <c r="AT244" s="21">
        <v>-0.91457223967594814</v>
      </c>
      <c r="AU244" s="21">
        <v>-0.58143043249906423</v>
      </c>
      <c r="AZ244" s="102">
        <v>644</v>
      </c>
      <c r="BA244" s="98">
        <v>1323.9483333333335</v>
      </c>
      <c r="BB244" s="99">
        <v>0.57030439294361812</v>
      </c>
      <c r="BC244" s="99">
        <v>0.6</v>
      </c>
      <c r="BD244" s="103">
        <f t="shared" si="27"/>
        <v>0.36</v>
      </c>
      <c r="BE244" s="100">
        <v>68.374600450697514</v>
      </c>
      <c r="BF244" s="100">
        <v>66.300257323829797</v>
      </c>
      <c r="BG244" s="2">
        <f t="shared" si="28"/>
        <v>67.032967999557016</v>
      </c>
      <c r="BH244" s="3">
        <v>243</v>
      </c>
      <c r="BI244" s="3" t="str">
        <f t="shared" si="29"/>
        <v>OK</v>
      </c>
      <c r="BP244" s="2">
        <v>67.032967999557016</v>
      </c>
      <c r="BQ244" s="2">
        <v>66.300257323829797</v>
      </c>
      <c r="BU244" s="99">
        <v>66.300257323829797</v>
      </c>
      <c r="BV244" s="2">
        <v>67.032967999557016</v>
      </c>
      <c r="BW244" s="2">
        <f t="shared" si="30"/>
        <v>62.283437303708396</v>
      </c>
      <c r="BX244" s="2">
        <f t="shared" si="31"/>
        <v>71.782498695405636</v>
      </c>
    </row>
    <row r="245" spans="2:76" ht="14.25">
      <c r="B245" s="19">
        <v>245</v>
      </c>
      <c r="C245" s="98">
        <v>1333.0208333333333</v>
      </c>
      <c r="D245" s="99">
        <v>0.64004350250976016</v>
      </c>
      <c r="E245" s="99">
        <v>0.94007250418293364</v>
      </c>
      <c r="F245" s="9">
        <f t="shared" si="26"/>
        <v>0.88373631312077183</v>
      </c>
      <c r="G245" s="100">
        <v>74.162730940524682</v>
      </c>
      <c r="H245" s="100">
        <v>72.527054520457369</v>
      </c>
      <c r="J245" s="21">
        <v>217</v>
      </c>
      <c r="K245" s="21">
        <v>72.994043458566836</v>
      </c>
      <c r="L245" s="21">
        <v>0.2581994529881797</v>
      </c>
      <c r="M245" s="21">
        <v>0.14862688341262509</v>
      </c>
      <c r="S245" s="19">
        <v>247</v>
      </c>
      <c r="T245" s="13">
        <v>1299.1183333333333</v>
      </c>
      <c r="U245" s="14">
        <v>0.67504041311180962</v>
      </c>
      <c r="V245" s="14">
        <v>0.96</v>
      </c>
      <c r="W245" s="20">
        <f t="shared" si="24"/>
        <v>0.92159999999999997</v>
      </c>
      <c r="X245" s="15">
        <v>74.65841269830814</v>
      </c>
      <c r="Y245" s="15">
        <v>75.406247215299217</v>
      </c>
      <c r="AA245" s="21">
        <v>217</v>
      </c>
      <c r="AB245" s="21">
        <v>72.223613796339976</v>
      </c>
      <c r="AC245" s="21">
        <v>-0.75456023742154343</v>
      </c>
      <c r="AD245" s="21">
        <v>-0.4533355855045485</v>
      </c>
      <c r="AI245" s="19">
        <v>245</v>
      </c>
      <c r="AJ245" s="98">
        <v>1334.7716666666668</v>
      </c>
      <c r="AK245" s="99">
        <v>0.66496386078060721</v>
      </c>
      <c r="AL245" s="99">
        <v>0.9501445568775716</v>
      </c>
      <c r="AM245" s="9">
        <f t="shared" si="25"/>
        <v>0.90277467896407693</v>
      </c>
      <c r="AN245" s="100">
        <v>75.406247215299217</v>
      </c>
      <c r="AO245" s="100">
        <v>75.768530307174899</v>
      </c>
      <c r="AP245" s="91">
        <v>74.595405833307339</v>
      </c>
      <c r="AQ245" s="21"/>
      <c r="AR245" s="21">
        <v>217</v>
      </c>
      <c r="AS245" s="21">
        <v>72.424306205862877</v>
      </c>
      <c r="AT245" s="21">
        <v>2.2525321290671911</v>
      </c>
      <c r="AU245" s="21">
        <v>1.4320254575905622</v>
      </c>
      <c r="AZ245" s="102">
        <v>645</v>
      </c>
      <c r="BA245" s="98">
        <v>1311.0594101123595</v>
      </c>
      <c r="BB245" s="99">
        <v>0.56001839813565557</v>
      </c>
      <c r="BC245" s="99">
        <v>0.55998160186434454</v>
      </c>
      <c r="BD245" s="103">
        <f t="shared" si="27"/>
        <v>0.3135793944265573</v>
      </c>
      <c r="BE245" s="100">
        <v>66.300257323829797</v>
      </c>
      <c r="BF245" s="100">
        <v>68.375542158127317</v>
      </c>
      <c r="BG245" s="2">
        <f t="shared" si="28"/>
        <v>65.341560513782881</v>
      </c>
      <c r="BH245" s="3">
        <v>244</v>
      </c>
      <c r="BI245" s="3" t="str">
        <f t="shared" si="29"/>
        <v>OK</v>
      </c>
      <c r="BP245" s="2">
        <v>65.341560513782881</v>
      </c>
      <c r="BQ245" s="2">
        <v>68.375542158127317</v>
      </c>
      <c r="BU245" s="99">
        <v>68.375542158127317</v>
      </c>
      <c r="BV245" s="2">
        <v>65.341560513782881</v>
      </c>
      <c r="BW245" s="2">
        <f t="shared" si="30"/>
        <v>60.592029817934261</v>
      </c>
      <c r="BX245" s="2">
        <f t="shared" si="31"/>
        <v>70.0910912096315</v>
      </c>
    </row>
    <row r="246" spans="2:76" ht="14.25">
      <c r="B246" s="19">
        <v>246</v>
      </c>
      <c r="C246" s="98">
        <v>1320.6058333333333</v>
      </c>
      <c r="D246" s="99">
        <v>0.67</v>
      </c>
      <c r="E246" s="99">
        <v>0.94005382840821716</v>
      </c>
      <c r="F246" s="9">
        <f t="shared" si="26"/>
        <v>0.88370120030494581</v>
      </c>
      <c r="G246" s="100">
        <v>72.527054520457369</v>
      </c>
      <c r="H246" s="100">
        <v>73.753819139596132</v>
      </c>
      <c r="J246" s="21">
        <v>218</v>
      </c>
      <c r="K246" s="21">
        <v>72.709093085916749</v>
      </c>
      <c r="L246" s="21">
        <v>0.66753029070663672</v>
      </c>
      <c r="M246" s="21">
        <v>0.38424925205319072</v>
      </c>
      <c r="S246" s="19">
        <v>248</v>
      </c>
      <c r="T246" s="13">
        <v>1334.7716666666668</v>
      </c>
      <c r="U246" s="14">
        <v>0.66496386078060721</v>
      </c>
      <c r="V246" s="14">
        <v>0.9501445568775716</v>
      </c>
      <c r="W246" s="20">
        <f t="shared" si="24"/>
        <v>0.90277467896407693</v>
      </c>
      <c r="X246" s="15">
        <v>75.406247215299217</v>
      </c>
      <c r="Y246" s="15">
        <v>75.768530307174899</v>
      </c>
      <c r="AA246" s="21">
        <v>218</v>
      </c>
      <c r="AB246" s="21">
        <v>72.398898982200507</v>
      </c>
      <c r="AC246" s="21">
        <v>2.2779393527295611</v>
      </c>
      <c r="AD246" s="21">
        <v>1.3685732682420617</v>
      </c>
      <c r="AI246" s="19">
        <v>246</v>
      </c>
      <c r="AJ246" s="98">
        <v>1371.639247751431</v>
      </c>
      <c r="AK246" s="99">
        <v>0.66986119493059748</v>
      </c>
      <c r="AL246" s="99">
        <v>0.96520820760410375</v>
      </c>
      <c r="AM246" s="9">
        <f t="shared" si="25"/>
        <v>0.93162688402632665</v>
      </c>
      <c r="AN246" s="100">
        <v>75.768530307174899</v>
      </c>
      <c r="AO246" s="100">
        <v>73.73929836579714</v>
      </c>
      <c r="AP246" s="91">
        <v>74.82973761865631</v>
      </c>
      <c r="AQ246" s="21"/>
      <c r="AR246" s="21">
        <v>218</v>
      </c>
      <c r="AS246" s="21">
        <v>74.453538724608393</v>
      </c>
      <c r="AT246" s="21">
        <v>0.78627396807897298</v>
      </c>
      <c r="AU246" s="21">
        <v>0.49986605047721022</v>
      </c>
      <c r="AZ246" s="102">
        <v>646</v>
      </c>
      <c r="BA246" s="98">
        <v>1269.9908333333333</v>
      </c>
      <c r="BB246" s="99">
        <v>0.55503677569814036</v>
      </c>
      <c r="BC246" s="99">
        <v>0.56488967290557923</v>
      </c>
      <c r="BD246" s="103">
        <f t="shared" si="27"/>
        <v>0.31910034255537228</v>
      </c>
      <c r="BE246" s="100">
        <v>68.375542158127317</v>
      </c>
      <c r="BF246" s="100">
        <v>66.267871120936718</v>
      </c>
      <c r="BG246" s="2">
        <f t="shared" si="28"/>
        <v>66.629854974322527</v>
      </c>
      <c r="BH246" s="3">
        <v>245</v>
      </c>
      <c r="BI246" s="3" t="str">
        <f t="shared" si="29"/>
        <v>OK</v>
      </c>
      <c r="BP246" s="2">
        <v>66.629854974322527</v>
      </c>
      <c r="BQ246" s="2">
        <v>66.267871120936718</v>
      </c>
      <c r="BU246" s="99">
        <v>66.267871120936718</v>
      </c>
      <c r="BV246" s="2">
        <v>66.629854974322527</v>
      </c>
      <c r="BW246" s="2">
        <f t="shared" si="30"/>
        <v>61.880324278473907</v>
      </c>
      <c r="BX246" s="2">
        <f t="shared" si="31"/>
        <v>71.379385670171146</v>
      </c>
    </row>
    <row r="247" spans="2:76" ht="14.25">
      <c r="B247" s="19">
        <v>247</v>
      </c>
      <c r="C247" s="98">
        <v>1315.5125</v>
      </c>
      <c r="D247" s="99">
        <v>0.65503888888888895</v>
      </c>
      <c r="E247" s="99">
        <v>0.97015555555555555</v>
      </c>
      <c r="F247" s="9">
        <f t="shared" si="26"/>
        <v>0.94120180197530867</v>
      </c>
      <c r="G247" s="100">
        <v>73.753819139596132</v>
      </c>
      <c r="H247" s="100">
        <v>74.65841269830814</v>
      </c>
      <c r="J247" s="21">
        <v>219</v>
      </c>
      <c r="K247" s="21">
        <v>72.969602052365289</v>
      </c>
      <c r="L247" s="21">
        <v>0.34025064515887493</v>
      </c>
      <c r="M247" s="21">
        <v>0.19585786253162074</v>
      </c>
      <c r="S247" s="19">
        <v>249</v>
      </c>
      <c r="T247" s="13">
        <v>1371.639247751431</v>
      </c>
      <c r="U247" s="14">
        <v>0.66986119493059748</v>
      </c>
      <c r="V247" s="14">
        <v>0.96520820760410375</v>
      </c>
      <c r="W247" s="20">
        <f t="shared" si="24"/>
        <v>0.93162688402632665</v>
      </c>
      <c r="X247" s="15">
        <v>75.768530307174899</v>
      </c>
      <c r="Y247" s="15">
        <v>73.73929836579714</v>
      </c>
      <c r="AA247" s="21">
        <v>219</v>
      </c>
      <c r="AB247" s="21">
        <v>74.445352429651933</v>
      </c>
      <c r="AC247" s="21">
        <v>0.79446026303543249</v>
      </c>
      <c r="AD247" s="21">
        <v>0.47730729853189924</v>
      </c>
      <c r="AI247" s="19">
        <v>247</v>
      </c>
      <c r="AJ247" s="98">
        <v>1380.6116666666667</v>
      </c>
      <c r="AK247" s="99">
        <v>0.63499538958045187</v>
      </c>
      <c r="AL247" s="99">
        <v>0.9799907791609036</v>
      </c>
      <c r="AM247" s="9">
        <f t="shared" si="25"/>
        <v>0.96038192724039495</v>
      </c>
      <c r="AN247" s="100">
        <v>73.73929836579714</v>
      </c>
      <c r="AO247" s="100">
        <v>75.40682512259761</v>
      </c>
      <c r="AP247" s="91">
        <v>73.653767116273841</v>
      </c>
      <c r="AQ247" s="21"/>
      <c r="AR247" s="21">
        <v>219</v>
      </c>
      <c r="AS247" s="21">
        <v>74.730309543567827</v>
      </c>
      <c r="AT247" s="21">
        <v>2.233692592698219</v>
      </c>
      <c r="AU247" s="21">
        <v>1.420048405036491</v>
      </c>
      <c r="AZ247" s="102">
        <v>647</v>
      </c>
      <c r="BA247" s="98">
        <v>1387.9333333333334</v>
      </c>
      <c r="BB247" s="99">
        <v>0.54533853354134165</v>
      </c>
      <c r="BC247" s="99">
        <v>0.6540624024960997</v>
      </c>
      <c r="BD247" s="103">
        <f t="shared" si="27"/>
        <v>0.42779762635896995</v>
      </c>
      <c r="BE247" s="100">
        <v>66.267871120936718</v>
      </c>
      <c r="BF247" s="100">
        <v>67.465315718819539</v>
      </c>
      <c r="BG247" s="2">
        <f t="shared" si="28"/>
        <v>66.315663639932083</v>
      </c>
      <c r="BH247" s="3">
        <v>246</v>
      </c>
      <c r="BI247" s="3" t="str">
        <f t="shared" si="29"/>
        <v>OK</v>
      </c>
      <c r="BP247" s="2">
        <v>66.315663639932083</v>
      </c>
      <c r="BQ247" s="2">
        <v>67.465315718819539</v>
      </c>
      <c r="BU247" s="99">
        <v>67.465315718819539</v>
      </c>
      <c r="BV247" s="2">
        <v>66.315663639932083</v>
      </c>
      <c r="BW247" s="2">
        <f t="shared" si="30"/>
        <v>61.566132944083463</v>
      </c>
      <c r="BX247" s="2">
        <f t="shared" si="31"/>
        <v>71.065194335780703</v>
      </c>
    </row>
    <row r="248" spans="2:76" ht="14.25">
      <c r="B248" s="19">
        <v>248</v>
      </c>
      <c r="C248" s="98">
        <v>1299.1183333333333</v>
      </c>
      <c r="D248" s="99">
        <v>0.67504041311180962</v>
      </c>
      <c r="E248" s="99">
        <v>0.96</v>
      </c>
      <c r="F248" s="9">
        <f t="shared" si="26"/>
        <v>0.92159999999999997</v>
      </c>
      <c r="G248" s="100">
        <v>74.65841269830814</v>
      </c>
      <c r="H248" s="100">
        <v>75.406247215299217</v>
      </c>
      <c r="J248" s="21">
        <v>220</v>
      </c>
      <c r="K248" s="21">
        <v>72.216086581704843</v>
      </c>
      <c r="L248" s="21">
        <v>-0.74703302278641104</v>
      </c>
      <c r="M248" s="21">
        <v>-0.43001326570641379</v>
      </c>
      <c r="S248" s="19">
        <v>250</v>
      </c>
      <c r="T248" s="13">
        <v>1380.6116666666667</v>
      </c>
      <c r="U248" s="14">
        <v>0.63499538958045187</v>
      </c>
      <c r="V248" s="14">
        <v>0.9799907791609036</v>
      </c>
      <c r="W248" s="20">
        <f t="shared" si="24"/>
        <v>0.96038192724039495</v>
      </c>
      <c r="X248" s="15">
        <v>73.73929836579714</v>
      </c>
      <c r="Y248" s="15">
        <v>75.40682512259761</v>
      </c>
      <c r="AA248" s="21">
        <v>220</v>
      </c>
      <c r="AB248" s="21">
        <v>74.702922454285442</v>
      </c>
      <c r="AC248" s="21">
        <v>2.2610796819806041</v>
      </c>
      <c r="AD248" s="21">
        <v>1.3584440720144551</v>
      </c>
      <c r="AI248" s="19">
        <v>248</v>
      </c>
      <c r="AJ248" s="98">
        <v>1394.6183333333331</v>
      </c>
      <c r="AK248" s="99">
        <v>0.62505798489200981</v>
      </c>
      <c r="AL248" s="99">
        <v>1.03</v>
      </c>
      <c r="AM248" s="9">
        <f t="shared" si="25"/>
        <v>1.0609</v>
      </c>
      <c r="AN248" s="100">
        <v>75.40682512259761</v>
      </c>
      <c r="AO248" s="100">
        <v>75.75804990586019</v>
      </c>
      <c r="AP248" s="91">
        <v>74.781998523580739</v>
      </c>
      <c r="AQ248" s="21"/>
      <c r="AR248" s="21">
        <v>220</v>
      </c>
      <c r="AS248" s="21">
        <v>75.628463136207415</v>
      </c>
      <c r="AT248" s="21">
        <v>-0.4317277206753829</v>
      </c>
      <c r="AU248" s="21">
        <v>-0.27446671182919846</v>
      </c>
      <c r="AZ248" s="102">
        <v>648</v>
      </c>
      <c r="BA248" s="98">
        <v>1414.9805049088357</v>
      </c>
      <c r="BB248" s="99">
        <v>0.56941141462834011</v>
      </c>
      <c r="BC248" s="99">
        <v>0.73352853657085038</v>
      </c>
      <c r="BD248" s="103">
        <f t="shared" si="27"/>
        <v>0.5380641139637734</v>
      </c>
      <c r="BE248" s="100">
        <v>67.465315718819539</v>
      </c>
      <c r="BF248" s="100">
        <v>68.842315695294459</v>
      </c>
      <c r="BG248" s="2">
        <f t="shared" si="28"/>
        <v>67.889829970581843</v>
      </c>
      <c r="BH248" s="3">
        <v>247</v>
      </c>
      <c r="BI248" s="3" t="str">
        <f t="shared" si="29"/>
        <v>OK</v>
      </c>
      <c r="BP248" s="2">
        <v>67.889829970581843</v>
      </c>
      <c r="BQ248" s="2">
        <v>68.842315695294459</v>
      </c>
      <c r="BU248" s="99">
        <v>68.842315695294459</v>
      </c>
      <c r="BV248" s="2">
        <v>67.889829970581843</v>
      </c>
      <c r="BW248" s="2">
        <f t="shared" si="30"/>
        <v>63.140299274733223</v>
      </c>
      <c r="BX248" s="2">
        <f t="shared" si="31"/>
        <v>72.639360666430463</v>
      </c>
    </row>
    <row r="249" spans="2:76" ht="14.25">
      <c r="B249" s="19">
        <v>249</v>
      </c>
      <c r="C249" s="98">
        <v>1334.7716666666668</v>
      </c>
      <c r="D249" s="99">
        <v>0.66496386078060721</v>
      </c>
      <c r="E249" s="99">
        <v>0.9501445568775716</v>
      </c>
      <c r="F249" s="9">
        <f t="shared" si="26"/>
        <v>0.90277467896407693</v>
      </c>
      <c r="G249" s="100">
        <v>75.406247215299217</v>
      </c>
      <c r="H249" s="100">
        <v>75.768530307174899</v>
      </c>
      <c r="J249" s="21">
        <v>221</v>
      </c>
      <c r="K249" s="21">
        <v>72.534381746522854</v>
      </c>
      <c r="L249" s="21">
        <v>2.1424565884072138</v>
      </c>
      <c r="M249" s="21">
        <v>1.233258405068685</v>
      </c>
      <c r="S249" s="19">
        <v>251</v>
      </c>
      <c r="T249" s="13">
        <v>1394.6183333333331</v>
      </c>
      <c r="U249" s="14">
        <v>0.62505798489200981</v>
      </c>
      <c r="V249" s="14">
        <v>1.03</v>
      </c>
      <c r="W249" s="20">
        <f t="shared" si="24"/>
        <v>1.0609</v>
      </c>
      <c r="X249" s="15">
        <v>75.40682512259761</v>
      </c>
      <c r="Y249" s="15">
        <v>75.75804990586019</v>
      </c>
      <c r="AA249" s="21">
        <v>221</v>
      </c>
      <c r="AB249" s="21">
        <v>75.581147556154434</v>
      </c>
      <c r="AC249" s="21">
        <v>-0.38441214062240192</v>
      </c>
      <c r="AD249" s="21">
        <v>-0.23095267177026826</v>
      </c>
      <c r="AI249" s="19">
        <v>249</v>
      </c>
      <c r="AJ249" s="98">
        <v>1391.3216949152543</v>
      </c>
      <c r="AK249" s="99">
        <v>0.63541662055992032</v>
      </c>
      <c r="AL249" s="99">
        <v>1.0516664822396813</v>
      </c>
      <c r="AM249" s="9">
        <f t="shared" si="25"/>
        <v>1.1060023898663858</v>
      </c>
      <c r="AN249" s="100">
        <v>75.75804990586019</v>
      </c>
      <c r="AO249" s="100">
        <v>73.778344768335302</v>
      </c>
      <c r="AP249" s="91">
        <v>75.118326338655152</v>
      </c>
      <c r="AQ249" s="21"/>
      <c r="AR249" s="21">
        <v>221</v>
      </c>
      <c r="AS249" s="21">
        <v>75.162893262947563</v>
      </c>
      <c r="AT249" s="21">
        <v>1.3902125896208162</v>
      </c>
      <c r="AU249" s="21">
        <v>0.88381417255270822</v>
      </c>
      <c r="AZ249" s="102">
        <v>649</v>
      </c>
      <c r="BA249" s="98">
        <v>1382.7604166666667</v>
      </c>
      <c r="BB249" s="99">
        <v>0.56509720327421553</v>
      </c>
      <c r="BC249" s="99">
        <v>0.76568042291950889</v>
      </c>
      <c r="BD249" s="103">
        <f t="shared" si="27"/>
        <v>0.58626651004219799</v>
      </c>
      <c r="BE249" s="100">
        <v>68.842315695294459</v>
      </c>
      <c r="BF249" s="100">
        <v>68.619769395607463</v>
      </c>
      <c r="BG249" s="2">
        <f t="shared" si="28"/>
        <v>69.03122881438054</v>
      </c>
      <c r="BH249" s="3">
        <v>248</v>
      </c>
      <c r="BI249" s="3" t="str">
        <f t="shared" si="29"/>
        <v>OK</v>
      </c>
      <c r="BP249" s="2">
        <v>69.03122881438054</v>
      </c>
      <c r="BQ249" s="2">
        <v>68.619769395607463</v>
      </c>
      <c r="BU249" s="99">
        <v>68.619769395607463</v>
      </c>
      <c r="BV249" s="2">
        <v>69.03122881438054</v>
      </c>
      <c r="BW249" s="2">
        <f t="shared" si="30"/>
        <v>64.281698118531921</v>
      </c>
      <c r="BX249" s="2">
        <f t="shared" si="31"/>
        <v>73.78075951022916</v>
      </c>
    </row>
    <row r="250" spans="2:76" ht="14.25">
      <c r="B250" s="19">
        <v>250</v>
      </c>
      <c r="C250" s="98">
        <v>1371.639247751431</v>
      </c>
      <c r="D250" s="99">
        <v>0.66986119493059748</v>
      </c>
      <c r="E250" s="99">
        <v>0.96520820760410375</v>
      </c>
      <c r="F250" s="9">
        <f t="shared" si="26"/>
        <v>0.93162688402632665</v>
      </c>
      <c r="G250" s="100">
        <v>75.768530307174899</v>
      </c>
      <c r="H250" s="100">
        <v>73.73929836579714</v>
      </c>
      <c r="J250" s="21">
        <v>222</v>
      </c>
      <c r="K250" s="21">
        <v>74.430806843898125</v>
      </c>
      <c r="L250" s="21">
        <v>0.80900584878924064</v>
      </c>
      <c r="M250" s="21">
        <v>0.46568657127881219</v>
      </c>
      <c r="S250" s="19">
        <v>252</v>
      </c>
      <c r="T250" s="13">
        <v>1391.3216949152543</v>
      </c>
      <c r="U250" s="14">
        <v>0.63541662055992032</v>
      </c>
      <c r="V250" s="14">
        <v>1.0516664822396813</v>
      </c>
      <c r="W250" s="20">
        <f t="shared" si="24"/>
        <v>1.1060023898663858</v>
      </c>
      <c r="X250" s="15">
        <v>75.75804990586019</v>
      </c>
      <c r="Y250" s="15">
        <v>73.778344768335302</v>
      </c>
      <c r="AA250" s="21">
        <v>222</v>
      </c>
      <c r="AB250" s="21">
        <v>75.263433158409924</v>
      </c>
      <c r="AC250" s="21">
        <v>1.2896726941584546</v>
      </c>
      <c r="AD250" s="21">
        <v>0.77482816734872262</v>
      </c>
      <c r="AI250" s="19">
        <v>250</v>
      </c>
      <c r="AJ250" s="98">
        <v>1228.9834607366226</v>
      </c>
      <c r="AK250" s="99">
        <v>0.62507789424914584</v>
      </c>
      <c r="AL250" s="99">
        <v>1.0303115769965829</v>
      </c>
      <c r="AM250" s="9">
        <f t="shared" si="25"/>
        <v>1.0615419456931856</v>
      </c>
      <c r="AN250" s="100">
        <v>73.778344768335302</v>
      </c>
      <c r="AO250" s="100">
        <v>76.560469916301571</v>
      </c>
      <c r="AP250" s="91">
        <v>74.221044689867767</v>
      </c>
      <c r="AQ250" s="21"/>
      <c r="AR250" s="21">
        <v>222</v>
      </c>
      <c r="AS250" s="21">
        <v>75.389847887643086</v>
      </c>
      <c r="AT250" s="21">
        <v>-0.24470654035526707</v>
      </c>
      <c r="AU250" s="21">
        <v>-0.1555698100398557</v>
      </c>
      <c r="AZ250" s="102">
        <v>650</v>
      </c>
      <c r="BA250" s="98">
        <v>1402.8154166666666</v>
      </c>
      <c r="BB250" s="99">
        <v>0.56999999999999995</v>
      </c>
      <c r="BC250" s="99">
        <v>0.75</v>
      </c>
      <c r="BD250" s="103">
        <f t="shared" si="27"/>
        <v>0.5625</v>
      </c>
      <c r="BE250" s="100">
        <v>68.619769395607463</v>
      </c>
      <c r="BF250" s="100">
        <v>70.695256660168923</v>
      </c>
      <c r="BG250" s="2">
        <f t="shared" si="28"/>
        <v>68.726921033752859</v>
      </c>
      <c r="BH250" s="3">
        <v>249</v>
      </c>
      <c r="BI250" s="3" t="str">
        <f t="shared" si="29"/>
        <v>OK</v>
      </c>
      <c r="BP250" s="2">
        <v>68.726921033752859</v>
      </c>
      <c r="BQ250" s="2">
        <v>70.695256660168923</v>
      </c>
      <c r="BU250" s="99">
        <v>70.695256660168923</v>
      </c>
      <c r="BV250" s="2">
        <v>68.726921033752859</v>
      </c>
      <c r="BW250" s="2">
        <f t="shared" si="30"/>
        <v>63.977390337904239</v>
      </c>
      <c r="BX250" s="2">
        <f t="shared" si="31"/>
        <v>73.476451729601479</v>
      </c>
    </row>
    <row r="251" spans="2:76" ht="14.25">
      <c r="B251" s="19">
        <v>251</v>
      </c>
      <c r="C251" s="98">
        <v>1380.6116666666667</v>
      </c>
      <c r="D251" s="99">
        <v>0.63499538958045187</v>
      </c>
      <c r="E251" s="99">
        <v>0.9799907791609036</v>
      </c>
      <c r="F251" s="9">
        <f t="shared" si="26"/>
        <v>0.96038192724039495</v>
      </c>
      <c r="G251" s="100">
        <v>73.73929836579714</v>
      </c>
      <c r="H251" s="100">
        <v>75.40682512259761</v>
      </c>
      <c r="J251" s="21">
        <v>223</v>
      </c>
      <c r="K251" s="21">
        <v>74.664317101060703</v>
      </c>
      <c r="L251" s="21">
        <v>2.2996850352053428</v>
      </c>
      <c r="M251" s="21">
        <v>1.3237635310903249</v>
      </c>
      <c r="S251" s="19">
        <v>253</v>
      </c>
      <c r="T251" s="13">
        <v>1228.9834607366226</v>
      </c>
      <c r="U251" s="14">
        <v>0.62507789424914584</v>
      </c>
      <c r="V251" s="14">
        <v>1.0303115769965829</v>
      </c>
      <c r="W251" s="20">
        <f t="shared" si="24"/>
        <v>1.0615419456931856</v>
      </c>
      <c r="X251" s="15">
        <v>73.778344768335302</v>
      </c>
      <c r="Y251" s="15">
        <v>76.560469916301571</v>
      </c>
      <c r="AA251" s="21">
        <v>223</v>
      </c>
      <c r="AB251" s="21">
        <v>75.375574489364894</v>
      </c>
      <c r="AC251" s="21">
        <v>-0.2304331420770751</v>
      </c>
      <c r="AD251" s="21">
        <v>-0.1384429475639119</v>
      </c>
      <c r="AI251" s="19">
        <v>251</v>
      </c>
      <c r="AJ251" s="98">
        <v>1047.9533333333331</v>
      </c>
      <c r="AK251" s="99">
        <v>0.63487168381158643</v>
      </c>
      <c r="AL251" s="99">
        <v>1.07</v>
      </c>
      <c r="AM251" s="9">
        <f t="shared" si="25"/>
        <v>1.1449</v>
      </c>
      <c r="AN251" s="100">
        <v>76.560469916301571</v>
      </c>
      <c r="AO251" s="100">
        <v>76.947412843592446</v>
      </c>
      <c r="AP251" s="91">
        <v>76.349879830846817</v>
      </c>
      <c r="AQ251" s="21"/>
      <c r="AR251" s="21">
        <v>223</v>
      </c>
      <c r="AS251" s="21">
        <v>75.342759418980933</v>
      </c>
      <c r="AT251" s="21">
        <v>-1.6997877988776509</v>
      </c>
      <c r="AU251" s="21">
        <v>-1.0806236097962507</v>
      </c>
      <c r="AZ251" s="102">
        <v>651</v>
      </c>
      <c r="BA251" s="98">
        <v>1381.8054166666668</v>
      </c>
      <c r="BB251" s="99">
        <v>0.5646749047234092</v>
      </c>
      <c r="BC251" s="99">
        <v>0.75532509527659086</v>
      </c>
      <c r="BD251" s="103">
        <f t="shared" si="27"/>
        <v>0.57051599955459109</v>
      </c>
      <c r="BE251" s="100">
        <v>70.695256660168923</v>
      </c>
      <c r="BF251" s="100">
        <v>69.474366132151502</v>
      </c>
      <c r="BG251" s="2">
        <f t="shared" si="28"/>
        <v>69.959324799904579</v>
      </c>
      <c r="BH251" s="3">
        <v>250</v>
      </c>
      <c r="BI251" s="3" t="str">
        <f t="shared" si="29"/>
        <v>OK</v>
      </c>
      <c r="BP251" s="2">
        <v>69.959324799904579</v>
      </c>
      <c r="BQ251" s="2">
        <v>69.474366132151502</v>
      </c>
      <c r="BU251" s="99">
        <v>69.474366132151502</v>
      </c>
      <c r="BV251" s="2">
        <v>69.959324799904579</v>
      </c>
      <c r="BW251" s="2">
        <f t="shared" si="30"/>
        <v>65.209794104055959</v>
      </c>
      <c r="BX251" s="2">
        <f t="shared" si="31"/>
        <v>74.708855495753198</v>
      </c>
    </row>
    <row r="252" spans="2:76" ht="14.25">
      <c r="B252" s="19">
        <v>252</v>
      </c>
      <c r="C252" s="98">
        <v>1394.6183333333331</v>
      </c>
      <c r="D252" s="99">
        <v>0.62505798489200981</v>
      </c>
      <c r="E252" s="99">
        <v>1.03</v>
      </c>
      <c r="F252" s="9">
        <f t="shared" si="26"/>
        <v>1.0609</v>
      </c>
      <c r="G252" s="100">
        <v>75.40682512259761</v>
      </c>
      <c r="H252" s="100">
        <v>75.75804990586019</v>
      </c>
      <c r="J252" s="21">
        <v>224</v>
      </c>
      <c r="K252" s="21">
        <v>75.457440407890374</v>
      </c>
      <c r="L252" s="21">
        <v>-0.26070499235834177</v>
      </c>
      <c r="M252" s="21">
        <v>-0.15006914250165526</v>
      </c>
      <c r="S252" s="19">
        <v>254</v>
      </c>
      <c r="T252" s="13">
        <v>1047.9533333333331</v>
      </c>
      <c r="U252" s="14">
        <v>0.63487168381158643</v>
      </c>
      <c r="V252" s="14">
        <v>1.07</v>
      </c>
      <c r="W252" s="20">
        <f t="shared" si="24"/>
        <v>1.1449</v>
      </c>
      <c r="X252" s="15">
        <v>76.560469916301571</v>
      </c>
      <c r="Y252" s="15">
        <v>76.947412843592446</v>
      </c>
      <c r="AA252" s="21">
        <v>224</v>
      </c>
      <c r="AB252" s="21">
        <v>75.539743205297597</v>
      </c>
      <c r="AC252" s="21">
        <v>-1.8967715851943154</v>
      </c>
      <c r="AD252" s="21">
        <v>-1.1395697977417771</v>
      </c>
      <c r="AI252" s="19">
        <v>252</v>
      </c>
      <c r="AJ252" s="98">
        <v>1352.7574999999999</v>
      </c>
      <c r="AK252" s="99">
        <v>0.63987541978117224</v>
      </c>
      <c r="AL252" s="99">
        <v>1.0546885494529306</v>
      </c>
      <c r="AM252" s="9">
        <f t="shared" si="25"/>
        <v>1.1123679363471268</v>
      </c>
      <c r="AN252" s="100">
        <v>76.947412843592446</v>
      </c>
      <c r="AO252" s="100">
        <v>76.338969707608669</v>
      </c>
      <c r="AP252" s="91">
        <v>75.887161455123959</v>
      </c>
      <c r="AQ252" s="21"/>
      <c r="AR252" s="21">
        <v>224</v>
      </c>
      <c r="AS252" s="21">
        <v>73.629112539316964</v>
      </c>
      <c r="AT252" s="21">
        <v>2.7195883698158951</v>
      </c>
      <c r="AU252" s="21">
        <v>1.7289519334653662</v>
      </c>
      <c r="AZ252" s="102">
        <v>652</v>
      </c>
      <c r="BA252" s="98">
        <v>1411.9098274568642</v>
      </c>
      <c r="BB252" s="99">
        <v>0.56999999999999995</v>
      </c>
      <c r="BC252" s="99">
        <v>0.7947042109450474</v>
      </c>
      <c r="BD252" s="103">
        <f t="shared" si="27"/>
        <v>0.63155478289379041</v>
      </c>
      <c r="BE252" s="100">
        <v>69.474366132151502</v>
      </c>
      <c r="BF252" s="100">
        <v>69.888968843560932</v>
      </c>
      <c r="BG252" s="2">
        <f t="shared" si="28"/>
        <v>69.61436103635549</v>
      </c>
      <c r="BH252" s="3">
        <v>251</v>
      </c>
      <c r="BI252" s="3" t="str">
        <f t="shared" si="29"/>
        <v>OK</v>
      </c>
      <c r="BP252" s="2">
        <v>69.61436103635549</v>
      </c>
      <c r="BQ252" s="2">
        <v>69.888968843560932</v>
      </c>
      <c r="BU252" s="99">
        <v>69.888968843560932</v>
      </c>
      <c r="BV252" s="2">
        <v>69.61436103635549</v>
      </c>
      <c r="BW252" s="2">
        <f t="shared" si="30"/>
        <v>64.86483034050687</v>
      </c>
      <c r="BX252" s="2">
        <f t="shared" si="31"/>
        <v>74.36389173220411</v>
      </c>
    </row>
    <row r="253" spans="2:76" ht="14.25">
      <c r="B253" s="19">
        <v>253</v>
      </c>
      <c r="C253" s="98">
        <v>1391.3216949152543</v>
      </c>
      <c r="D253" s="99">
        <v>0.63541662055992032</v>
      </c>
      <c r="E253" s="99">
        <v>1.0516664822396813</v>
      </c>
      <c r="F253" s="9">
        <f t="shared" si="26"/>
        <v>1.1060023898663858</v>
      </c>
      <c r="G253" s="100">
        <v>75.75804990586019</v>
      </c>
      <c r="H253" s="100">
        <v>73.778344768335302</v>
      </c>
      <c r="J253" s="21">
        <v>225</v>
      </c>
      <c r="K253" s="21">
        <v>75.217080737229139</v>
      </c>
      <c r="L253" s="21">
        <v>1.3360251153392397</v>
      </c>
      <c r="M253" s="21">
        <v>0.76905371702299696</v>
      </c>
      <c r="S253" s="19">
        <v>255</v>
      </c>
      <c r="T253" s="13">
        <v>1352.7574999999999</v>
      </c>
      <c r="U253" s="14">
        <v>0.63987541978117224</v>
      </c>
      <c r="V253" s="14">
        <v>1.0546885494529306</v>
      </c>
      <c r="W253" s="20">
        <f t="shared" si="24"/>
        <v>1.1123679363471268</v>
      </c>
      <c r="X253" s="15">
        <v>76.947412843592446</v>
      </c>
      <c r="Y253" s="15">
        <v>76.338969707608669</v>
      </c>
      <c r="AA253" s="21">
        <v>225</v>
      </c>
      <c r="AB253" s="21">
        <v>73.606026550403499</v>
      </c>
      <c r="AC253" s="21">
        <v>2.7426743587293601</v>
      </c>
      <c r="AD253" s="21">
        <v>1.6477834698944973</v>
      </c>
      <c r="AI253" s="19">
        <v>253</v>
      </c>
      <c r="AJ253" s="98">
        <v>1156.2079331941545</v>
      </c>
      <c r="AK253" s="99">
        <v>0.63</v>
      </c>
      <c r="AL253" s="99">
        <v>1.0899257155341928</v>
      </c>
      <c r="AM253" s="9">
        <f t="shared" si="25"/>
        <v>1.1879380653827223</v>
      </c>
      <c r="AN253" s="100">
        <v>76.338969707608669</v>
      </c>
      <c r="AO253" s="100">
        <v>75.930361609362151</v>
      </c>
      <c r="AP253" s="91">
        <v>76.063633345999534</v>
      </c>
      <c r="AQ253" s="21"/>
      <c r="AR253" s="21">
        <v>225</v>
      </c>
      <c r="AS253" s="21">
        <v>75.705095920738898</v>
      </c>
      <c r="AT253" s="21">
        <v>-0.92387586324927895</v>
      </c>
      <c r="AU253" s="21">
        <v>-0.58734512096584612</v>
      </c>
      <c r="AZ253" s="102">
        <v>653</v>
      </c>
      <c r="BA253" s="98">
        <v>1348.2918238993711</v>
      </c>
      <c r="BB253" s="99">
        <v>0.56499999999999995</v>
      </c>
      <c r="BC253" s="99">
        <v>0.79471071036356289</v>
      </c>
      <c r="BD253" s="103">
        <f t="shared" si="27"/>
        <v>0.63156511316655872</v>
      </c>
      <c r="BE253" s="100">
        <v>69.888968843560932</v>
      </c>
      <c r="BF253" s="100">
        <v>68.674411631286375</v>
      </c>
      <c r="BG253" s="2">
        <f t="shared" si="28"/>
        <v>69.959649027315123</v>
      </c>
      <c r="BH253" s="3">
        <v>252</v>
      </c>
      <c r="BI253" s="3" t="str">
        <f t="shared" si="29"/>
        <v>OK</v>
      </c>
      <c r="BP253" s="2">
        <v>69.959649027315123</v>
      </c>
      <c r="BQ253" s="2">
        <v>68.674411631286375</v>
      </c>
      <c r="BU253" s="99">
        <v>68.674411631286375</v>
      </c>
      <c r="BV253" s="2">
        <v>69.959649027315123</v>
      </c>
      <c r="BW253" s="2">
        <f t="shared" si="30"/>
        <v>65.210118331466504</v>
      </c>
      <c r="BX253" s="2">
        <f t="shared" si="31"/>
        <v>74.709179723163743</v>
      </c>
    </row>
    <row r="254" spans="2:76" ht="14.25">
      <c r="B254" s="19">
        <v>254</v>
      </c>
      <c r="C254" s="98">
        <v>1228.9834607366226</v>
      </c>
      <c r="D254" s="99">
        <v>0.62507789424914584</v>
      </c>
      <c r="E254" s="99">
        <v>1.0303115769965829</v>
      </c>
      <c r="F254" s="9">
        <f t="shared" si="26"/>
        <v>1.0615419456931856</v>
      </c>
      <c r="G254" s="100">
        <v>73.778344768335302</v>
      </c>
      <c r="H254" s="100">
        <v>76.560469916301571</v>
      </c>
      <c r="J254" s="21">
        <v>226</v>
      </c>
      <c r="K254" s="21">
        <v>75.258365069400782</v>
      </c>
      <c r="L254" s="21">
        <v>-0.11322372211296283</v>
      </c>
      <c r="M254" s="21">
        <v>-6.517476606271963E-2</v>
      </c>
      <c r="S254" s="19">
        <v>256</v>
      </c>
      <c r="T254" s="13">
        <v>1156.2079331941545</v>
      </c>
      <c r="U254" s="14">
        <v>0.63</v>
      </c>
      <c r="V254" s="14">
        <v>1.0899257155341928</v>
      </c>
      <c r="W254" s="20">
        <f t="shared" si="24"/>
        <v>1.1879380653827223</v>
      </c>
      <c r="X254" s="15">
        <v>76.338969707608669</v>
      </c>
      <c r="Y254" s="15">
        <v>75.930361609362151</v>
      </c>
      <c r="AA254" s="21">
        <v>226</v>
      </c>
      <c r="AB254" s="21">
        <v>75.760888733609761</v>
      </c>
      <c r="AC254" s="21">
        <v>-0.97966867612014141</v>
      </c>
      <c r="AD254" s="21">
        <v>-0.58857948095306056</v>
      </c>
      <c r="AI254" s="19">
        <v>254</v>
      </c>
      <c r="AJ254" s="98">
        <v>1400.8258333333335</v>
      </c>
      <c r="AK254" s="99">
        <v>0.63497805092186133</v>
      </c>
      <c r="AL254" s="99">
        <v>1.0199122036874453</v>
      </c>
      <c r="AM254" s="9">
        <f t="shared" si="25"/>
        <v>1.0402209032305809</v>
      </c>
      <c r="AN254" s="100">
        <v>75.930361609362151</v>
      </c>
      <c r="AO254" s="100">
        <v>75.373833772643707</v>
      </c>
      <c r="AP254" s="91">
        <v>75.04389029901067</v>
      </c>
      <c r="AQ254" s="21"/>
      <c r="AR254" s="21">
        <v>226</v>
      </c>
      <c r="AS254" s="21">
        <v>74.938313849799158</v>
      </c>
      <c r="AT254" s="21">
        <v>3.0887592572754983</v>
      </c>
      <c r="AU254" s="21">
        <v>1.9636487452095697</v>
      </c>
      <c r="BA254" s="102"/>
      <c r="BB254" s="102"/>
      <c r="BC254" s="102"/>
      <c r="BE254" s="100"/>
      <c r="BF254" s="102"/>
      <c r="BU254" s="105"/>
    </row>
    <row r="255" spans="2:76" ht="14.25">
      <c r="B255" s="19">
        <v>255</v>
      </c>
      <c r="C255" s="98">
        <v>1047.9533333333331</v>
      </c>
      <c r="D255" s="99">
        <v>0.63487168381158643</v>
      </c>
      <c r="E255" s="99">
        <v>1.07</v>
      </c>
      <c r="F255" s="9">
        <f t="shared" si="26"/>
        <v>1.1449</v>
      </c>
      <c r="G255" s="100">
        <v>76.560469916301571</v>
      </c>
      <c r="H255" s="100">
        <v>76.947412843592446</v>
      </c>
      <c r="J255" s="21">
        <v>227</v>
      </c>
      <c r="K255" s="21">
        <v>75.474908807163985</v>
      </c>
      <c r="L255" s="21">
        <v>-1.8319371870607029</v>
      </c>
      <c r="M255" s="21">
        <v>-1.0545146845566249</v>
      </c>
      <c r="S255" s="19">
        <v>257</v>
      </c>
      <c r="T255" s="13">
        <v>1400.8258333333335</v>
      </c>
      <c r="U255" s="14">
        <v>0.63497805092186133</v>
      </c>
      <c r="V255" s="14">
        <v>1.0199122036874453</v>
      </c>
      <c r="W255" s="20">
        <f t="shared" ref="W255:W318" si="32">V255^2</f>
        <v>1.0402209032305809</v>
      </c>
      <c r="X255" s="15">
        <v>75.930361609362151</v>
      </c>
      <c r="Y255" s="15">
        <v>75.373833772643707</v>
      </c>
      <c r="AA255" s="21">
        <v>227</v>
      </c>
      <c r="AB255" s="21">
        <v>74.992329813692891</v>
      </c>
      <c r="AC255" s="21">
        <v>3.0347432933817657</v>
      </c>
      <c r="AD255" s="21">
        <v>1.8232568581435105</v>
      </c>
      <c r="AI255" s="19">
        <v>255</v>
      </c>
      <c r="AJ255" s="98">
        <v>1134.2216666666666</v>
      </c>
      <c r="AK255" s="99">
        <v>0.63994659400544962</v>
      </c>
      <c r="AL255" s="99">
        <v>1.0550267029972753</v>
      </c>
      <c r="AM255" s="9">
        <f t="shared" si="25"/>
        <v>1.1130813440373009</v>
      </c>
      <c r="AN255" s="100">
        <v>75.373833772643707</v>
      </c>
      <c r="AO255" s="100">
        <v>77.144975684824871</v>
      </c>
      <c r="AP255" s="91">
        <v>75.466247027920573</v>
      </c>
      <c r="AQ255" s="21"/>
      <c r="AR255" s="21">
        <v>227</v>
      </c>
      <c r="AS255" s="21">
        <v>76.731735928518006</v>
      </c>
      <c r="AT255" s="21">
        <v>0.771577392799216</v>
      </c>
      <c r="AU255" s="21">
        <v>0.49052284526010037</v>
      </c>
      <c r="BA255" s="102"/>
      <c r="BB255" s="102"/>
      <c r="BC255" s="102"/>
      <c r="BE255" s="102"/>
      <c r="BF255" s="102"/>
      <c r="BU255" s="105"/>
    </row>
    <row r="256" spans="2:76" ht="14.25">
      <c r="B256" s="19">
        <v>256</v>
      </c>
      <c r="C256" s="98">
        <v>1352.7574999999999</v>
      </c>
      <c r="D256" s="99">
        <v>0.63987541978117224</v>
      </c>
      <c r="E256" s="99">
        <v>1.0546885494529306</v>
      </c>
      <c r="F256" s="9">
        <f t="shared" si="26"/>
        <v>1.1123679363471268</v>
      </c>
      <c r="G256" s="100">
        <v>76.947412843592446</v>
      </c>
      <c r="H256" s="100">
        <v>76.338969707608669</v>
      </c>
      <c r="J256" s="21">
        <v>228</v>
      </c>
      <c r="K256" s="21">
        <v>73.623679819770928</v>
      </c>
      <c r="L256" s="21">
        <v>2.7250210893619311</v>
      </c>
      <c r="M256" s="21">
        <v>1.5685989534767977</v>
      </c>
      <c r="S256" s="19">
        <v>258</v>
      </c>
      <c r="T256" s="13">
        <v>1134.2216666666666</v>
      </c>
      <c r="U256" s="14">
        <v>0.63994659400544962</v>
      </c>
      <c r="V256" s="14">
        <v>1.0550267029972753</v>
      </c>
      <c r="W256" s="20">
        <f t="shared" si="32"/>
        <v>1.1130813440373009</v>
      </c>
      <c r="X256" s="15">
        <v>75.373833772643707</v>
      </c>
      <c r="Y256" s="15">
        <v>77.144975684824871</v>
      </c>
      <c r="AA256" s="21">
        <v>228</v>
      </c>
      <c r="AB256" s="21">
        <v>76.775699650885656</v>
      </c>
      <c r="AC256" s="21">
        <v>0.72761367043156611</v>
      </c>
      <c r="AD256" s="21">
        <v>0.43714623822926346</v>
      </c>
      <c r="AI256" s="19">
        <v>256</v>
      </c>
      <c r="AJ256" s="98">
        <v>1367.3954134815842</v>
      </c>
      <c r="AK256" s="99">
        <v>0.63</v>
      </c>
      <c r="AL256" s="99">
        <v>1.0499912587412588</v>
      </c>
      <c r="AM256" s="9">
        <f t="shared" si="25"/>
        <v>1.1024816434330531</v>
      </c>
      <c r="AN256" s="100">
        <v>77.144975684824871</v>
      </c>
      <c r="AO256" s="100">
        <v>76.735992726446185</v>
      </c>
      <c r="AP256" s="91">
        <v>75.913054046978999</v>
      </c>
      <c r="AQ256" s="21"/>
      <c r="AR256" s="21">
        <v>228</v>
      </c>
      <c r="AS256" s="21">
        <v>76.46333323228798</v>
      </c>
      <c r="AT256" s="21">
        <v>1.2463142560373655</v>
      </c>
      <c r="AU256" s="21">
        <v>0.79233220240132329</v>
      </c>
      <c r="BA256" s="102"/>
      <c r="BB256" s="102"/>
      <c r="BC256" s="102"/>
      <c r="BE256" s="102"/>
      <c r="BF256" s="102"/>
      <c r="BU256" s="105"/>
    </row>
    <row r="257" spans="2:73" ht="14.25">
      <c r="B257" s="19">
        <v>257</v>
      </c>
      <c r="C257" s="98">
        <v>1156.2079331941545</v>
      </c>
      <c r="D257" s="99">
        <v>0.63</v>
      </c>
      <c r="E257" s="99">
        <v>1.0899257155341928</v>
      </c>
      <c r="F257" s="9">
        <f t="shared" si="26"/>
        <v>1.1879380653827223</v>
      </c>
      <c r="G257" s="100">
        <v>76.338969707608669</v>
      </c>
      <c r="H257" s="100">
        <v>75.930361609362151</v>
      </c>
      <c r="J257" s="21">
        <v>229</v>
      </c>
      <c r="K257" s="21">
        <v>75.655682744206175</v>
      </c>
      <c r="L257" s="21">
        <v>-0.87446268671655503</v>
      </c>
      <c r="M257" s="21">
        <v>-0.50336537232424827</v>
      </c>
      <c r="S257" s="19">
        <v>259</v>
      </c>
      <c r="T257" s="13">
        <v>1367.3954134815842</v>
      </c>
      <c r="U257" s="14">
        <v>0.63</v>
      </c>
      <c r="V257" s="14">
        <v>1.0499912587412588</v>
      </c>
      <c r="W257" s="20">
        <f t="shared" si="32"/>
        <v>1.1024816434330531</v>
      </c>
      <c r="X257" s="15">
        <v>77.144975684824871</v>
      </c>
      <c r="Y257" s="15">
        <v>76.735992726446185</v>
      </c>
      <c r="AA257" s="21">
        <v>229</v>
      </c>
      <c r="AB257" s="21">
        <v>76.514573384723036</v>
      </c>
      <c r="AC257" s="21">
        <v>1.1950741036023089</v>
      </c>
      <c r="AD257" s="21">
        <v>0.71799386133728993</v>
      </c>
      <c r="AI257" s="19">
        <v>257</v>
      </c>
      <c r="AJ257" s="98">
        <v>1406.5558333333331</v>
      </c>
      <c r="AK257" s="99">
        <v>0.62010812003530447</v>
      </c>
      <c r="AL257" s="99">
        <v>1.0452703000882613</v>
      </c>
      <c r="AM257" s="9">
        <f t="shared" ref="AM257:AM319" si="33">AL257^2</f>
        <v>1.0925900002466038</v>
      </c>
      <c r="AN257" s="100">
        <v>76.735992726446185</v>
      </c>
      <c r="AO257" s="100">
        <v>76.342301547702732</v>
      </c>
      <c r="AP257" s="91">
        <v>75.550582073154899</v>
      </c>
      <c r="AQ257" s="21"/>
      <c r="AR257" s="21">
        <v>229</v>
      </c>
      <c r="AS257" s="21">
        <v>74.798032022460447</v>
      </c>
      <c r="AT257" s="21">
        <v>-1.1881721510362979</v>
      </c>
      <c r="AU257" s="21">
        <v>-0.75536892296791869</v>
      </c>
      <c r="BA257" s="102"/>
      <c r="BB257" s="102"/>
      <c r="BC257" s="102"/>
      <c r="BE257" s="102"/>
      <c r="BF257" s="102"/>
      <c r="BU257" s="105"/>
    </row>
    <row r="258" spans="2:73" ht="14.25">
      <c r="B258" s="19">
        <v>258</v>
      </c>
      <c r="C258" s="98">
        <v>1400.8258333333335</v>
      </c>
      <c r="D258" s="99">
        <v>0.63497805092186133</v>
      </c>
      <c r="E258" s="99">
        <v>1.0199122036874453</v>
      </c>
      <c r="F258" s="9">
        <f t="shared" ref="F258:F321" si="34">E258^2</f>
        <v>1.0402209032305809</v>
      </c>
      <c r="G258" s="100">
        <v>75.930361609362151</v>
      </c>
      <c r="H258" s="100">
        <v>75.373833772643707</v>
      </c>
      <c r="J258" s="21">
        <v>230</v>
      </c>
      <c r="K258" s="21">
        <v>74.974223880355339</v>
      </c>
      <c r="L258" s="21">
        <v>3.0528492267193172</v>
      </c>
      <c r="M258" s="21">
        <v>1.7573060703451857</v>
      </c>
      <c r="S258" s="19">
        <v>260</v>
      </c>
      <c r="T258" s="13">
        <v>1406.5558333333331</v>
      </c>
      <c r="U258" s="14">
        <v>0.62010812003530447</v>
      </c>
      <c r="V258" s="14">
        <v>1.0452703000882613</v>
      </c>
      <c r="W258" s="20">
        <f t="shared" si="32"/>
        <v>1.0925900002466038</v>
      </c>
      <c r="X258" s="15">
        <v>76.735992726446185</v>
      </c>
      <c r="Y258" s="15">
        <v>76.342301547702732</v>
      </c>
      <c r="AA258" s="21">
        <v>230</v>
      </c>
      <c r="AB258" s="21">
        <v>74.638126072450916</v>
      </c>
      <c r="AC258" s="21">
        <v>-1.0282662010267671</v>
      </c>
      <c r="AD258" s="21">
        <v>-0.61777660308462234</v>
      </c>
      <c r="AI258" s="19">
        <v>258</v>
      </c>
      <c r="AJ258" s="98">
        <v>1321.8791666666666</v>
      </c>
      <c r="AK258" s="99">
        <v>0.6125781376518219</v>
      </c>
      <c r="AL258" s="99">
        <v>1.0483595141700404</v>
      </c>
      <c r="AM258" s="9">
        <f t="shared" si="33"/>
        <v>1.0990576709508431</v>
      </c>
      <c r="AN258" s="100">
        <v>76.342301547702732</v>
      </c>
      <c r="AO258" s="100">
        <v>74.839961154467773</v>
      </c>
      <c r="AP258" s="91">
        <v>75.495551456745872</v>
      </c>
      <c r="AQ258" s="21"/>
      <c r="AR258" s="21">
        <v>230</v>
      </c>
      <c r="AS258" s="21">
        <v>73.753154652014302</v>
      </c>
      <c r="AT258" s="21">
        <v>1.4082043454114483</v>
      </c>
      <c r="AU258" s="21">
        <v>0.89525225682527632</v>
      </c>
      <c r="BA258" s="102"/>
      <c r="BB258" s="102"/>
      <c r="BC258" s="102"/>
      <c r="BE258" s="102"/>
      <c r="BF258" s="102"/>
      <c r="BU258" s="105"/>
    </row>
    <row r="259" spans="2:73" ht="14.25">
      <c r="B259" s="19">
        <v>259</v>
      </c>
      <c r="C259" s="98">
        <v>1134.2216666666666</v>
      </c>
      <c r="D259" s="99">
        <v>0.63994659400544962</v>
      </c>
      <c r="E259" s="99">
        <v>1.0550267029972753</v>
      </c>
      <c r="F259" s="9">
        <f t="shared" si="34"/>
        <v>1.1130813440373009</v>
      </c>
      <c r="G259" s="100">
        <v>75.373833772643707</v>
      </c>
      <c r="H259" s="100">
        <v>77.144975684824871</v>
      </c>
      <c r="J259" s="21">
        <v>231</v>
      </c>
      <c r="K259" s="21">
        <v>76.593339566411444</v>
      </c>
      <c r="L259" s="21">
        <v>0.90997375490577781</v>
      </c>
      <c r="M259" s="21">
        <v>0.52380654418009653</v>
      </c>
      <c r="S259" s="19">
        <v>261</v>
      </c>
      <c r="T259" s="13">
        <v>1321.8791666666666</v>
      </c>
      <c r="U259" s="14">
        <v>0.6125781376518219</v>
      </c>
      <c r="V259" s="14">
        <v>1.0483595141700404</v>
      </c>
      <c r="W259" s="20">
        <f t="shared" si="32"/>
        <v>1.0990576709508431</v>
      </c>
      <c r="X259" s="15">
        <v>76.342301547702732</v>
      </c>
      <c r="Y259" s="15">
        <v>74.839961154467773</v>
      </c>
      <c r="AA259" s="21">
        <v>231</v>
      </c>
      <c r="AB259" s="21">
        <v>73.745710689756635</v>
      </c>
      <c r="AC259" s="21">
        <v>1.415648307669116</v>
      </c>
      <c r="AD259" s="21">
        <v>0.85051361388815605</v>
      </c>
      <c r="AI259" s="19">
        <v>259</v>
      </c>
      <c r="AJ259" s="98">
        <v>1361.3525</v>
      </c>
      <c r="AK259" s="99">
        <v>0.66510299521211458</v>
      </c>
      <c r="AL259" s="99">
        <v>1.0502059904242291</v>
      </c>
      <c r="AM259" s="9">
        <f t="shared" si="33"/>
        <v>1.1029326223229361</v>
      </c>
      <c r="AN259" s="100">
        <v>74.839961154467773</v>
      </c>
      <c r="AO259" s="100">
        <v>72.042164163999104</v>
      </c>
      <c r="AP259" s="91">
        <v>74.762965984179658</v>
      </c>
      <c r="AQ259" s="21"/>
      <c r="AR259" s="21">
        <v>231</v>
      </c>
      <c r="AS259" s="21">
        <v>75.193546323307658</v>
      </c>
      <c r="AT259" s="21">
        <v>3.7308810281767677</v>
      </c>
      <c r="AU259" s="21">
        <v>2.3718714342171383</v>
      </c>
      <c r="BA259" s="102"/>
      <c r="BB259" s="102"/>
      <c r="BC259" s="102"/>
      <c r="BE259" s="102"/>
      <c r="BF259" s="102"/>
      <c r="BU259" s="105"/>
    </row>
    <row r="260" spans="2:73" ht="14.25">
      <c r="B260" s="19">
        <v>260</v>
      </c>
      <c r="C260" s="98">
        <v>1367.3954134815842</v>
      </c>
      <c r="D260" s="99">
        <v>0.63</v>
      </c>
      <c r="E260" s="99">
        <v>1.0499912587412588</v>
      </c>
      <c r="F260" s="9">
        <f t="shared" si="34"/>
        <v>1.1024816434330531</v>
      </c>
      <c r="G260" s="100">
        <v>77.144975684824871</v>
      </c>
      <c r="H260" s="100">
        <v>76.735992726446185</v>
      </c>
      <c r="J260" s="21">
        <v>232</v>
      </c>
      <c r="K260" s="21">
        <v>76.361416451147633</v>
      </c>
      <c r="L260" s="21">
        <v>1.3482310371777118</v>
      </c>
      <c r="M260" s="21">
        <v>0.77607978970066926</v>
      </c>
      <c r="S260" s="19">
        <v>262</v>
      </c>
      <c r="T260" s="13">
        <v>1361.3525</v>
      </c>
      <c r="U260" s="14">
        <v>0.66510299521211458</v>
      </c>
      <c r="V260" s="14">
        <v>1.0502059904242291</v>
      </c>
      <c r="W260" s="20">
        <f t="shared" si="32"/>
        <v>1.1029326223229361</v>
      </c>
      <c r="X260" s="15">
        <v>74.839961154467773</v>
      </c>
      <c r="Y260" s="15">
        <v>72.042164163999104</v>
      </c>
      <c r="AA260" s="21">
        <v>232</v>
      </c>
      <c r="AB260" s="21">
        <v>75.210661556011786</v>
      </c>
      <c r="AC260" s="21">
        <v>3.7137657954726393</v>
      </c>
      <c r="AD260" s="21">
        <v>2.2312097932306001</v>
      </c>
      <c r="AI260" s="19">
        <v>260</v>
      </c>
      <c r="AJ260" s="98">
        <v>1344.9583333333333</v>
      </c>
      <c r="AK260" s="99">
        <v>0.62021810250817877</v>
      </c>
      <c r="AL260" s="99">
        <v>0.93021810250817871</v>
      </c>
      <c r="AM260" s="9">
        <f t="shared" si="33"/>
        <v>0.86530571823391644</v>
      </c>
      <c r="AN260" s="100">
        <v>72.042164163999104</v>
      </c>
      <c r="AO260" s="100">
        <v>74.786321461552305</v>
      </c>
      <c r="AP260" s="91">
        <v>72.425703559294547</v>
      </c>
      <c r="AQ260" s="21"/>
      <c r="AR260" s="21">
        <v>232</v>
      </c>
      <c r="AS260" s="21">
        <v>76.944366057820829</v>
      </c>
      <c r="AT260" s="21">
        <v>-5.1187528264904358E-3</v>
      </c>
      <c r="AU260" s="21">
        <v>-3.2541974713956663E-3</v>
      </c>
      <c r="BA260" s="102"/>
      <c r="BB260" s="102"/>
      <c r="BC260" s="102"/>
      <c r="BE260" s="102"/>
      <c r="BF260" s="102"/>
      <c r="BU260" s="105"/>
    </row>
    <row r="261" spans="2:73" ht="14.25">
      <c r="B261" s="19">
        <v>261</v>
      </c>
      <c r="C261" s="98">
        <v>1406.5558333333331</v>
      </c>
      <c r="D261" s="99">
        <v>0.62010812003530447</v>
      </c>
      <c r="E261" s="99">
        <v>1.0452703000882613</v>
      </c>
      <c r="F261" s="9">
        <f t="shared" si="34"/>
        <v>1.0925900002466038</v>
      </c>
      <c r="G261" s="100">
        <v>76.735992726446185</v>
      </c>
      <c r="H261" s="100">
        <v>76.342301547702732</v>
      </c>
      <c r="J261" s="21">
        <v>233</v>
      </c>
      <c r="K261" s="21">
        <v>74.37402287311096</v>
      </c>
      <c r="L261" s="21">
        <v>-0.76416300168681062</v>
      </c>
      <c r="M261" s="21">
        <v>-0.43987376443104498</v>
      </c>
      <c r="S261" s="19">
        <v>263</v>
      </c>
      <c r="T261" s="13">
        <v>1344.9583333333333</v>
      </c>
      <c r="U261" s="14">
        <v>0.62021810250817877</v>
      </c>
      <c r="V261" s="14">
        <v>0.93021810250817871</v>
      </c>
      <c r="W261" s="20">
        <f t="shared" si="32"/>
        <v>0.86530571823391644</v>
      </c>
      <c r="X261" s="15">
        <v>72.042164163999104</v>
      </c>
      <c r="Y261" s="15">
        <v>74.786321461552305</v>
      </c>
      <c r="AA261" s="21">
        <v>233</v>
      </c>
      <c r="AB261" s="21">
        <v>76.910415732449934</v>
      </c>
      <c r="AC261" s="21">
        <v>2.8831572544405049E-2</v>
      </c>
      <c r="AD261" s="21">
        <v>1.732184810731395E-2</v>
      </c>
      <c r="AI261" s="19">
        <v>261</v>
      </c>
      <c r="AJ261" s="98">
        <v>1388.2698191933239</v>
      </c>
      <c r="AK261" s="99">
        <v>0.63514615208951819</v>
      </c>
      <c r="AL261" s="99">
        <v>1.0302923041790362</v>
      </c>
      <c r="AM261" s="9">
        <f t="shared" si="33"/>
        <v>1.0615022320505476</v>
      </c>
      <c r="AN261" s="100">
        <v>74.786321461552305</v>
      </c>
      <c r="AO261" s="100">
        <v>75.396548561311363</v>
      </c>
      <c r="AP261" s="91">
        <v>74.48544541723291</v>
      </c>
      <c r="AQ261" s="21"/>
      <c r="AR261" s="21">
        <v>233</v>
      </c>
      <c r="AS261" s="21">
        <v>75.35388067773323</v>
      </c>
      <c r="AT261" s="21">
        <v>-2.5230626279332995</v>
      </c>
      <c r="AU261" s="21">
        <v>-1.6040125988311948</v>
      </c>
      <c r="BA261" s="102"/>
      <c r="BB261" s="102"/>
      <c r="BC261" s="102"/>
      <c r="BE261" s="102"/>
      <c r="BF261" s="102"/>
      <c r="BU261" s="105"/>
    </row>
    <row r="262" spans="2:73" ht="14.25">
      <c r="B262" s="19">
        <v>262</v>
      </c>
      <c r="C262" s="98">
        <v>1321.8791666666666</v>
      </c>
      <c r="D262" s="99">
        <v>0.6125781376518219</v>
      </c>
      <c r="E262" s="99">
        <v>1.0483595141700404</v>
      </c>
      <c r="F262" s="9">
        <f t="shared" si="34"/>
        <v>1.0990576709508431</v>
      </c>
      <c r="G262" s="100">
        <v>76.342301547702732</v>
      </c>
      <c r="H262" s="100">
        <v>74.839961154467773</v>
      </c>
      <c r="J262" s="21">
        <v>234</v>
      </c>
      <c r="K262" s="21">
        <v>73.756766443789587</v>
      </c>
      <c r="L262" s="21">
        <v>1.4045925536361636</v>
      </c>
      <c r="M262" s="21">
        <v>0.80852306732454782</v>
      </c>
      <c r="S262" s="19">
        <v>264</v>
      </c>
      <c r="T262" s="13">
        <v>1388.2698191933239</v>
      </c>
      <c r="U262" s="14">
        <v>0.63514615208951819</v>
      </c>
      <c r="V262" s="14">
        <v>1.0302923041790362</v>
      </c>
      <c r="W262" s="20">
        <f t="shared" si="32"/>
        <v>1.0615022320505476</v>
      </c>
      <c r="X262" s="15">
        <v>74.786321461552305</v>
      </c>
      <c r="Y262" s="15">
        <v>75.396548561311363</v>
      </c>
      <c r="AA262" s="21">
        <v>234</v>
      </c>
      <c r="AB262" s="21">
        <v>75.276949820534668</v>
      </c>
      <c r="AC262" s="21">
        <v>-2.4461317707347376</v>
      </c>
      <c r="AD262" s="21">
        <v>-1.469622335648997</v>
      </c>
      <c r="AI262" s="19">
        <v>262</v>
      </c>
      <c r="AJ262" s="98">
        <v>1405.8451253481894</v>
      </c>
      <c r="AK262" s="99">
        <v>0.65</v>
      </c>
      <c r="AL262" s="99">
        <v>1.1000000000000001</v>
      </c>
      <c r="AM262" s="9">
        <f t="shared" si="33"/>
        <v>1.2100000000000002</v>
      </c>
      <c r="AN262" s="100">
        <v>75.396548561311363</v>
      </c>
      <c r="AO262" s="100">
        <v>77.478077478077466</v>
      </c>
      <c r="AP262" s="91">
        <v>75.126708329403783</v>
      </c>
      <c r="AQ262" s="21"/>
      <c r="AR262" s="21">
        <v>234</v>
      </c>
      <c r="AS262" s="21">
        <v>72.882879246633678</v>
      </c>
      <c r="AT262" s="21">
        <v>0.73280799566536814</v>
      </c>
      <c r="AU262" s="21">
        <v>0.46587557699045756</v>
      </c>
      <c r="BA262" s="102"/>
      <c r="BB262" s="102"/>
      <c r="BC262" s="102"/>
      <c r="BE262" s="102"/>
      <c r="BF262" s="102"/>
      <c r="BU262" s="105"/>
    </row>
    <row r="263" spans="2:73" ht="14.25">
      <c r="B263" s="19">
        <v>263</v>
      </c>
      <c r="C263" s="98">
        <v>1361.3525</v>
      </c>
      <c r="D263" s="99">
        <v>0.66510299521211458</v>
      </c>
      <c r="E263" s="99">
        <v>1.0502059904242291</v>
      </c>
      <c r="F263" s="9">
        <f t="shared" si="34"/>
        <v>1.1029326223229361</v>
      </c>
      <c r="G263" s="100">
        <v>74.839961154467773</v>
      </c>
      <c r="H263" s="100">
        <v>72.042164163999104</v>
      </c>
      <c r="J263" s="21">
        <v>235</v>
      </c>
      <c r="K263" s="21">
        <v>75.187350745889631</v>
      </c>
      <c r="L263" s="21">
        <v>3.7370766055947939</v>
      </c>
      <c r="M263" s="21">
        <v>2.1511666370153524</v>
      </c>
      <c r="S263" s="19">
        <v>265</v>
      </c>
      <c r="T263" s="13">
        <v>1405.8451253481894</v>
      </c>
      <c r="U263" s="14">
        <v>0.65</v>
      </c>
      <c r="V263" s="14">
        <v>1.1000000000000001</v>
      </c>
      <c r="W263" s="20">
        <f t="shared" si="32"/>
        <v>1.2100000000000002</v>
      </c>
      <c r="X263" s="15">
        <v>75.396548561311363</v>
      </c>
      <c r="Y263" s="15">
        <v>77.478077478077466</v>
      </c>
      <c r="AA263" s="21">
        <v>235</v>
      </c>
      <c r="AB263" s="21">
        <v>72.814820852950362</v>
      </c>
      <c r="AC263" s="21">
        <v>0.80086638934868404</v>
      </c>
      <c r="AD263" s="21">
        <v>0.48115606351977863</v>
      </c>
      <c r="AI263" s="19">
        <v>263</v>
      </c>
      <c r="AJ263" s="98">
        <v>1423.7458333333334</v>
      </c>
      <c r="AK263" s="99">
        <v>0.64917233739515745</v>
      </c>
      <c r="AL263" s="99">
        <v>1.1305744579838584</v>
      </c>
      <c r="AM263" s="9">
        <f t="shared" si="33"/>
        <v>1.2781986050454952</v>
      </c>
      <c r="AN263" s="100">
        <v>77.478077478077466</v>
      </c>
      <c r="AO263" s="100">
        <v>77.438484853444038</v>
      </c>
      <c r="AP263" s="91">
        <v>76.341545666856945</v>
      </c>
      <c r="AQ263" s="21"/>
      <c r="AR263" s="21">
        <v>235</v>
      </c>
      <c r="AS263" s="21">
        <v>74.028504318526899</v>
      </c>
      <c r="AT263" s="21">
        <v>0.84525519203884869</v>
      </c>
      <c r="AU263" s="21">
        <v>0.5373627916514947</v>
      </c>
      <c r="BA263" s="102"/>
      <c r="BB263" s="102"/>
      <c r="BC263" s="102"/>
      <c r="BE263" s="102"/>
      <c r="BF263" s="102"/>
      <c r="BU263" s="105"/>
    </row>
    <row r="264" spans="2:73" ht="14.25">
      <c r="B264" s="19">
        <v>264</v>
      </c>
      <c r="C264" s="98">
        <v>1344.9583333333333</v>
      </c>
      <c r="D264" s="99">
        <v>0.62021810250817877</v>
      </c>
      <c r="E264" s="99">
        <v>0.93021810250817871</v>
      </c>
      <c r="F264" s="9">
        <f t="shared" si="34"/>
        <v>0.86530571823391644</v>
      </c>
      <c r="G264" s="100">
        <v>72.042164163999104</v>
      </c>
      <c r="H264" s="100">
        <v>74.786321461552305</v>
      </c>
      <c r="J264" s="21">
        <v>236</v>
      </c>
      <c r="K264" s="21">
        <v>76.685554530355034</v>
      </c>
      <c r="L264" s="21">
        <v>0.25369277463930473</v>
      </c>
      <c r="M264" s="21">
        <v>0.14603271231820722</v>
      </c>
      <c r="S264" s="19">
        <v>266</v>
      </c>
      <c r="T264" s="13">
        <v>1423.7458333333334</v>
      </c>
      <c r="U264" s="14">
        <v>0.64917233739515745</v>
      </c>
      <c r="V264" s="14">
        <v>1.1305744579838584</v>
      </c>
      <c r="W264" s="20">
        <f t="shared" si="32"/>
        <v>1.2781986050454952</v>
      </c>
      <c r="X264" s="15">
        <v>77.478077478077466</v>
      </c>
      <c r="Y264" s="15">
        <v>77.438484853444038</v>
      </c>
      <c r="AA264" s="21">
        <v>236</v>
      </c>
      <c r="AB264" s="21">
        <v>73.986567424383338</v>
      </c>
      <c r="AC264" s="21">
        <v>0.88719208618240941</v>
      </c>
      <c r="AD264" s="21">
        <v>0.53302006108733413</v>
      </c>
      <c r="AI264" s="19">
        <v>264</v>
      </c>
      <c r="AJ264" s="98">
        <v>1502.2773869346734</v>
      </c>
      <c r="AK264" s="99">
        <v>0.68016915422885571</v>
      </c>
      <c r="AL264" s="99">
        <v>1.1000000000000001</v>
      </c>
      <c r="AM264" s="9">
        <f t="shared" si="33"/>
        <v>1.2100000000000002</v>
      </c>
      <c r="AN264" s="100">
        <v>77.438484853444038</v>
      </c>
      <c r="AO264" s="100">
        <v>74.177297131237481</v>
      </c>
      <c r="AP264" s="91">
        <v>76.16303650449683</v>
      </c>
      <c r="AQ264" s="21"/>
      <c r="AR264" s="21">
        <v>236</v>
      </c>
      <c r="AS264" s="21">
        <v>74.781911715007709</v>
      </c>
      <c r="AT264" s="21">
        <v>0.1520041871059874</v>
      </c>
      <c r="AU264" s="21">
        <v>9.6635187923501537E-2</v>
      </c>
      <c r="BA264" s="102"/>
      <c r="BB264" s="102"/>
      <c r="BC264" s="102"/>
      <c r="BE264" s="102"/>
      <c r="BF264" s="102"/>
      <c r="BU264" s="105"/>
    </row>
    <row r="265" spans="2:73" ht="14.25">
      <c r="B265" s="19">
        <v>265</v>
      </c>
      <c r="C265" s="98">
        <v>1388.2698191933239</v>
      </c>
      <c r="D265" s="99">
        <v>0.63514615208951819</v>
      </c>
      <c r="E265" s="99">
        <v>1.0302923041790362</v>
      </c>
      <c r="F265" s="9">
        <f t="shared" si="34"/>
        <v>1.0615022320505476</v>
      </c>
      <c r="G265" s="100">
        <v>74.786321461552305</v>
      </c>
      <c r="H265" s="100">
        <v>75.396548561311363</v>
      </c>
      <c r="J265" s="21">
        <v>237</v>
      </c>
      <c r="K265" s="21">
        <v>75.123832578314563</v>
      </c>
      <c r="L265" s="21">
        <v>-2.2930145285146324</v>
      </c>
      <c r="M265" s="21">
        <v>-1.3199237994071258</v>
      </c>
      <c r="S265" s="19">
        <v>267</v>
      </c>
      <c r="T265" s="13">
        <v>1502.2773869346734</v>
      </c>
      <c r="U265" s="14">
        <v>0.68016915422885571</v>
      </c>
      <c r="V265" s="14">
        <v>1.1000000000000001</v>
      </c>
      <c r="W265" s="20">
        <f t="shared" si="32"/>
        <v>1.2100000000000002</v>
      </c>
      <c r="X265" s="15">
        <v>77.438484853444038</v>
      </c>
      <c r="Y265" s="15">
        <v>74.177297131237481</v>
      </c>
      <c r="AA265" s="21">
        <v>237</v>
      </c>
      <c r="AB265" s="21">
        <v>74.706957726477526</v>
      </c>
      <c r="AC265" s="21">
        <v>0.22695817563617027</v>
      </c>
      <c r="AD265" s="21">
        <v>0.13635520709208504</v>
      </c>
      <c r="AI265" s="19">
        <v>265</v>
      </c>
      <c r="AJ265" s="98">
        <v>1401.4990264255907</v>
      </c>
      <c r="AK265" s="99">
        <v>0.68</v>
      </c>
      <c r="AL265" s="99">
        <v>1.1000000000000001</v>
      </c>
      <c r="AM265" s="9">
        <f t="shared" si="33"/>
        <v>1.2100000000000002</v>
      </c>
      <c r="AN265" s="100">
        <v>74.177297131237481</v>
      </c>
      <c r="AO265" s="100">
        <v>72.771905637254903</v>
      </c>
      <c r="AP265" s="91">
        <v>74.558487708805359</v>
      </c>
      <c r="AQ265" s="21"/>
      <c r="AR265" s="21">
        <v>237</v>
      </c>
      <c r="AS265" s="21">
        <v>74.958387290074938</v>
      </c>
      <c r="AT265" s="21">
        <v>0.82687483751257673</v>
      </c>
      <c r="AU265" s="21">
        <v>0.52567765950109946</v>
      </c>
      <c r="BA265" s="102"/>
      <c r="BB265" s="102"/>
      <c r="BC265" s="102"/>
      <c r="BE265" s="102"/>
      <c r="BF265" s="102"/>
      <c r="BU265" s="105"/>
    </row>
    <row r="266" spans="2:73" ht="14.25">
      <c r="B266" s="19">
        <v>266</v>
      </c>
      <c r="C266" s="98">
        <v>1405.8451253481894</v>
      </c>
      <c r="D266" s="99">
        <v>0.65</v>
      </c>
      <c r="E266" s="99">
        <v>1.1000000000000001</v>
      </c>
      <c r="F266" s="9">
        <f t="shared" si="34"/>
        <v>1.2100000000000002</v>
      </c>
      <c r="G266" s="100">
        <v>75.396548561311363</v>
      </c>
      <c r="H266" s="100">
        <v>77.478077478077466</v>
      </c>
      <c r="J266" s="21">
        <v>238</v>
      </c>
      <c r="K266" s="21">
        <v>72.864044201609431</v>
      </c>
      <c r="L266" s="21">
        <v>0.75164304068961485</v>
      </c>
      <c r="M266" s="21">
        <v>0.4326669219612973</v>
      </c>
      <c r="S266" s="19">
        <v>268</v>
      </c>
      <c r="T266" s="13">
        <v>1401.4990264255907</v>
      </c>
      <c r="U266" s="14">
        <v>0.68</v>
      </c>
      <c r="V266" s="14">
        <v>1.1000000000000001</v>
      </c>
      <c r="W266" s="20">
        <f t="shared" si="32"/>
        <v>1.2100000000000002</v>
      </c>
      <c r="X266" s="15">
        <v>74.177297131237481</v>
      </c>
      <c r="Y266" s="15">
        <v>72.771905637254903</v>
      </c>
      <c r="AA266" s="21">
        <v>238</v>
      </c>
      <c r="AB266" s="21">
        <v>74.964829231275104</v>
      </c>
      <c r="AC266" s="21">
        <v>0.82043289631241123</v>
      </c>
      <c r="AD266" s="21">
        <v>0.49291151186011395</v>
      </c>
      <c r="AI266" s="19">
        <v>266</v>
      </c>
      <c r="AJ266" s="98">
        <v>1213.0091666666667</v>
      </c>
      <c r="AK266" s="99">
        <v>0.71</v>
      </c>
      <c r="AL266" s="99">
        <v>1.1499312557286892</v>
      </c>
      <c r="AM266" s="9">
        <f t="shared" si="33"/>
        <v>1.3223418929017599</v>
      </c>
      <c r="AN266" s="100">
        <v>72.771905637254903</v>
      </c>
      <c r="AO266" s="100">
        <v>75.277237193653718</v>
      </c>
      <c r="AP266" s="91">
        <v>74.418274787530919</v>
      </c>
      <c r="AQ266" s="21"/>
      <c r="AR266" s="21">
        <v>238</v>
      </c>
      <c r="AS266" s="21">
        <v>75.229748784623894</v>
      </c>
      <c r="AT266" s="21">
        <v>-0.85253583868076532</v>
      </c>
      <c r="AU266" s="21">
        <v>-0.54199139215152992</v>
      </c>
      <c r="BA266" s="102"/>
      <c r="BB266" s="102"/>
      <c r="BC266" s="102"/>
      <c r="BE266" s="102"/>
      <c r="BF266" s="102"/>
      <c r="BU266" s="105"/>
    </row>
    <row r="267" spans="2:73" ht="14.25">
      <c r="B267" s="19">
        <v>267</v>
      </c>
      <c r="C267" s="98">
        <v>1423.7458333333334</v>
      </c>
      <c r="D267" s="99">
        <v>0.64917233739515745</v>
      </c>
      <c r="E267" s="99">
        <v>1.1305744579838584</v>
      </c>
      <c r="F267" s="9">
        <f t="shared" si="34"/>
        <v>1.2781986050454952</v>
      </c>
      <c r="G267" s="100">
        <v>77.478077478077466</v>
      </c>
      <c r="H267" s="100">
        <v>77.438484853444038</v>
      </c>
      <c r="J267" s="21">
        <v>239</v>
      </c>
      <c r="K267" s="21">
        <v>74.042674938205934</v>
      </c>
      <c r="L267" s="21">
        <v>0.83108457235981348</v>
      </c>
      <c r="M267" s="21">
        <v>0.47839570693361677</v>
      </c>
      <c r="S267" s="19">
        <v>269</v>
      </c>
      <c r="T267" s="13">
        <v>1213.0091666666667</v>
      </c>
      <c r="U267" s="14">
        <v>0.71</v>
      </c>
      <c r="V267" s="14">
        <v>1.1499312557286892</v>
      </c>
      <c r="W267" s="20">
        <f t="shared" si="32"/>
        <v>1.3223418929017599</v>
      </c>
      <c r="X267" s="15">
        <v>72.771905637254903</v>
      </c>
      <c r="Y267" s="15">
        <v>75.277237193653718</v>
      </c>
      <c r="AA267" s="21">
        <v>239</v>
      </c>
      <c r="AB267" s="21">
        <v>75.243714254732438</v>
      </c>
      <c r="AC267" s="21">
        <v>-0.86650130878931009</v>
      </c>
      <c r="AD267" s="21">
        <v>-0.5205891573385526</v>
      </c>
      <c r="AI267" s="19">
        <v>267</v>
      </c>
      <c r="AJ267" s="98">
        <v>1405.5021097046413</v>
      </c>
      <c r="AK267" s="99">
        <v>0.73</v>
      </c>
      <c r="AL267" s="99">
        <v>0.94501110461718285</v>
      </c>
      <c r="AM267" s="9">
        <f t="shared" si="33"/>
        <v>0.89304598784978806</v>
      </c>
      <c r="AN267" s="100">
        <v>75.277237193653718</v>
      </c>
      <c r="AO267" s="100">
        <v>73.9770671782438</v>
      </c>
      <c r="AP267" s="91">
        <v>74.562448181168961</v>
      </c>
      <c r="AQ267" s="21"/>
      <c r="AR267" s="21">
        <v>239</v>
      </c>
      <c r="AS267" s="21">
        <v>74.615174111277213</v>
      </c>
      <c r="AT267" s="21">
        <v>-0.45244317075253093</v>
      </c>
      <c r="AU267" s="21">
        <v>-0.28763635833195761</v>
      </c>
      <c r="BA267" s="102"/>
      <c r="BB267" s="102"/>
      <c r="BC267" s="102"/>
      <c r="BE267" s="102"/>
      <c r="BF267" s="102"/>
      <c r="BU267" s="105"/>
    </row>
    <row r="268" spans="2:73" ht="14.25">
      <c r="B268" s="19">
        <v>268</v>
      </c>
      <c r="C268" s="98">
        <v>1502.2773869346734</v>
      </c>
      <c r="D268" s="99">
        <v>0.68016915422885571</v>
      </c>
      <c r="E268" s="99">
        <v>1.1000000000000001</v>
      </c>
      <c r="F268" s="9">
        <f t="shared" si="34"/>
        <v>1.2100000000000002</v>
      </c>
      <c r="G268" s="100">
        <v>77.438484853444038</v>
      </c>
      <c r="H268" s="100">
        <v>74.177297131237481</v>
      </c>
      <c r="J268" s="21">
        <v>240</v>
      </c>
      <c r="K268" s="21">
        <v>74.713318745496608</v>
      </c>
      <c r="L268" s="21">
        <v>0.22059715661708879</v>
      </c>
      <c r="M268" s="21">
        <v>0.12698194166656743</v>
      </c>
      <c r="S268" s="19">
        <v>270</v>
      </c>
      <c r="T268" s="13">
        <v>1405.5021097046413</v>
      </c>
      <c r="U268" s="14">
        <v>0.73</v>
      </c>
      <c r="V268" s="14">
        <v>0.94501110461718285</v>
      </c>
      <c r="W268" s="20">
        <f t="shared" si="32"/>
        <v>0.89304598784978806</v>
      </c>
      <c r="X268" s="15">
        <v>75.277237193653718</v>
      </c>
      <c r="Y268" s="15">
        <v>73.9770671782438</v>
      </c>
      <c r="AA268" s="21">
        <v>240</v>
      </c>
      <c r="AB268" s="21">
        <v>74.596064400251123</v>
      </c>
      <c r="AC268" s="21">
        <v>-0.43333345972644111</v>
      </c>
      <c r="AD268" s="21">
        <v>-0.26034432765114207</v>
      </c>
      <c r="AI268" s="19">
        <v>268</v>
      </c>
      <c r="AJ268" s="98">
        <v>1419.2966442953018</v>
      </c>
      <c r="AK268" s="99">
        <v>0.74512257763250056</v>
      </c>
      <c r="AL268" s="99">
        <v>0.950081718421667</v>
      </c>
      <c r="AM268" s="9">
        <f t="shared" si="33"/>
        <v>0.90265527167906778</v>
      </c>
      <c r="AN268" s="100">
        <v>73.9770671782438</v>
      </c>
      <c r="AO268" s="100">
        <v>74.4809460249582</v>
      </c>
      <c r="AP268" s="91">
        <v>73.894186971840583</v>
      </c>
      <c r="AQ268" s="21"/>
      <c r="AR268" s="21">
        <v>240</v>
      </c>
      <c r="AS268" s="21">
        <v>73.760115196235063</v>
      </c>
      <c r="AT268" s="21">
        <v>-1.2330606757776934</v>
      </c>
      <c r="AU268" s="21">
        <v>-0.783906367275087</v>
      </c>
      <c r="BA268" s="102"/>
      <c r="BB268" s="102"/>
      <c r="BC268" s="102"/>
      <c r="BE268" s="102"/>
      <c r="BF268" s="102"/>
      <c r="BU268" s="105"/>
    </row>
    <row r="269" spans="2:73" ht="14.25">
      <c r="B269" s="19">
        <v>269</v>
      </c>
      <c r="C269" s="98">
        <v>1401.4990264255907</v>
      </c>
      <c r="D269" s="99">
        <v>0.68</v>
      </c>
      <c r="E269" s="99">
        <v>1.1000000000000001</v>
      </c>
      <c r="F269" s="9">
        <f t="shared" si="34"/>
        <v>1.2100000000000002</v>
      </c>
      <c r="G269" s="100">
        <v>74.177297131237481</v>
      </c>
      <c r="H269" s="100">
        <v>72.771905637254903</v>
      </c>
      <c r="J269" s="21">
        <v>241</v>
      </c>
      <c r="K269" s="21">
        <v>74.950972274383759</v>
      </c>
      <c r="L269" s="21">
        <v>0.83428985320375659</v>
      </c>
      <c r="M269" s="21">
        <v>0.48024075693966484</v>
      </c>
      <c r="S269" s="19">
        <v>271</v>
      </c>
      <c r="T269" s="13">
        <v>1419.2966442953018</v>
      </c>
      <c r="U269" s="14">
        <v>0.74512257763250056</v>
      </c>
      <c r="V269" s="14">
        <v>0.950081718421667</v>
      </c>
      <c r="W269" s="20">
        <f t="shared" si="32"/>
        <v>0.90265527167906778</v>
      </c>
      <c r="X269" s="15">
        <v>73.9770671782438</v>
      </c>
      <c r="Y269" s="15">
        <v>74.4809460249582</v>
      </c>
      <c r="AA269" s="21">
        <v>241</v>
      </c>
      <c r="AB269" s="21">
        <v>73.686965269931875</v>
      </c>
      <c r="AC269" s="21">
        <v>-1.1599107494745056</v>
      </c>
      <c r="AD269" s="21">
        <v>-0.69686791414147176</v>
      </c>
      <c r="AI269" s="19">
        <v>269</v>
      </c>
      <c r="AJ269" s="98">
        <v>1428.3616666666667</v>
      </c>
      <c r="AK269" s="99">
        <v>0.74505890426627019</v>
      </c>
      <c r="AL269" s="99">
        <v>1.0049410957337299</v>
      </c>
      <c r="AM269" s="9">
        <f t="shared" si="33"/>
        <v>1.0099066058945096</v>
      </c>
      <c r="AN269" s="100">
        <v>74.4809460249582</v>
      </c>
      <c r="AO269" s="100">
        <v>75.794231906647639</v>
      </c>
      <c r="AP269" s="91">
        <v>74.472917965236405</v>
      </c>
      <c r="AQ269" s="21"/>
      <c r="AR269" s="21">
        <v>241</v>
      </c>
      <c r="AS269" s="21">
        <v>72.976888779397399</v>
      </c>
      <c r="AT269" s="21">
        <v>0.77693036019873318</v>
      </c>
      <c r="AU269" s="21">
        <v>0.49392594237505044</v>
      </c>
      <c r="BA269" s="102"/>
      <c r="BB269" s="102"/>
      <c r="BC269" s="102"/>
      <c r="BE269" s="102"/>
      <c r="BF269" s="102"/>
      <c r="BU269" s="105"/>
    </row>
    <row r="270" spans="2:73" ht="14.25">
      <c r="B270" s="19">
        <v>270</v>
      </c>
      <c r="C270" s="98">
        <v>1213.0091666666667</v>
      </c>
      <c r="D270" s="99">
        <v>0.71</v>
      </c>
      <c r="E270" s="99">
        <v>1.1499312557286892</v>
      </c>
      <c r="F270" s="9">
        <f t="shared" si="34"/>
        <v>1.3223418929017599</v>
      </c>
      <c r="G270" s="100">
        <v>72.771905637254903</v>
      </c>
      <c r="H270" s="100">
        <v>75.277237193653718</v>
      </c>
      <c r="J270" s="21">
        <v>242</v>
      </c>
      <c r="K270" s="21">
        <v>75.176422075463549</v>
      </c>
      <c r="L270" s="21">
        <v>-0.79920912952042045</v>
      </c>
      <c r="M270" s="21">
        <v>-0.46004730351219997</v>
      </c>
      <c r="S270" s="19">
        <v>272</v>
      </c>
      <c r="T270" s="13">
        <v>1428.3616666666667</v>
      </c>
      <c r="U270" s="14">
        <v>0.74505890426627019</v>
      </c>
      <c r="V270" s="14">
        <v>1.0049410957337299</v>
      </c>
      <c r="W270" s="20">
        <f t="shared" si="32"/>
        <v>1.0099066058945096</v>
      </c>
      <c r="X270" s="15">
        <v>74.4809460249582</v>
      </c>
      <c r="Y270" s="15">
        <v>75.794231906647639</v>
      </c>
      <c r="AA270" s="21">
        <v>242</v>
      </c>
      <c r="AB270" s="21">
        <v>72.89787247655994</v>
      </c>
      <c r="AC270" s="21">
        <v>0.85594666303619249</v>
      </c>
      <c r="AD270" s="21">
        <v>0.51424798499075819</v>
      </c>
      <c r="AI270" s="19">
        <v>270</v>
      </c>
      <c r="AJ270" s="98">
        <v>1424.0641666666668</v>
      </c>
      <c r="AK270" s="99">
        <v>0.69957782417072611</v>
      </c>
      <c r="AL270" s="99">
        <v>1.0646833681280445</v>
      </c>
      <c r="AM270" s="9">
        <f t="shared" si="33"/>
        <v>1.1335506743684771</v>
      </c>
      <c r="AN270" s="100">
        <v>75.794231906647639</v>
      </c>
      <c r="AO270" s="100">
        <v>77.689492653100913</v>
      </c>
      <c r="AP270" s="91">
        <v>75.341040738904809</v>
      </c>
      <c r="AQ270" s="21"/>
      <c r="AR270" s="21">
        <v>242</v>
      </c>
      <c r="AS270" s="21">
        <v>73.806108844152504</v>
      </c>
      <c r="AT270" s="21">
        <v>0.85230385415563603</v>
      </c>
      <c r="AU270" s="21">
        <v>0.5418439102393009</v>
      </c>
      <c r="BA270" s="102"/>
      <c r="BB270" s="102"/>
      <c r="BC270" s="102"/>
      <c r="BE270" s="102"/>
      <c r="BF270" s="102"/>
      <c r="BU270" s="105"/>
    </row>
    <row r="271" spans="2:73" ht="14.25">
      <c r="B271" s="19">
        <v>271</v>
      </c>
      <c r="C271" s="98">
        <v>1405.5021097046413</v>
      </c>
      <c r="D271" s="99">
        <v>0.73</v>
      </c>
      <c r="E271" s="99">
        <v>0.94501110461718285</v>
      </c>
      <c r="F271" s="9">
        <f t="shared" si="34"/>
        <v>0.89304598784978806</v>
      </c>
      <c r="G271" s="100">
        <v>75.277237193653718</v>
      </c>
      <c r="H271" s="100">
        <v>73.9770671782438</v>
      </c>
      <c r="J271" s="21">
        <v>243</v>
      </c>
      <c r="K271" s="21">
        <v>74.614540901505734</v>
      </c>
      <c r="L271" s="21">
        <v>-0.45180996098105197</v>
      </c>
      <c r="M271" s="21">
        <v>-0.2600745494161355</v>
      </c>
      <c r="S271" s="19">
        <v>273</v>
      </c>
      <c r="T271" s="13">
        <v>1424.0641666666668</v>
      </c>
      <c r="U271" s="14">
        <v>0.69957782417072611</v>
      </c>
      <c r="V271" s="14">
        <v>1.0646833681280445</v>
      </c>
      <c r="W271" s="20">
        <f t="shared" si="32"/>
        <v>1.1335506743684771</v>
      </c>
      <c r="X271" s="15">
        <v>75.794231906647639</v>
      </c>
      <c r="Y271" s="15">
        <v>77.689492653100913</v>
      </c>
      <c r="AA271" s="21">
        <v>243</v>
      </c>
      <c r="AB271" s="21">
        <v>73.753568093580384</v>
      </c>
      <c r="AC271" s="21">
        <v>0.90484460472775652</v>
      </c>
      <c r="AD271" s="21">
        <v>0.54362559585249848</v>
      </c>
      <c r="AI271" s="19">
        <v>271</v>
      </c>
      <c r="AJ271" s="98">
        <v>1403.0948837209303</v>
      </c>
      <c r="AK271" s="99">
        <v>0.69505991143526957</v>
      </c>
      <c r="AL271" s="99">
        <v>0.96940088564730409</v>
      </c>
      <c r="AM271" s="9">
        <f t="shared" si="33"/>
        <v>0.93973807709377755</v>
      </c>
      <c r="AN271" s="100">
        <v>77.689492653100913</v>
      </c>
      <c r="AO271" s="100">
        <v>78.230031271182952</v>
      </c>
      <c r="AP271" s="91">
        <v>75.941643689454224</v>
      </c>
      <c r="AQ271" s="21"/>
      <c r="AR271" s="21">
        <v>243</v>
      </c>
      <c r="AS271" s="21">
        <v>74.348469493037356</v>
      </c>
      <c r="AT271" s="21">
        <v>1.0577777222618607</v>
      </c>
      <c r="AU271" s="21">
        <v>0.67247192934754341</v>
      </c>
      <c r="BA271" s="102"/>
      <c r="BB271" s="102"/>
      <c r="BC271" s="102"/>
      <c r="BE271" s="102"/>
      <c r="BF271" s="102"/>
      <c r="BU271" s="105"/>
    </row>
    <row r="272" spans="2:73" ht="14.25">
      <c r="B272" s="19">
        <v>272</v>
      </c>
      <c r="C272" s="98">
        <v>1419.2966442953018</v>
      </c>
      <c r="D272" s="99">
        <v>0.74512257763250056</v>
      </c>
      <c r="E272" s="99">
        <v>0.950081718421667</v>
      </c>
      <c r="F272" s="9">
        <f t="shared" si="34"/>
        <v>0.90265527167906778</v>
      </c>
      <c r="G272" s="100">
        <v>73.9770671782438</v>
      </c>
      <c r="H272" s="100">
        <v>74.4809460249582</v>
      </c>
      <c r="J272" s="21">
        <v>244</v>
      </c>
      <c r="K272" s="21">
        <v>73.675211803643265</v>
      </c>
      <c r="L272" s="21">
        <v>-1.1481572831858955</v>
      </c>
      <c r="M272" s="21">
        <v>-0.66091169711052267</v>
      </c>
      <c r="S272" s="19">
        <v>274</v>
      </c>
      <c r="T272" s="13">
        <v>1403.0948837209303</v>
      </c>
      <c r="U272" s="14">
        <v>0.69505991143526957</v>
      </c>
      <c r="V272" s="14">
        <v>0.96940088564730409</v>
      </c>
      <c r="W272" s="20">
        <f t="shared" si="32"/>
        <v>0.93973807709377755</v>
      </c>
      <c r="X272" s="15">
        <v>77.689492653100913</v>
      </c>
      <c r="Y272" s="15">
        <v>78.230031271182952</v>
      </c>
      <c r="AA272" s="21">
        <v>244</v>
      </c>
      <c r="AB272" s="21">
        <v>74.267516573416145</v>
      </c>
      <c r="AC272" s="21">
        <v>1.1387306418830718</v>
      </c>
      <c r="AD272" s="21">
        <v>0.68414302353655132</v>
      </c>
      <c r="AI272" s="19">
        <v>272</v>
      </c>
      <c r="AJ272" s="98">
        <v>1420.8901960784315</v>
      </c>
      <c r="AK272" s="99">
        <v>0.77013698630136984</v>
      </c>
      <c r="AL272" s="99">
        <v>1.0301369863013701</v>
      </c>
      <c r="AM272" s="9">
        <f t="shared" si="33"/>
        <v>1.0611822105460691</v>
      </c>
      <c r="AN272" s="100">
        <v>78.230031271182952</v>
      </c>
      <c r="AO272" s="100">
        <v>74.716062558467385</v>
      </c>
      <c r="AP272" s="91">
        <v>76.782722075074261</v>
      </c>
      <c r="AQ272" s="21"/>
      <c r="AR272" s="21">
        <v>244</v>
      </c>
      <c r="AS272" s="21">
        <v>74.595405833307339</v>
      </c>
      <c r="AT272" s="21">
        <v>1.1731244738675599</v>
      </c>
      <c r="AU272" s="21">
        <v>0.74580250812962701</v>
      </c>
      <c r="BA272" s="102"/>
      <c r="BB272" s="102"/>
      <c r="BC272" s="102"/>
      <c r="BE272" s="102"/>
      <c r="BF272" s="102"/>
      <c r="BU272" s="105"/>
    </row>
    <row r="273" spans="2:73" ht="14.25">
      <c r="B273" s="19">
        <v>273</v>
      </c>
      <c r="C273" s="98">
        <v>1428.3616666666667</v>
      </c>
      <c r="D273" s="99">
        <v>0.74505890426627019</v>
      </c>
      <c r="E273" s="99">
        <v>1.0049410957337299</v>
      </c>
      <c r="F273" s="9">
        <f t="shared" si="34"/>
        <v>1.0099066058945096</v>
      </c>
      <c r="G273" s="100">
        <v>74.4809460249582</v>
      </c>
      <c r="H273" s="100">
        <v>75.794231906647639</v>
      </c>
      <c r="J273" s="21">
        <v>245</v>
      </c>
      <c r="K273" s="21">
        <v>72.977510588942891</v>
      </c>
      <c r="L273" s="21">
        <v>0.77630855065324056</v>
      </c>
      <c r="M273" s="21">
        <v>0.44686508478174514</v>
      </c>
      <c r="S273" s="19">
        <v>275</v>
      </c>
      <c r="T273" s="13">
        <v>1420.8901960784315</v>
      </c>
      <c r="U273" s="14">
        <v>0.77013698630136984</v>
      </c>
      <c r="V273" s="14">
        <v>1.0301369863013701</v>
      </c>
      <c r="W273" s="20">
        <f t="shared" si="32"/>
        <v>1.0611822105460691</v>
      </c>
      <c r="X273" s="15">
        <v>78.230031271182952</v>
      </c>
      <c r="Y273" s="15">
        <v>74.716062558467385</v>
      </c>
      <c r="AA273" s="21">
        <v>245</v>
      </c>
      <c r="AB273" s="21">
        <v>74.495145398540956</v>
      </c>
      <c r="AC273" s="21">
        <v>1.2733849086339433</v>
      </c>
      <c r="AD273" s="21">
        <v>0.76504255657686615</v>
      </c>
      <c r="AI273" s="19">
        <v>273</v>
      </c>
      <c r="AJ273" s="98">
        <v>1409.4208333333336</v>
      </c>
      <c r="AK273" s="99">
        <v>0.73501811793126159</v>
      </c>
      <c r="AL273" s="99">
        <v>1.050120786208411</v>
      </c>
      <c r="AM273" s="9">
        <f t="shared" si="33"/>
        <v>1.1027536656269712</v>
      </c>
      <c r="AN273" s="100">
        <v>74.716062558467385</v>
      </c>
      <c r="AO273" s="100">
        <v>74.15649968053566</v>
      </c>
      <c r="AP273" s="91">
        <v>74.828271169095359</v>
      </c>
      <c r="AQ273" s="21"/>
      <c r="AR273" s="21">
        <v>245</v>
      </c>
      <c r="AS273" s="21">
        <v>74.82973761865631</v>
      </c>
      <c r="AT273" s="21">
        <v>-1.09043925285917</v>
      </c>
      <c r="AU273" s="21">
        <v>-0.69323618069635284</v>
      </c>
      <c r="BA273" s="102"/>
      <c r="BB273" s="102"/>
      <c r="BC273" s="102"/>
      <c r="BE273" s="102"/>
      <c r="BF273" s="102"/>
      <c r="BU273" s="105"/>
    </row>
    <row r="274" spans="2:73" ht="14.25">
      <c r="B274" s="19">
        <v>274</v>
      </c>
      <c r="C274" s="98">
        <v>1424.0641666666668</v>
      </c>
      <c r="D274" s="99">
        <v>0.69957782417072611</v>
      </c>
      <c r="E274" s="99">
        <v>1.0646833681280445</v>
      </c>
      <c r="F274" s="9">
        <f t="shared" si="34"/>
        <v>1.1335506743684771</v>
      </c>
      <c r="G274" s="100">
        <v>75.794231906647639</v>
      </c>
      <c r="H274" s="100">
        <v>77.689492653100913</v>
      </c>
      <c r="J274" s="21">
        <v>246</v>
      </c>
      <c r="K274" s="21">
        <v>73.776124995811983</v>
      </c>
      <c r="L274" s="21">
        <v>0.88228770249615707</v>
      </c>
      <c r="M274" s="21">
        <v>0.50786967198297028</v>
      </c>
      <c r="S274" s="19">
        <v>276</v>
      </c>
      <c r="T274" s="13">
        <v>1409.4208333333336</v>
      </c>
      <c r="U274" s="14">
        <v>0.73501811793126159</v>
      </c>
      <c r="V274" s="14">
        <v>1.050120786208411</v>
      </c>
      <c r="W274" s="20">
        <f t="shared" si="32"/>
        <v>1.1027536656269712</v>
      </c>
      <c r="X274" s="15">
        <v>74.716062558467385</v>
      </c>
      <c r="Y274" s="15">
        <v>74.15649968053566</v>
      </c>
      <c r="AA274" s="21">
        <v>246</v>
      </c>
      <c r="AB274" s="21">
        <v>74.719658335042283</v>
      </c>
      <c r="AC274" s="21">
        <v>-0.98035996924514279</v>
      </c>
      <c r="AD274" s="21">
        <v>-0.58899480601000853</v>
      </c>
      <c r="AI274" s="19">
        <v>274</v>
      </c>
      <c r="AJ274" s="98">
        <v>1381.5666666666666</v>
      </c>
      <c r="AK274" s="99">
        <v>0.76498708300572849</v>
      </c>
      <c r="AL274" s="99">
        <v>1.0100258339885433</v>
      </c>
      <c r="AM274" s="9">
        <f t="shared" si="33"/>
        <v>1.0201521853242523</v>
      </c>
      <c r="AN274" s="100">
        <v>74.15649968053566</v>
      </c>
      <c r="AO274" s="100">
        <v>75.804820492441365</v>
      </c>
      <c r="AP274" s="91">
        <v>74.482627392749947</v>
      </c>
      <c r="AQ274" s="21"/>
      <c r="AR274" s="21">
        <v>246</v>
      </c>
      <c r="AS274" s="21">
        <v>73.653767116273841</v>
      </c>
      <c r="AT274" s="21">
        <v>1.7530580063237693</v>
      </c>
      <c r="AU274" s="21">
        <v>1.1144896276033143</v>
      </c>
      <c r="BA274" s="102"/>
      <c r="BB274" s="102"/>
      <c r="BC274" s="102"/>
      <c r="BE274" s="102"/>
      <c r="BF274" s="102"/>
      <c r="BU274" s="105"/>
    </row>
    <row r="275" spans="2:73" ht="14.25">
      <c r="B275" s="19">
        <v>275</v>
      </c>
      <c r="C275" s="98">
        <v>1403.0948837209303</v>
      </c>
      <c r="D275" s="99">
        <v>0.69505991143526957</v>
      </c>
      <c r="E275" s="99">
        <v>0.96940088564730409</v>
      </c>
      <c r="F275" s="9">
        <f t="shared" si="34"/>
        <v>0.93973807709377755</v>
      </c>
      <c r="G275" s="100">
        <v>77.689492653100913</v>
      </c>
      <c r="H275" s="100">
        <v>78.230031271182952</v>
      </c>
      <c r="J275" s="21">
        <v>247</v>
      </c>
      <c r="K275" s="21">
        <v>74.251618058770845</v>
      </c>
      <c r="L275" s="21">
        <v>1.1546291565283724</v>
      </c>
      <c r="M275" s="21">
        <v>0.66463708983928893</v>
      </c>
      <c r="S275" s="19">
        <v>277</v>
      </c>
      <c r="T275" s="13">
        <v>1381.5666666666666</v>
      </c>
      <c r="U275" s="14">
        <v>0.76498708300572849</v>
      </c>
      <c r="V275" s="14">
        <v>1.0100258339885433</v>
      </c>
      <c r="W275" s="20">
        <f t="shared" si="32"/>
        <v>1.0201521853242523</v>
      </c>
      <c r="X275" s="15">
        <v>74.15649968053566</v>
      </c>
      <c r="Y275" s="15">
        <v>75.804820492441365</v>
      </c>
      <c r="AA275" s="21">
        <v>247</v>
      </c>
      <c r="AB275" s="21">
        <v>73.602770042364469</v>
      </c>
      <c r="AC275" s="21">
        <v>1.804055080233141</v>
      </c>
      <c r="AD275" s="21">
        <v>1.0838662382670046</v>
      </c>
      <c r="AI275" s="19">
        <v>275</v>
      </c>
      <c r="AJ275" s="98">
        <v>1385.4938947368419</v>
      </c>
      <c r="AK275" s="99">
        <v>0.73497863481976544</v>
      </c>
      <c r="AL275" s="99">
        <v>1.0200427303604689</v>
      </c>
      <c r="AM275" s="9">
        <f t="shared" si="33"/>
        <v>1.0404871717612403</v>
      </c>
      <c r="AN275" s="100">
        <v>75.804820492441365</v>
      </c>
      <c r="AO275" s="100">
        <v>74.767630094988206</v>
      </c>
      <c r="AP275" s="91">
        <v>75.341071821457319</v>
      </c>
      <c r="AQ275" s="21"/>
      <c r="AR275" s="21">
        <v>247</v>
      </c>
      <c r="AS275" s="21">
        <v>74.781998523580739</v>
      </c>
      <c r="AT275" s="21">
        <v>0.97605138227945076</v>
      </c>
      <c r="AU275" s="21">
        <v>0.62051520122798576</v>
      </c>
      <c r="BE275" s="102"/>
    </row>
    <row r="276" spans="2:73" ht="14.25">
      <c r="B276" s="19">
        <v>276</v>
      </c>
      <c r="C276" s="98">
        <v>1420.8901960784315</v>
      </c>
      <c r="D276" s="99">
        <v>0.77013698630136984</v>
      </c>
      <c r="E276" s="99">
        <v>1.0301369863013701</v>
      </c>
      <c r="F276" s="9">
        <f t="shared" si="34"/>
        <v>1.0611822105460691</v>
      </c>
      <c r="G276" s="100">
        <v>78.230031271182952</v>
      </c>
      <c r="H276" s="100">
        <v>74.716062558467385</v>
      </c>
      <c r="J276" s="21">
        <v>248</v>
      </c>
      <c r="K276" s="21">
        <v>74.439042370966931</v>
      </c>
      <c r="L276" s="21">
        <v>1.3294879362079683</v>
      </c>
      <c r="M276" s="21">
        <v>0.76529073244132395</v>
      </c>
      <c r="S276" s="19">
        <v>278</v>
      </c>
      <c r="T276" s="13">
        <v>1385.4938947368419</v>
      </c>
      <c r="U276" s="14">
        <v>0.73497863481976544</v>
      </c>
      <c r="V276" s="14">
        <v>1.0200427303604689</v>
      </c>
      <c r="W276" s="20">
        <f t="shared" si="32"/>
        <v>1.0404871717612403</v>
      </c>
      <c r="X276" s="15">
        <v>75.804820492441365</v>
      </c>
      <c r="Y276" s="15">
        <v>74.767630094988206</v>
      </c>
      <c r="AA276" s="21">
        <v>248</v>
      </c>
      <c r="AB276" s="21">
        <v>74.7606576750523</v>
      </c>
      <c r="AC276" s="21">
        <v>0.99739223080788975</v>
      </c>
      <c r="AD276" s="21">
        <v>0.59922769383669761</v>
      </c>
      <c r="AI276" s="19">
        <v>276</v>
      </c>
      <c r="AJ276" s="98">
        <v>1355.3041666666668</v>
      </c>
      <c r="AK276" s="99">
        <v>0.73</v>
      </c>
      <c r="AL276" s="99">
        <v>1.0100314465408804</v>
      </c>
      <c r="AM276" s="9">
        <f t="shared" si="33"/>
        <v>1.0201635230014634</v>
      </c>
      <c r="AN276" s="100">
        <v>74.767630094988206</v>
      </c>
      <c r="AO276" s="100">
        <v>74.615548509193005</v>
      </c>
      <c r="AP276" s="91">
        <v>74.759525502895741</v>
      </c>
      <c r="AQ276" s="21"/>
      <c r="AR276" s="21">
        <v>248</v>
      </c>
      <c r="AS276" s="21">
        <v>75.118326338655152</v>
      </c>
      <c r="AT276" s="21">
        <v>-1.3399815703198499</v>
      </c>
      <c r="AU276" s="21">
        <v>-0.85188028913702751</v>
      </c>
    </row>
    <row r="277" spans="2:73" ht="14.25">
      <c r="B277" s="19">
        <v>277</v>
      </c>
      <c r="C277" s="98">
        <v>1409.4208333333336</v>
      </c>
      <c r="D277" s="99">
        <v>0.73501811793126159</v>
      </c>
      <c r="E277" s="99">
        <v>1.050120786208411</v>
      </c>
      <c r="F277" s="9">
        <f t="shared" si="34"/>
        <v>1.1027536656269712</v>
      </c>
      <c r="G277" s="100">
        <v>74.716062558467385</v>
      </c>
      <c r="H277" s="100">
        <v>74.15649968053566</v>
      </c>
      <c r="J277" s="21">
        <v>249</v>
      </c>
      <c r="K277" s="21">
        <v>74.656665004279972</v>
      </c>
      <c r="L277" s="21">
        <v>-0.91736663848283229</v>
      </c>
      <c r="M277" s="21">
        <v>-0.52806209636184454</v>
      </c>
      <c r="S277" s="19">
        <v>279</v>
      </c>
      <c r="T277" s="13">
        <v>1355.3041666666668</v>
      </c>
      <c r="U277" s="14">
        <v>0.73</v>
      </c>
      <c r="V277" s="14">
        <v>1.0100314465408804</v>
      </c>
      <c r="W277" s="20">
        <f t="shared" si="32"/>
        <v>1.0201635230014634</v>
      </c>
      <c r="X277" s="15">
        <v>74.767630094988206</v>
      </c>
      <c r="Y277" s="15">
        <v>74.615548509193005</v>
      </c>
      <c r="AA277" s="21">
        <v>249</v>
      </c>
      <c r="AB277" s="21">
        <v>75.105109940601025</v>
      </c>
      <c r="AC277" s="21">
        <v>-1.3267651722657234</v>
      </c>
      <c r="AD277" s="21">
        <v>-0.79711312148046187</v>
      </c>
      <c r="AI277" s="19">
        <v>277</v>
      </c>
      <c r="AJ277" s="98">
        <v>1260.2795899347623</v>
      </c>
      <c r="AK277" s="99">
        <v>0.74</v>
      </c>
      <c r="AL277" s="99">
        <v>0.98016795724724615</v>
      </c>
      <c r="AM277" s="9">
        <f t="shared" si="33"/>
        <v>0.96072922441423936</v>
      </c>
      <c r="AN277" s="100">
        <v>74.615548509193005</v>
      </c>
      <c r="AO277" s="100">
        <v>72.95291443207428</v>
      </c>
      <c r="AP277" s="91">
        <v>74.741907095938103</v>
      </c>
      <c r="AQ277" s="21"/>
      <c r="AR277" s="21">
        <v>249</v>
      </c>
      <c r="AS277" s="21">
        <v>74.221044689867767</v>
      </c>
      <c r="AT277" s="21">
        <v>2.3394252264338036</v>
      </c>
      <c r="AU277" s="21">
        <v>1.4872669016135667</v>
      </c>
    </row>
    <row r="278" spans="2:73" ht="14.25">
      <c r="B278" s="19">
        <v>278</v>
      </c>
      <c r="C278" s="98">
        <v>1381.5666666666666</v>
      </c>
      <c r="D278" s="99">
        <v>0.76498708300572849</v>
      </c>
      <c r="E278" s="99">
        <v>1.0100258339885433</v>
      </c>
      <c r="F278" s="9">
        <f t="shared" si="34"/>
        <v>1.0201521853242523</v>
      </c>
      <c r="G278" s="100">
        <v>74.15649968053566</v>
      </c>
      <c r="H278" s="100">
        <v>75.804820492441365</v>
      </c>
      <c r="J278" s="21">
        <v>250</v>
      </c>
      <c r="K278" s="21">
        <v>73.62548792072522</v>
      </c>
      <c r="L278" s="21">
        <v>1.7813372018723896</v>
      </c>
      <c r="M278" s="21">
        <v>1.0253879067411495</v>
      </c>
      <c r="S278" s="19">
        <v>280</v>
      </c>
      <c r="T278" s="13">
        <v>1260.2795899347623</v>
      </c>
      <c r="U278" s="14">
        <v>0.74</v>
      </c>
      <c r="V278" s="14">
        <v>0.98016795724724615</v>
      </c>
      <c r="W278" s="20">
        <f t="shared" si="32"/>
        <v>0.96072922441423936</v>
      </c>
      <c r="X278" s="15">
        <v>74.615548509193005</v>
      </c>
      <c r="Y278" s="15">
        <v>72.95291443207428</v>
      </c>
      <c r="AA278" s="21">
        <v>250</v>
      </c>
      <c r="AB278" s="21">
        <v>74.277426509810653</v>
      </c>
      <c r="AC278" s="21">
        <v>2.2830434064909184</v>
      </c>
      <c r="AD278" s="21">
        <v>1.3716397552971689</v>
      </c>
      <c r="AI278" s="19">
        <v>278</v>
      </c>
      <c r="AJ278" s="98">
        <v>1262.1916666666666</v>
      </c>
      <c r="AK278" s="99">
        <v>0.78016393442622944</v>
      </c>
      <c r="AL278" s="99">
        <v>1.0504918032786885</v>
      </c>
      <c r="AM278" s="9">
        <f t="shared" si="33"/>
        <v>1.1035330287557108</v>
      </c>
      <c r="AN278" s="100">
        <v>72.95291443207428</v>
      </c>
      <c r="AO278" s="100">
        <v>73.135942085158447</v>
      </c>
      <c r="AP278" s="91">
        <v>74.3055516298963</v>
      </c>
      <c r="AQ278" s="21"/>
      <c r="AR278" s="21">
        <v>250</v>
      </c>
      <c r="AS278" s="21">
        <v>76.349879830846817</v>
      </c>
      <c r="AT278" s="21">
        <v>0.59753301274562887</v>
      </c>
      <c r="AU278" s="21">
        <v>0.37987581840036966</v>
      </c>
    </row>
    <row r="279" spans="2:73" ht="14.25">
      <c r="B279" s="19">
        <v>279</v>
      </c>
      <c r="C279" s="98">
        <v>1385.4938947368419</v>
      </c>
      <c r="D279" s="99">
        <v>0.73497863481976544</v>
      </c>
      <c r="E279" s="99">
        <v>1.0200427303604689</v>
      </c>
      <c r="F279" s="9">
        <f t="shared" si="34"/>
        <v>1.0404871717612403</v>
      </c>
      <c r="G279" s="100">
        <v>75.804820492441365</v>
      </c>
      <c r="H279" s="100">
        <v>74.767630094988206</v>
      </c>
      <c r="J279" s="21">
        <v>251</v>
      </c>
      <c r="K279" s="21">
        <v>74.709371697127807</v>
      </c>
      <c r="L279" s="21">
        <v>1.0486782087323832</v>
      </c>
      <c r="M279" s="21">
        <v>0.60364873768250671</v>
      </c>
      <c r="S279" s="19">
        <v>281</v>
      </c>
      <c r="T279" s="13">
        <v>1262.1916666666666</v>
      </c>
      <c r="U279" s="14">
        <v>0.78016393442622944</v>
      </c>
      <c r="V279" s="14">
        <v>1.0504918032786885</v>
      </c>
      <c r="W279" s="20">
        <f t="shared" si="32"/>
        <v>1.1035330287557108</v>
      </c>
      <c r="X279" s="15">
        <v>72.95291443207428</v>
      </c>
      <c r="Y279" s="15">
        <v>73.135942085158447</v>
      </c>
      <c r="AA279" s="21">
        <v>251</v>
      </c>
      <c r="AB279" s="21">
        <v>76.473940877023566</v>
      </c>
      <c r="AC279" s="21">
        <v>0.47347196656888002</v>
      </c>
      <c r="AD279" s="21">
        <v>0.2844593188715579</v>
      </c>
      <c r="AI279" s="19">
        <v>279</v>
      </c>
      <c r="AJ279" s="98">
        <v>1219.3440000000003</v>
      </c>
      <c r="AK279" s="99">
        <v>0.75</v>
      </c>
      <c r="AL279" s="99">
        <v>1.1055145974638749</v>
      </c>
      <c r="AM279" s="9">
        <f t="shared" si="33"/>
        <v>1.2221625252057133</v>
      </c>
      <c r="AN279" s="100">
        <v>73.135942085158447</v>
      </c>
      <c r="AO279" s="100">
        <v>72.722408026755858</v>
      </c>
      <c r="AP279" s="91">
        <v>74.609580132569192</v>
      </c>
      <c r="AQ279" s="21"/>
      <c r="AR279" s="21">
        <v>251</v>
      </c>
      <c r="AS279" s="21">
        <v>75.887161455123959</v>
      </c>
      <c r="AT279" s="21">
        <v>0.45180825248471024</v>
      </c>
      <c r="AU279" s="21">
        <v>0.28723271520017901</v>
      </c>
    </row>
    <row r="280" spans="2:73" ht="14.25">
      <c r="B280" s="19">
        <v>280</v>
      </c>
      <c r="C280" s="98">
        <v>1355.3041666666668</v>
      </c>
      <c r="D280" s="99">
        <v>0.73</v>
      </c>
      <c r="E280" s="99">
        <v>1.0100314465408804</v>
      </c>
      <c r="F280" s="9">
        <f t="shared" si="34"/>
        <v>1.0201635230014634</v>
      </c>
      <c r="G280" s="100">
        <v>74.767630094988206</v>
      </c>
      <c r="H280" s="100">
        <v>74.615548509193005</v>
      </c>
      <c r="J280" s="21">
        <v>252</v>
      </c>
      <c r="K280" s="21">
        <v>75.04365235172034</v>
      </c>
      <c r="L280" s="21">
        <v>-1.265307583385038</v>
      </c>
      <c r="M280" s="21">
        <v>-0.72834671220425751</v>
      </c>
      <c r="S280" s="19">
        <v>282</v>
      </c>
      <c r="T280" s="13">
        <v>1219.3440000000003</v>
      </c>
      <c r="U280" s="14">
        <v>0.75</v>
      </c>
      <c r="V280" s="14">
        <v>1.1055145974638749</v>
      </c>
      <c r="W280" s="20">
        <f t="shared" si="32"/>
        <v>1.2221625252057133</v>
      </c>
      <c r="X280" s="15">
        <v>73.135942085158447</v>
      </c>
      <c r="Y280" s="15">
        <v>72.722408026755858</v>
      </c>
      <c r="AA280" s="21">
        <v>252</v>
      </c>
      <c r="AB280" s="21">
        <v>75.875502788188214</v>
      </c>
      <c r="AC280" s="21">
        <v>0.46346691942045481</v>
      </c>
      <c r="AD280" s="21">
        <v>0.27844834230256849</v>
      </c>
      <c r="AI280" s="19">
        <v>280</v>
      </c>
      <c r="AJ280" s="98">
        <v>1322.3566666666666</v>
      </c>
      <c r="AK280" s="99">
        <v>0.77536446723138652</v>
      </c>
      <c r="AL280" s="99">
        <v>1.031457868925546</v>
      </c>
      <c r="AM280" s="9">
        <f t="shared" si="33"/>
        <v>1.0639053353684289</v>
      </c>
      <c r="AN280" s="100">
        <v>72.722408026755858</v>
      </c>
      <c r="AO280" s="100">
        <v>72.331292673133575</v>
      </c>
      <c r="AP280" s="91">
        <v>73.949482084586805</v>
      </c>
      <c r="AQ280" s="21"/>
      <c r="AR280" s="21">
        <v>252</v>
      </c>
      <c r="AS280" s="21">
        <v>76.063633345999534</v>
      </c>
      <c r="AT280" s="21">
        <v>-0.13327173663738279</v>
      </c>
      <c r="AU280" s="21">
        <v>-8.4726214192145766E-2</v>
      </c>
    </row>
    <row r="281" spans="2:73" ht="14.25">
      <c r="B281" s="19">
        <v>281</v>
      </c>
      <c r="C281" s="98">
        <v>1260.2795899347623</v>
      </c>
      <c r="D281" s="99">
        <v>0.74</v>
      </c>
      <c r="E281" s="99">
        <v>0.98016795724724615</v>
      </c>
      <c r="F281" s="9">
        <f t="shared" si="34"/>
        <v>0.96072922441423936</v>
      </c>
      <c r="G281" s="100">
        <v>74.615548509193005</v>
      </c>
      <c r="H281" s="100">
        <v>72.95291443207428</v>
      </c>
      <c r="J281" s="21">
        <v>253</v>
      </c>
      <c r="K281" s="21">
        <v>74.288121878089612</v>
      </c>
      <c r="L281" s="21">
        <v>2.272348038211959</v>
      </c>
      <c r="M281" s="21">
        <v>1.3080275850301566</v>
      </c>
      <c r="S281" s="19">
        <v>283</v>
      </c>
      <c r="T281" s="13">
        <v>1322.3566666666666</v>
      </c>
      <c r="U281" s="14">
        <v>0.77536446723138652</v>
      </c>
      <c r="V281" s="14">
        <v>1.031457868925546</v>
      </c>
      <c r="W281" s="20">
        <f t="shared" si="32"/>
        <v>1.0639053353684289</v>
      </c>
      <c r="X281" s="15">
        <v>72.722408026755858</v>
      </c>
      <c r="Y281" s="15">
        <v>72.331292673133575</v>
      </c>
      <c r="AA281" s="21">
        <v>253</v>
      </c>
      <c r="AB281" s="21">
        <v>76.172937307874165</v>
      </c>
      <c r="AC281" s="21">
        <v>-0.2425756985120131</v>
      </c>
      <c r="AD281" s="21">
        <v>-0.14573812779997225</v>
      </c>
      <c r="AI281" s="19">
        <v>281</v>
      </c>
      <c r="AJ281" s="98">
        <v>1416.5833333333333</v>
      </c>
      <c r="AK281" s="99">
        <v>0.75488806805462283</v>
      </c>
      <c r="AL281" s="99">
        <v>1.0337687486008507</v>
      </c>
      <c r="AM281" s="9">
        <f t="shared" si="33"/>
        <v>1.0686778255837688</v>
      </c>
      <c r="AN281" s="100">
        <v>72.331292673133575</v>
      </c>
      <c r="AO281" s="100">
        <v>73.543714694649552</v>
      </c>
      <c r="AP281" s="91">
        <v>73.479760045876276</v>
      </c>
      <c r="AQ281" s="21"/>
      <c r="AR281" s="21">
        <v>253</v>
      </c>
      <c r="AS281" s="21">
        <v>75.04389029901067</v>
      </c>
      <c r="AT281" s="21">
        <v>0.32994347363303689</v>
      </c>
      <c r="AU281" s="21">
        <v>0.20975836380368687</v>
      </c>
    </row>
    <row r="282" spans="2:73" ht="14.25">
      <c r="B282" s="19">
        <v>282</v>
      </c>
      <c r="C282" s="98">
        <v>1262.1916666666666</v>
      </c>
      <c r="D282" s="99">
        <v>0.78016393442622944</v>
      </c>
      <c r="E282" s="99">
        <v>1.0504918032786885</v>
      </c>
      <c r="F282" s="9">
        <f t="shared" si="34"/>
        <v>1.1035330287557108</v>
      </c>
      <c r="G282" s="100">
        <v>72.95291443207428</v>
      </c>
      <c r="H282" s="100">
        <v>73.135942085158447</v>
      </c>
      <c r="J282" s="21">
        <v>254</v>
      </c>
      <c r="K282" s="21">
        <v>76.341040318391862</v>
      </c>
      <c r="L282" s="21">
        <v>0.60637252520058382</v>
      </c>
      <c r="M282" s="21">
        <v>0.34904511827812451</v>
      </c>
      <c r="S282" s="19">
        <v>284</v>
      </c>
      <c r="T282" s="13">
        <v>1416.5833333333333</v>
      </c>
      <c r="U282" s="14">
        <v>0.75488806805462283</v>
      </c>
      <c r="V282" s="14">
        <v>1.0337687486008507</v>
      </c>
      <c r="W282" s="20">
        <f t="shared" si="32"/>
        <v>1.0686778255837688</v>
      </c>
      <c r="X282" s="15">
        <v>72.331292673133575</v>
      </c>
      <c r="Y282" s="15">
        <v>73.543714694649552</v>
      </c>
      <c r="AA282" s="21">
        <v>254</v>
      </c>
      <c r="AB282" s="21">
        <v>74.997541783380711</v>
      </c>
      <c r="AC282" s="21">
        <v>0.37629198926299523</v>
      </c>
      <c r="AD282" s="21">
        <v>0.22607413008686164</v>
      </c>
      <c r="AI282" s="19">
        <v>282</v>
      </c>
      <c r="AJ282" s="98">
        <v>1230.0029126213594</v>
      </c>
      <c r="AK282" s="99">
        <v>0.75519458156354036</v>
      </c>
      <c r="AL282" s="99">
        <v>1.0203891631270807</v>
      </c>
      <c r="AM282" s="9">
        <f t="shared" si="33"/>
        <v>1.0411940442271841</v>
      </c>
      <c r="AN282" s="100">
        <v>73.543714694649552</v>
      </c>
      <c r="AO282" s="100">
        <v>73.535819601407468</v>
      </c>
      <c r="AP282" s="91">
        <v>74.475375006908337</v>
      </c>
      <c r="AQ282" s="21"/>
      <c r="AR282" s="21">
        <v>254</v>
      </c>
      <c r="AS282" s="21">
        <v>75.466247027920573</v>
      </c>
      <c r="AT282" s="21">
        <v>1.6787286569042976</v>
      </c>
      <c r="AU282" s="21">
        <v>1.0672354645033602</v>
      </c>
    </row>
    <row r="283" spans="2:73" ht="14.25">
      <c r="B283" s="19">
        <v>283</v>
      </c>
      <c r="C283" s="98">
        <v>1219.3440000000003</v>
      </c>
      <c r="D283" s="99">
        <v>0.75</v>
      </c>
      <c r="E283" s="99">
        <v>1.1055145974638749</v>
      </c>
      <c r="F283" s="9">
        <f t="shared" si="34"/>
        <v>1.2221625252057133</v>
      </c>
      <c r="G283" s="100">
        <v>73.135942085158447</v>
      </c>
      <c r="H283" s="100">
        <v>72.722408026755858</v>
      </c>
      <c r="J283" s="21">
        <v>255</v>
      </c>
      <c r="K283" s="21">
        <v>75.755523022530696</v>
      </c>
      <c r="L283" s="21">
        <v>0.58344668507797337</v>
      </c>
      <c r="M283" s="21">
        <v>0.33584835845696526</v>
      </c>
      <c r="S283" s="19">
        <v>285</v>
      </c>
      <c r="T283" s="13">
        <v>1230.0029126213594</v>
      </c>
      <c r="U283" s="14">
        <v>0.75519458156354036</v>
      </c>
      <c r="V283" s="14">
        <v>1.0203891631270807</v>
      </c>
      <c r="W283" s="20">
        <f t="shared" si="32"/>
        <v>1.0411940442271841</v>
      </c>
      <c r="X283" s="15">
        <v>73.543714694649552</v>
      </c>
      <c r="Y283" s="15">
        <v>73.535819601407468</v>
      </c>
      <c r="AA283" s="21">
        <v>255</v>
      </c>
      <c r="AB283" s="21">
        <v>75.551428767152643</v>
      </c>
      <c r="AC283" s="21">
        <v>1.5935469176722279</v>
      </c>
      <c r="AD283" s="21">
        <v>0.95739410735517572</v>
      </c>
      <c r="AI283" s="19">
        <v>283</v>
      </c>
      <c r="AJ283" s="98">
        <v>1433.614166666667</v>
      </c>
      <c r="AK283" s="99">
        <v>0.77</v>
      </c>
      <c r="AL283" s="99">
        <v>1.0548779949210554</v>
      </c>
      <c r="AM283" s="9">
        <f t="shared" si="33"/>
        <v>1.1127675841686662</v>
      </c>
      <c r="AN283" s="100">
        <v>73.535819601407468</v>
      </c>
      <c r="AO283" s="100">
        <v>74.694078484692199</v>
      </c>
      <c r="AP283" s="91">
        <v>74.260224279985863</v>
      </c>
      <c r="AQ283" s="21"/>
      <c r="AR283" s="21">
        <v>255</v>
      </c>
      <c r="AS283" s="21">
        <v>75.913054046978999</v>
      </c>
      <c r="AT283" s="21">
        <v>0.82293867946718535</v>
      </c>
      <c r="AU283" s="21">
        <v>0.52317528519381951</v>
      </c>
    </row>
    <row r="284" spans="2:73" ht="14.25">
      <c r="B284" s="19">
        <v>284</v>
      </c>
      <c r="C284" s="98">
        <v>1322.3566666666666</v>
      </c>
      <c r="D284" s="99">
        <v>0.77536446723138652</v>
      </c>
      <c r="E284" s="99">
        <v>1.031457868925546</v>
      </c>
      <c r="F284" s="9">
        <f t="shared" si="34"/>
        <v>1.0639053353684289</v>
      </c>
      <c r="G284" s="100">
        <v>72.722408026755858</v>
      </c>
      <c r="H284" s="100">
        <v>72.331292673133575</v>
      </c>
      <c r="J284" s="21">
        <v>256</v>
      </c>
      <c r="K284" s="21">
        <v>76.058953284872317</v>
      </c>
      <c r="L284" s="21">
        <v>-0.12859167551016526</v>
      </c>
      <c r="M284" s="21">
        <v>-7.4020993238736246E-2</v>
      </c>
      <c r="S284" s="19">
        <v>286</v>
      </c>
      <c r="T284" s="13">
        <v>1433.614166666667</v>
      </c>
      <c r="U284" s="14">
        <v>0.77</v>
      </c>
      <c r="V284" s="14">
        <v>1.0548779949210554</v>
      </c>
      <c r="W284" s="20">
        <f t="shared" si="32"/>
        <v>1.1127675841686662</v>
      </c>
      <c r="X284" s="15">
        <v>73.535819601407468</v>
      </c>
      <c r="Y284" s="15">
        <v>74.694078484692199</v>
      </c>
      <c r="AA284" s="21">
        <v>256</v>
      </c>
      <c r="AB284" s="21">
        <v>75.898442097698137</v>
      </c>
      <c r="AC284" s="21">
        <v>0.83755062874804764</v>
      </c>
      <c r="AD284" s="21">
        <v>0.50319575011090867</v>
      </c>
      <c r="AI284" s="19">
        <v>284</v>
      </c>
      <c r="AJ284" s="98">
        <v>1412.5577952755907</v>
      </c>
      <c r="AK284" s="99">
        <v>0.73</v>
      </c>
      <c r="AL284" s="99">
        <v>1.0548992332968237</v>
      </c>
      <c r="AM284" s="9">
        <f t="shared" si="33"/>
        <v>1.1128123924102264</v>
      </c>
      <c r="AN284" s="100">
        <v>74.694078484692199</v>
      </c>
      <c r="AO284" s="100">
        <v>73.271889400921651</v>
      </c>
      <c r="AP284" s="91">
        <v>74.813707990441117</v>
      </c>
      <c r="AQ284" s="21"/>
      <c r="AR284" s="21">
        <v>256</v>
      </c>
      <c r="AS284" s="21">
        <v>75.550582073154899</v>
      </c>
      <c r="AT284" s="21">
        <v>0.79171947454783265</v>
      </c>
      <c r="AU284" s="21">
        <v>0.50332797840811627</v>
      </c>
    </row>
    <row r="285" spans="2:73" ht="14.25">
      <c r="B285" s="19">
        <v>285</v>
      </c>
      <c r="C285" s="98">
        <v>1416.5833333333333</v>
      </c>
      <c r="D285" s="99">
        <v>0.75488806805462283</v>
      </c>
      <c r="E285" s="99">
        <v>1.0337687486008507</v>
      </c>
      <c r="F285" s="9">
        <f t="shared" si="34"/>
        <v>1.0686778255837688</v>
      </c>
      <c r="G285" s="100">
        <v>72.331292673133575</v>
      </c>
      <c r="H285" s="100">
        <v>73.543714694649552</v>
      </c>
      <c r="J285" s="21">
        <v>257</v>
      </c>
      <c r="K285" s="21">
        <v>74.925049237606729</v>
      </c>
      <c r="L285" s="21">
        <v>0.44878453503697813</v>
      </c>
      <c r="M285" s="21">
        <v>0.25833302896030408</v>
      </c>
      <c r="S285" s="19">
        <v>287</v>
      </c>
      <c r="T285" s="13">
        <v>1412.5577952755907</v>
      </c>
      <c r="U285" s="14">
        <v>0.73</v>
      </c>
      <c r="V285" s="14">
        <v>1.0548992332968237</v>
      </c>
      <c r="W285" s="20">
        <f t="shared" si="32"/>
        <v>1.1128123924102264</v>
      </c>
      <c r="X285" s="15">
        <v>74.694078484692199</v>
      </c>
      <c r="Y285" s="15">
        <v>73.271889400921651</v>
      </c>
      <c r="AA285" s="21">
        <v>257</v>
      </c>
      <c r="AB285" s="21">
        <v>75.529847721675708</v>
      </c>
      <c r="AC285" s="21">
        <v>0.81245382602702421</v>
      </c>
      <c r="AD285" s="21">
        <v>0.48811773089973837</v>
      </c>
      <c r="AI285" s="19">
        <v>285</v>
      </c>
      <c r="AJ285" s="98">
        <v>1380.0951945080092</v>
      </c>
      <c r="AK285" s="99">
        <v>0.74002757251571638</v>
      </c>
      <c r="AL285" s="99">
        <v>1.0099448549685672</v>
      </c>
      <c r="AM285" s="9">
        <f t="shared" si="33"/>
        <v>1.0199886100774802</v>
      </c>
      <c r="AN285" s="100">
        <v>73.271889400921651</v>
      </c>
      <c r="AO285" s="100">
        <v>74.288486843686542</v>
      </c>
      <c r="AP285" s="91">
        <v>73.910125517002726</v>
      </c>
      <c r="AQ285" s="21"/>
      <c r="AR285" s="21">
        <v>257</v>
      </c>
      <c r="AS285" s="21">
        <v>75.495551456745872</v>
      </c>
      <c r="AT285" s="21">
        <v>-0.65559030227809956</v>
      </c>
      <c r="AU285" s="21">
        <v>-0.41678517722209424</v>
      </c>
    </row>
    <row r="286" spans="2:73" ht="14.25">
      <c r="B286" s="19">
        <v>286</v>
      </c>
      <c r="C286" s="98">
        <v>1230.0029126213594</v>
      </c>
      <c r="D286" s="99">
        <v>0.75519458156354036</v>
      </c>
      <c r="E286" s="99">
        <v>1.0203891631270807</v>
      </c>
      <c r="F286" s="9">
        <f t="shared" si="34"/>
        <v>1.0411940442271841</v>
      </c>
      <c r="G286" s="100">
        <v>73.543714694649552</v>
      </c>
      <c r="H286" s="100">
        <v>73.535819601407468</v>
      </c>
      <c r="J286" s="21">
        <v>258</v>
      </c>
      <c r="K286" s="21">
        <v>75.485631831972967</v>
      </c>
      <c r="L286" s="21">
        <v>1.6593438528519044</v>
      </c>
      <c r="M286" s="21">
        <v>0.95516509622724277</v>
      </c>
      <c r="S286" s="19">
        <v>288</v>
      </c>
      <c r="T286" s="13">
        <v>1380.0951945080092</v>
      </c>
      <c r="U286" s="14">
        <v>0.74002757251571638</v>
      </c>
      <c r="V286" s="14">
        <v>1.0099448549685672</v>
      </c>
      <c r="W286" s="20">
        <f t="shared" si="32"/>
        <v>1.0199886100774802</v>
      </c>
      <c r="X286" s="15">
        <v>73.271889400921651</v>
      </c>
      <c r="Y286" s="15">
        <v>74.288486843686542</v>
      </c>
      <c r="AA286" s="21">
        <v>258</v>
      </c>
      <c r="AB286" s="21">
        <v>75.519582282224917</v>
      </c>
      <c r="AC286" s="21">
        <v>-0.67962112775714445</v>
      </c>
      <c r="AD286" s="21">
        <v>-0.40831258605126464</v>
      </c>
      <c r="AI286" s="19">
        <v>286</v>
      </c>
      <c r="AJ286" s="98">
        <v>1418.175</v>
      </c>
      <c r="AK286" s="99">
        <v>0.74</v>
      </c>
      <c r="AL286" s="99">
        <v>1.0047063998240597</v>
      </c>
      <c r="AM286" s="9">
        <f t="shared" si="33"/>
        <v>1.0094349498474233</v>
      </c>
      <c r="AN286" s="100">
        <v>74.288486843686542</v>
      </c>
      <c r="AO286" s="100">
        <v>75.016900176292054</v>
      </c>
      <c r="AP286" s="91">
        <v>74.368859306897178</v>
      </c>
      <c r="AQ286" s="21"/>
      <c r="AR286" s="21">
        <v>258</v>
      </c>
      <c r="AS286" s="21">
        <v>74.762965984179658</v>
      </c>
      <c r="AT286" s="21">
        <v>-2.7208018201805544</v>
      </c>
      <c r="AU286" s="21">
        <v>-1.7297233727675148</v>
      </c>
    </row>
    <row r="287" spans="2:73" ht="14.25">
      <c r="B287" s="19">
        <v>287</v>
      </c>
      <c r="C287" s="98">
        <v>1433.614166666667</v>
      </c>
      <c r="D287" s="99">
        <v>0.77</v>
      </c>
      <c r="E287" s="99">
        <v>1.0548779949210554</v>
      </c>
      <c r="F287" s="9">
        <f t="shared" si="34"/>
        <v>1.1127675841686662</v>
      </c>
      <c r="G287" s="100">
        <v>73.535819601407468</v>
      </c>
      <c r="H287" s="100">
        <v>74.694078484692199</v>
      </c>
      <c r="J287" s="21">
        <v>259</v>
      </c>
      <c r="K287" s="21">
        <v>75.765430054104385</v>
      </c>
      <c r="L287" s="21">
        <v>0.97056267234179927</v>
      </c>
      <c r="M287" s="21">
        <v>0.55868323297104061</v>
      </c>
      <c r="S287" s="19">
        <v>289</v>
      </c>
      <c r="T287" s="13">
        <v>1418.175</v>
      </c>
      <c r="U287" s="14">
        <v>0.74</v>
      </c>
      <c r="V287" s="14">
        <v>1.0047063998240597</v>
      </c>
      <c r="W287" s="20">
        <f t="shared" si="32"/>
        <v>1.0094349498474233</v>
      </c>
      <c r="X287" s="15">
        <v>74.288486843686542</v>
      </c>
      <c r="Y287" s="15">
        <v>75.016900176292054</v>
      </c>
      <c r="AA287" s="21">
        <v>259</v>
      </c>
      <c r="AB287" s="21">
        <v>74.742321817739366</v>
      </c>
      <c r="AC287" s="21">
        <v>-2.7001576537402627</v>
      </c>
      <c r="AD287" s="21">
        <v>-1.6222396704811859</v>
      </c>
      <c r="AI287" s="19">
        <v>287</v>
      </c>
      <c r="AJ287" s="98">
        <v>1383.7950000000001</v>
      </c>
      <c r="AK287" s="99">
        <v>0.74</v>
      </c>
      <c r="AL287" s="99">
        <v>1.0300920850690638</v>
      </c>
      <c r="AM287" s="9">
        <f t="shared" si="33"/>
        <v>1.0610897037219313</v>
      </c>
      <c r="AN287" s="100">
        <v>75.016900176292054</v>
      </c>
      <c r="AO287" s="100">
        <v>74.970031760155237</v>
      </c>
      <c r="AP287" s="91">
        <v>74.972712665375781</v>
      </c>
      <c r="AQ287" s="21"/>
      <c r="AR287" s="21">
        <v>259</v>
      </c>
      <c r="AS287" s="21">
        <v>72.425703559294547</v>
      </c>
      <c r="AT287" s="21">
        <v>2.3606179022577578</v>
      </c>
      <c r="AU287" s="21">
        <v>1.50073993975706</v>
      </c>
    </row>
    <row r="288" spans="2:73" ht="14.25">
      <c r="B288" s="19">
        <v>288</v>
      </c>
      <c r="C288" s="98">
        <v>1412.5577952755907</v>
      </c>
      <c r="D288" s="99">
        <v>0.73</v>
      </c>
      <c r="E288" s="99">
        <v>1.0548992332968237</v>
      </c>
      <c r="F288" s="9">
        <f t="shared" si="34"/>
        <v>1.1128123924102264</v>
      </c>
      <c r="G288" s="100">
        <v>74.694078484692199</v>
      </c>
      <c r="H288" s="100">
        <v>73.271889400921651</v>
      </c>
      <c r="J288" s="21">
        <v>260</v>
      </c>
      <c r="K288" s="21">
        <v>75.415234757178069</v>
      </c>
      <c r="L288" s="21">
        <v>0.92706679052466257</v>
      </c>
      <c r="M288" s="21">
        <v>0.53364577731050966</v>
      </c>
      <c r="S288" s="19">
        <v>290</v>
      </c>
      <c r="T288" s="13">
        <v>1383.7950000000001</v>
      </c>
      <c r="U288" s="14">
        <v>0.74</v>
      </c>
      <c r="V288" s="14">
        <v>1.0300920850690638</v>
      </c>
      <c r="W288" s="20">
        <f t="shared" si="32"/>
        <v>1.0610897037219313</v>
      </c>
      <c r="X288" s="15">
        <v>75.016900176292054</v>
      </c>
      <c r="Y288" s="15">
        <v>74.970031760155237</v>
      </c>
      <c r="AA288" s="21">
        <v>260</v>
      </c>
      <c r="AB288" s="21">
        <v>72.378948425914388</v>
      </c>
      <c r="AC288" s="21">
        <v>2.4073730356379173</v>
      </c>
      <c r="AD288" s="21">
        <v>1.4463363036039281</v>
      </c>
      <c r="AI288" s="19">
        <v>288</v>
      </c>
      <c r="AJ288" s="98">
        <v>1410.3758333333335</v>
      </c>
      <c r="AK288" s="99">
        <v>0.74488343694493786</v>
      </c>
      <c r="AL288" s="99">
        <v>1.03</v>
      </c>
      <c r="AM288" s="9">
        <f t="shared" si="33"/>
        <v>1.0609</v>
      </c>
      <c r="AN288" s="100">
        <v>74.970031760155237</v>
      </c>
      <c r="AO288" s="100">
        <v>74.473368067392158</v>
      </c>
      <c r="AP288" s="91">
        <v>74.907600632663218</v>
      </c>
      <c r="AQ288" s="21"/>
      <c r="AR288" s="21">
        <v>260</v>
      </c>
      <c r="AS288" s="21">
        <v>74.48544541723291</v>
      </c>
      <c r="AT288" s="21">
        <v>0.91110314407845294</v>
      </c>
      <c r="AU288" s="21">
        <v>0.5792249886137929</v>
      </c>
    </row>
    <row r="289" spans="2:47" ht="14.25">
      <c r="B289" s="19">
        <v>289</v>
      </c>
      <c r="C289" s="98">
        <v>1380.0951945080092</v>
      </c>
      <c r="D289" s="99">
        <v>0.74002757251571638</v>
      </c>
      <c r="E289" s="99">
        <v>1.0099448549685672</v>
      </c>
      <c r="F289" s="9">
        <f t="shared" si="34"/>
        <v>1.0199886100774802</v>
      </c>
      <c r="G289" s="100">
        <v>73.271889400921651</v>
      </c>
      <c r="H289" s="100">
        <v>74.288486843686542</v>
      </c>
      <c r="J289" s="21">
        <v>261</v>
      </c>
      <c r="K289" s="21">
        <v>75.412279180963552</v>
      </c>
      <c r="L289" s="21">
        <v>-0.57231802649577901</v>
      </c>
      <c r="M289" s="21">
        <v>-0.32944238887611405</v>
      </c>
      <c r="S289" s="19">
        <v>291</v>
      </c>
      <c r="T289" s="13">
        <v>1410.3758333333335</v>
      </c>
      <c r="U289" s="14">
        <v>0.74488343694493786</v>
      </c>
      <c r="V289" s="14">
        <v>1.03</v>
      </c>
      <c r="W289" s="20">
        <f t="shared" si="32"/>
        <v>1.0609</v>
      </c>
      <c r="X289" s="15">
        <v>74.970031760155237</v>
      </c>
      <c r="Y289" s="15">
        <v>74.473368067392158</v>
      </c>
      <c r="AA289" s="21">
        <v>261</v>
      </c>
      <c r="AB289" s="21">
        <v>74.463877819603425</v>
      </c>
      <c r="AC289" s="21">
        <v>0.93267074170793762</v>
      </c>
      <c r="AD289" s="21">
        <v>0.56034338387608462</v>
      </c>
      <c r="AI289" s="19">
        <v>289</v>
      </c>
      <c r="AJ289" s="98">
        <v>1409.5696476964765</v>
      </c>
      <c r="AK289" s="99">
        <v>0.72488859620239265</v>
      </c>
      <c r="AL289" s="99">
        <v>1.0399681703435408</v>
      </c>
      <c r="AM289" s="9">
        <f t="shared" si="33"/>
        <v>1.081533795327692</v>
      </c>
      <c r="AN289" s="100">
        <v>74.473368067392158</v>
      </c>
      <c r="AO289" s="100">
        <v>73.762158275180383</v>
      </c>
      <c r="AP289" s="91">
        <v>74.613299414366139</v>
      </c>
      <c r="AQ289" s="21"/>
      <c r="AR289" s="21">
        <v>261</v>
      </c>
      <c r="AS289" s="21">
        <v>75.126708329403783</v>
      </c>
      <c r="AT289" s="21">
        <v>2.3513691486736832</v>
      </c>
      <c r="AU289" s="21">
        <v>1.4948601343538575</v>
      </c>
    </row>
    <row r="290" spans="2:47" ht="14.25">
      <c r="B290" s="19">
        <v>290</v>
      </c>
      <c r="C290" s="98">
        <v>1418.175</v>
      </c>
      <c r="D290" s="99">
        <v>0.74</v>
      </c>
      <c r="E290" s="99">
        <v>1.0047063998240597</v>
      </c>
      <c r="F290" s="9">
        <f t="shared" si="34"/>
        <v>1.0094349498474233</v>
      </c>
      <c r="G290" s="100">
        <v>74.288486843686542</v>
      </c>
      <c r="H290" s="100">
        <v>75.016900176292054</v>
      </c>
      <c r="J290" s="21">
        <v>262</v>
      </c>
      <c r="K290" s="21">
        <v>74.735887250093526</v>
      </c>
      <c r="L290" s="21">
        <v>-2.6937230860944226</v>
      </c>
      <c r="M290" s="21">
        <v>-1.5505829405501519</v>
      </c>
      <c r="S290" s="19">
        <v>292</v>
      </c>
      <c r="T290" s="13">
        <v>1409.5696476964765</v>
      </c>
      <c r="U290" s="14">
        <v>0.72488859620239265</v>
      </c>
      <c r="V290" s="14">
        <v>1.0399681703435408</v>
      </c>
      <c r="W290" s="20">
        <f t="shared" si="32"/>
        <v>1.081533795327692</v>
      </c>
      <c r="X290" s="15">
        <v>74.473368067392158</v>
      </c>
      <c r="Y290" s="15">
        <v>73.762158275180383</v>
      </c>
      <c r="AA290" s="21">
        <v>262</v>
      </c>
      <c r="AB290" s="21">
        <v>75.144605060091237</v>
      </c>
      <c r="AC290" s="21">
        <v>2.3334724179862292</v>
      </c>
      <c r="AD290" s="21">
        <v>1.4019372243644006</v>
      </c>
      <c r="AI290" s="19">
        <v>290</v>
      </c>
      <c r="AJ290" s="98">
        <v>1412.7633333333333</v>
      </c>
      <c r="AK290" s="99">
        <v>0.77503938730853394</v>
      </c>
      <c r="AL290" s="99">
        <v>1.0649868708971553</v>
      </c>
      <c r="AM290" s="9">
        <f t="shared" si="33"/>
        <v>1.1341970351833142</v>
      </c>
      <c r="AN290" s="100">
        <v>73.762158275180383</v>
      </c>
      <c r="AO290" s="100">
        <v>74.211841991761176</v>
      </c>
      <c r="AP290" s="91">
        <v>74.488854455172799</v>
      </c>
      <c r="AQ290" s="21"/>
      <c r="AR290" s="21">
        <v>262</v>
      </c>
      <c r="AS290" s="21">
        <v>76.341545666856945</v>
      </c>
      <c r="AT290" s="21">
        <v>1.0969391865870932</v>
      </c>
      <c r="AU290" s="21">
        <v>0.6973684505321186</v>
      </c>
    </row>
    <row r="291" spans="2:47" ht="14.25">
      <c r="B291" s="19">
        <v>291</v>
      </c>
      <c r="C291" s="98">
        <v>1383.7950000000001</v>
      </c>
      <c r="D291" s="99">
        <v>0.74</v>
      </c>
      <c r="E291" s="99">
        <v>1.0300920850690638</v>
      </c>
      <c r="F291" s="9">
        <f t="shared" si="34"/>
        <v>1.0610897037219313</v>
      </c>
      <c r="G291" s="100">
        <v>75.016900176292054</v>
      </c>
      <c r="H291" s="100">
        <v>74.970031760155237</v>
      </c>
      <c r="J291" s="21">
        <v>263</v>
      </c>
      <c r="K291" s="21">
        <v>72.457193073288963</v>
      </c>
      <c r="L291" s="21">
        <v>2.3291283882633422</v>
      </c>
      <c r="M291" s="21">
        <v>1.3407119550764452</v>
      </c>
      <c r="S291" s="19">
        <v>293</v>
      </c>
      <c r="T291" s="13">
        <v>1412.7633333333333</v>
      </c>
      <c r="U291" s="14">
        <v>0.77503938730853394</v>
      </c>
      <c r="V291" s="14">
        <v>1.0649868708971553</v>
      </c>
      <c r="W291" s="20">
        <f t="shared" si="32"/>
        <v>1.1341970351833142</v>
      </c>
      <c r="X291" s="15">
        <v>73.762158275180383</v>
      </c>
      <c r="Y291" s="15">
        <v>74.211841991761176</v>
      </c>
      <c r="AA291" s="21">
        <v>263</v>
      </c>
      <c r="AB291" s="21">
        <v>76.36392877567647</v>
      </c>
      <c r="AC291" s="21">
        <v>1.0745560777675678</v>
      </c>
      <c r="AD291" s="21">
        <v>0.64558730305860046</v>
      </c>
      <c r="AI291" s="19">
        <v>291</v>
      </c>
      <c r="AJ291" s="98">
        <v>1400.6666666666667</v>
      </c>
      <c r="AK291" s="99">
        <v>0.72</v>
      </c>
      <c r="AL291" s="99">
        <v>1.0999542583315183</v>
      </c>
      <c r="AM291" s="9">
        <f t="shared" si="33"/>
        <v>1.2098993704216405</v>
      </c>
      <c r="AN291" s="100">
        <v>74.211841991761176</v>
      </c>
      <c r="AO291" s="100">
        <v>74.27870591355078</v>
      </c>
      <c r="AP291" s="91">
        <v>74.713084512087846</v>
      </c>
      <c r="AQ291" s="21"/>
      <c r="AR291" s="21">
        <v>263</v>
      </c>
      <c r="AS291" s="21">
        <v>76.16303650449683</v>
      </c>
      <c r="AT291" s="21">
        <v>-1.9857393732593493</v>
      </c>
      <c r="AU291" s="21">
        <v>-1.2624145502532331</v>
      </c>
    </row>
    <row r="292" spans="2:47" ht="14.25">
      <c r="B292" s="19">
        <v>292</v>
      </c>
      <c r="C292" s="98">
        <v>1410.3758333333335</v>
      </c>
      <c r="D292" s="99">
        <v>0.74488343694493786</v>
      </c>
      <c r="E292" s="99">
        <v>1.03</v>
      </c>
      <c r="F292" s="9">
        <f t="shared" si="34"/>
        <v>1.0609</v>
      </c>
      <c r="G292" s="100">
        <v>74.970031760155237</v>
      </c>
      <c r="H292" s="100">
        <v>74.473368067392158</v>
      </c>
      <c r="J292" s="21">
        <v>264</v>
      </c>
      <c r="K292" s="21">
        <v>74.446537912826301</v>
      </c>
      <c r="L292" s="21">
        <v>0.95001064848506189</v>
      </c>
      <c r="M292" s="21">
        <v>0.54685290870699721</v>
      </c>
      <c r="S292" s="19">
        <v>294</v>
      </c>
      <c r="T292" s="13">
        <v>1400.6666666666667</v>
      </c>
      <c r="U292" s="14">
        <v>0.72</v>
      </c>
      <c r="V292" s="14">
        <v>1.0999542583315183</v>
      </c>
      <c r="W292" s="20">
        <f t="shared" si="32"/>
        <v>1.2098993704216405</v>
      </c>
      <c r="X292" s="15">
        <v>74.211841991761176</v>
      </c>
      <c r="Y292" s="15">
        <v>74.27870591355078</v>
      </c>
      <c r="AA292" s="21">
        <v>264</v>
      </c>
      <c r="AB292" s="21">
        <v>76.098532080293353</v>
      </c>
      <c r="AC292" s="21">
        <v>-1.9212349490558722</v>
      </c>
      <c r="AD292" s="21">
        <v>-1.154267250416313</v>
      </c>
      <c r="AI292" s="19">
        <v>292</v>
      </c>
      <c r="AJ292" s="98">
        <v>1431.7041666666664</v>
      </c>
      <c r="AK292" s="99">
        <v>0.72492321193505915</v>
      </c>
      <c r="AL292" s="99">
        <v>1.0653839403247038</v>
      </c>
      <c r="AM292" s="9">
        <f t="shared" si="33"/>
        <v>1.1350429403017921</v>
      </c>
      <c r="AN292" s="100">
        <v>74.27870591355078</v>
      </c>
      <c r="AO292" s="100">
        <v>73.782301625943575</v>
      </c>
      <c r="AP292" s="91">
        <v>74.570714178884145</v>
      </c>
      <c r="AQ292" s="21"/>
      <c r="AR292" s="21">
        <v>264</v>
      </c>
      <c r="AS292" s="21">
        <v>74.558487708805359</v>
      </c>
      <c r="AT292" s="21">
        <v>-1.7865820715504555</v>
      </c>
      <c r="AU292" s="21">
        <v>-1.1358022269784991</v>
      </c>
    </row>
    <row r="293" spans="2:47" ht="14.25">
      <c r="B293" s="19">
        <v>293</v>
      </c>
      <c r="C293" s="98">
        <v>1409.5696476964765</v>
      </c>
      <c r="D293" s="99">
        <v>0.72488859620239265</v>
      </c>
      <c r="E293" s="99">
        <v>1.0399681703435408</v>
      </c>
      <c r="F293" s="9">
        <f t="shared" si="34"/>
        <v>1.081533795327692</v>
      </c>
      <c r="G293" s="100">
        <v>74.473368067392158</v>
      </c>
      <c r="H293" s="100">
        <v>73.762158275180383</v>
      </c>
      <c r="J293" s="21">
        <v>265</v>
      </c>
      <c r="K293" s="21">
        <v>75.109306907740589</v>
      </c>
      <c r="L293" s="21">
        <v>2.3687705703368778</v>
      </c>
      <c r="M293" s="21">
        <v>1.3635311125342853</v>
      </c>
      <c r="S293" s="19">
        <v>295</v>
      </c>
      <c r="T293" s="13">
        <v>1431.7041666666664</v>
      </c>
      <c r="U293" s="14">
        <v>0.72492321193505915</v>
      </c>
      <c r="V293" s="14">
        <v>1.0653839403247038</v>
      </c>
      <c r="W293" s="20">
        <f t="shared" si="32"/>
        <v>1.1350429403017921</v>
      </c>
      <c r="X293" s="15">
        <v>74.27870591355078</v>
      </c>
      <c r="Y293" s="15">
        <v>73.782301625943575</v>
      </c>
      <c r="AA293" s="21">
        <v>265</v>
      </c>
      <c r="AB293" s="21">
        <v>74.563429223279215</v>
      </c>
      <c r="AC293" s="21">
        <v>-1.7915235860243115</v>
      </c>
      <c r="AD293" s="21">
        <v>-1.0763373863839272</v>
      </c>
      <c r="AI293" s="19">
        <v>293</v>
      </c>
      <c r="AJ293" s="98">
        <v>1366.4458333333332</v>
      </c>
      <c r="AK293" s="99">
        <v>0.7250527133503496</v>
      </c>
      <c r="AL293" s="99">
        <v>1.0149472866496503</v>
      </c>
      <c r="AM293" s="9">
        <f t="shared" si="33"/>
        <v>1.0301179946774874</v>
      </c>
      <c r="AN293" s="100">
        <v>73.782301625943575</v>
      </c>
      <c r="AO293" s="100">
        <v>73.804500878282326</v>
      </c>
      <c r="AP293" s="91">
        <v>74.197580726337179</v>
      </c>
      <c r="AQ293" s="21"/>
      <c r="AR293" s="21">
        <v>265</v>
      </c>
      <c r="AS293" s="21">
        <v>74.418274787530919</v>
      </c>
      <c r="AT293" s="21">
        <v>0.85896240612279939</v>
      </c>
      <c r="AU293" s="21">
        <v>0.54607702008249603</v>
      </c>
    </row>
    <row r="294" spans="2:47" ht="14.25">
      <c r="B294" s="19">
        <v>294</v>
      </c>
      <c r="C294" s="98">
        <v>1412.7633333333333</v>
      </c>
      <c r="D294" s="99">
        <v>0.77503938730853394</v>
      </c>
      <c r="E294" s="99">
        <v>1.0649868708971553</v>
      </c>
      <c r="F294" s="9">
        <f t="shared" si="34"/>
        <v>1.1341970351833142</v>
      </c>
      <c r="G294" s="100">
        <v>73.762158275180383</v>
      </c>
      <c r="H294" s="100">
        <v>74.211841991761176</v>
      </c>
      <c r="J294" s="21">
        <v>266</v>
      </c>
      <c r="K294" s="21">
        <v>76.227462372339659</v>
      </c>
      <c r="L294" s="21">
        <v>1.2110224811043793</v>
      </c>
      <c r="M294" s="21">
        <v>0.69709867711225726</v>
      </c>
      <c r="S294" s="19">
        <v>296</v>
      </c>
      <c r="T294" s="13">
        <v>1366.4458333333332</v>
      </c>
      <c r="U294" s="14">
        <v>0.7250527133503496</v>
      </c>
      <c r="V294" s="14">
        <v>1.0149472866496503</v>
      </c>
      <c r="W294" s="20">
        <f t="shared" si="32"/>
        <v>1.0301179946774874</v>
      </c>
      <c r="X294" s="15">
        <v>73.782301625943575</v>
      </c>
      <c r="Y294" s="15">
        <v>73.804500878282326</v>
      </c>
      <c r="AA294" s="21">
        <v>266</v>
      </c>
      <c r="AB294" s="21">
        <v>74.531402727928253</v>
      </c>
      <c r="AC294" s="21">
        <v>0.74583446572546563</v>
      </c>
      <c r="AD294" s="21">
        <v>0.44809319049797125</v>
      </c>
      <c r="AI294" s="19">
        <v>295</v>
      </c>
      <c r="AJ294" s="98">
        <v>1372.2581096849474</v>
      </c>
      <c r="AK294" s="99">
        <v>0.74</v>
      </c>
      <c r="AL294" s="99">
        <v>0.9</v>
      </c>
      <c r="AM294" s="9">
        <f t="shared" si="33"/>
        <v>0.81</v>
      </c>
      <c r="AN294" s="100">
        <v>67.111335110199363</v>
      </c>
      <c r="AO294" s="100">
        <v>70.976181661113159</v>
      </c>
      <c r="AP294" s="91">
        <v>69.819348680067662</v>
      </c>
      <c r="AQ294" s="21"/>
      <c r="AR294" s="21">
        <v>266</v>
      </c>
      <c r="AS294" s="21">
        <v>74.562448181168961</v>
      </c>
      <c r="AT294" s="21">
        <v>-0.58538100292516049</v>
      </c>
      <c r="AU294" s="21">
        <v>-0.37215029599860588</v>
      </c>
    </row>
    <row r="295" spans="2:47" ht="14.25">
      <c r="B295" s="19">
        <v>295</v>
      </c>
      <c r="C295" s="98">
        <v>1400.6666666666667</v>
      </c>
      <c r="D295" s="99">
        <v>0.72</v>
      </c>
      <c r="E295" s="99">
        <v>1.0999542583315183</v>
      </c>
      <c r="F295" s="9">
        <f t="shared" si="34"/>
        <v>1.2098993704216405</v>
      </c>
      <c r="G295" s="100">
        <v>74.211841991761176</v>
      </c>
      <c r="H295" s="100">
        <v>74.27870591355078</v>
      </c>
      <c r="J295" s="21">
        <v>267</v>
      </c>
      <c r="K295" s="21">
        <v>75.988941828473742</v>
      </c>
      <c r="L295" s="21">
        <v>-1.811644697236261</v>
      </c>
      <c r="M295" s="21">
        <v>-1.0428337553974634</v>
      </c>
      <c r="S295" s="19">
        <v>297</v>
      </c>
      <c r="T295" s="13">
        <v>1370.9615931721196</v>
      </c>
      <c r="U295" s="14">
        <v>0.68497731156815378</v>
      </c>
      <c r="V295" s="14">
        <v>0.7750226884318463</v>
      </c>
      <c r="W295" s="20">
        <f t="shared" si="32"/>
        <v>0.60066016758412666</v>
      </c>
      <c r="X295" s="15">
        <v>73.804500878282326</v>
      </c>
      <c r="Y295" s="15">
        <v>67.111335110199363</v>
      </c>
      <c r="AA295" s="21">
        <v>267</v>
      </c>
      <c r="AB295" s="21">
        <v>74.375837539862317</v>
      </c>
      <c r="AC295" s="21">
        <v>-0.3987703616185172</v>
      </c>
      <c r="AD295" s="21">
        <v>-0.23957901092686132</v>
      </c>
      <c r="AI295" s="19">
        <v>296</v>
      </c>
      <c r="AJ295" s="98">
        <v>1368.1966666666667</v>
      </c>
      <c r="AK295" s="99">
        <v>0.69586928547240101</v>
      </c>
      <c r="AL295" s="99">
        <v>0.91137690484253298</v>
      </c>
      <c r="AM295" s="9">
        <f t="shared" si="33"/>
        <v>0.83060786268035536</v>
      </c>
      <c r="AN295" s="100">
        <v>70.976181661113159</v>
      </c>
      <c r="AO295" s="100">
        <v>71.904139502726139</v>
      </c>
      <c r="AP295" s="91">
        <v>71.909175928495188</v>
      </c>
      <c r="AQ295" s="21"/>
      <c r="AR295" s="21">
        <v>267</v>
      </c>
      <c r="AS295" s="21">
        <v>73.894186971840583</v>
      </c>
      <c r="AT295" s="21">
        <v>0.58675905311761767</v>
      </c>
      <c r="AU295" s="21">
        <v>0.37302637804510419</v>
      </c>
    </row>
    <row r="296" spans="2:47" ht="14.25">
      <c r="B296" s="19">
        <v>296</v>
      </c>
      <c r="C296" s="98">
        <v>1431.7041666666664</v>
      </c>
      <c r="D296" s="99">
        <v>0.72492321193505915</v>
      </c>
      <c r="E296" s="99">
        <v>1.0653839403247038</v>
      </c>
      <c r="F296" s="9">
        <f t="shared" si="34"/>
        <v>1.1350429403017921</v>
      </c>
      <c r="G296" s="100">
        <v>74.27870591355078</v>
      </c>
      <c r="H296" s="100">
        <v>73.782301625943575</v>
      </c>
      <c r="J296" s="21">
        <v>268</v>
      </c>
      <c r="K296" s="21">
        <v>74.600360739464449</v>
      </c>
      <c r="L296" s="21">
        <v>-1.8284551022095457</v>
      </c>
      <c r="M296" s="21">
        <v>-1.0525102983613162</v>
      </c>
      <c r="S296" s="19">
        <v>298</v>
      </c>
      <c r="T296" s="13">
        <v>1372.2581096849474</v>
      </c>
      <c r="U296" s="14">
        <v>0.74</v>
      </c>
      <c r="V296" s="14">
        <v>0.9</v>
      </c>
      <c r="W296" s="20">
        <f t="shared" si="32"/>
        <v>0.81</v>
      </c>
      <c r="X296" s="15">
        <v>67.111335110199363</v>
      </c>
      <c r="Y296" s="15">
        <v>70.976181661113159</v>
      </c>
      <c r="AA296" s="21">
        <v>268</v>
      </c>
      <c r="AB296" s="21">
        <v>73.705676154084756</v>
      </c>
      <c r="AC296" s="21">
        <v>0.77526987087344423</v>
      </c>
      <c r="AD296" s="21">
        <v>0.4657778178683738</v>
      </c>
      <c r="AI296" s="19">
        <v>297</v>
      </c>
      <c r="AJ296" s="98">
        <v>1387.2966666666669</v>
      </c>
      <c r="AK296" s="99">
        <v>0.6150551684088269</v>
      </c>
      <c r="AL296" s="99">
        <v>0.96077235772357727</v>
      </c>
      <c r="AM296" s="9">
        <f t="shared" si="33"/>
        <v>0.92308352336572153</v>
      </c>
      <c r="AN296" s="100">
        <v>71.904139502726139</v>
      </c>
      <c r="AO296" s="100">
        <v>69.722903344439473</v>
      </c>
      <c r="AP296" s="91">
        <v>72.439495767984653</v>
      </c>
      <c r="AQ296" s="21"/>
      <c r="AR296" s="21">
        <v>268</v>
      </c>
      <c r="AS296" s="21">
        <v>74.472917965236405</v>
      </c>
      <c r="AT296" s="21">
        <v>1.3213139414112334</v>
      </c>
      <c r="AU296" s="21">
        <v>0.84001252508384061</v>
      </c>
    </row>
    <row r="297" spans="2:47" ht="14.25">
      <c r="B297" s="19">
        <v>297</v>
      </c>
      <c r="C297" s="98">
        <v>1366.4458333333332</v>
      </c>
      <c r="D297" s="99">
        <v>0.7250527133503496</v>
      </c>
      <c r="E297" s="99">
        <v>1.0149472866496503</v>
      </c>
      <c r="F297" s="9">
        <f t="shared" si="34"/>
        <v>1.0301179946774874</v>
      </c>
      <c r="G297" s="100">
        <v>73.782301625943575</v>
      </c>
      <c r="H297" s="100">
        <v>73.804500878282326</v>
      </c>
      <c r="J297" s="21">
        <v>269</v>
      </c>
      <c r="K297" s="21">
        <v>74.625937783623101</v>
      </c>
      <c r="L297" s="21">
        <v>0.65129941003061731</v>
      </c>
      <c r="M297" s="21">
        <v>0.37490629961080346</v>
      </c>
      <c r="S297" s="19">
        <v>299</v>
      </c>
      <c r="T297" s="13">
        <v>1368.1966666666667</v>
      </c>
      <c r="U297" s="14">
        <v>0.69586928547240101</v>
      </c>
      <c r="V297" s="14">
        <v>0.91137690484253298</v>
      </c>
      <c r="W297" s="20">
        <f t="shared" si="32"/>
        <v>0.83060786268035536</v>
      </c>
      <c r="X297" s="15">
        <v>70.976181661113159</v>
      </c>
      <c r="Y297" s="15">
        <v>71.904139502726139</v>
      </c>
      <c r="AA297" s="21">
        <v>269</v>
      </c>
      <c r="AB297" s="21">
        <v>74.320499220166823</v>
      </c>
      <c r="AC297" s="21">
        <v>1.4737326864808153</v>
      </c>
      <c r="AD297" s="21">
        <v>0.88541038497597468</v>
      </c>
      <c r="AI297" s="19">
        <v>298</v>
      </c>
      <c r="AJ297" s="98">
        <v>1446.6658333333335</v>
      </c>
      <c r="AK297" s="99">
        <v>0.62</v>
      </c>
      <c r="AL297" s="99">
        <v>0.94500343957807842</v>
      </c>
      <c r="AM297" s="9">
        <f t="shared" si="33"/>
        <v>0.89303150081439886</v>
      </c>
      <c r="AN297" s="100">
        <v>69.722903344439473</v>
      </c>
      <c r="AO297" s="100">
        <v>71.597943886563641</v>
      </c>
      <c r="AP297" s="91">
        <v>71.022471092745732</v>
      </c>
      <c r="AQ297" s="21"/>
      <c r="AR297" s="21">
        <v>269</v>
      </c>
      <c r="AS297" s="21">
        <v>75.341040738904809</v>
      </c>
      <c r="AT297" s="21">
        <v>2.3484519141961044</v>
      </c>
      <c r="AU297" s="21">
        <v>1.493005530824014</v>
      </c>
    </row>
    <row r="298" spans="2:47" ht="14.25">
      <c r="B298" s="19">
        <v>298</v>
      </c>
      <c r="C298" s="98">
        <v>1370.9615931721196</v>
      </c>
      <c r="D298" s="99">
        <v>0.68497731156815378</v>
      </c>
      <c r="E298" s="99">
        <v>0.7750226884318463</v>
      </c>
      <c r="F298" s="9">
        <f t="shared" si="34"/>
        <v>0.60066016758412666</v>
      </c>
      <c r="G298" s="100">
        <v>73.804500878282326</v>
      </c>
      <c r="H298" s="100">
        <v>67.111335110199363</v>
      </c>
      <c r="J298" s="21">
        <v>270</v>
      </c>
      <c r="K298" s="21">
        <v>74.36185150706919</v>
      </c>
      <c r="L298" s="21">
        <v>-0.38478432882538982</v>
      </c>
      <c r="M298" s="21">
        <v>-0.22149270619080094</v>
      </c>
      <c r="S298" s="19">
        <v>300</v>
      </c>
      <c r="T298" s="13">
        <v>1387.2966666666669</v>
      </c>
      <c r="U298" s="14">
        <v>0.6150551684088269</v>
      </c>
      <c r="V298" s="14">
        <v>0.96077235772357727</v>
      </c>
      <c r="W298" s="20">
        <f t="shared" si="32"/>
        <v>0.92308352336572153</v>
      </c>
      <c r="X298" s="15">
        <v>71.904139502726139</v>
      </c>
      <c r="Y298" s="15">
        <v>69.722903344439473</v>
      </c>
      <c r="AA298" s="21">
        <v>270</v>
      </c>
      <c r="AB298" s="21">
        <v>75.270701189379054</v>
      </c>
      <c r="AC298" s="21">
        <v>2.4187914637218597</v>
      </c>
      <c r="AD298" s="21">
        <v>1.4531964315622528</v>
      </c>
      <c r="AI298" s="19">
        <v>299</v>
      </c>
      <c r="AJ298" s="98">
        <v>1329.2008333333333</v>
      </c>
      <c r="AK298" s="99">
        <v>0.61</v>
      </c>
      <c r="AL298" s="99">
        <v>0.9450499970761943</v>
      </c>
      <c r="AM298" s="9">
        <f t="shared" si="33"/>
        <v>0.89311949697371484</v>
      </c>
      <c r="AN298" s="100">
        <v>71.597943886563641</v>
      </c>
      <c r="AO298" s="100">
        <v>71.103298439660279</v>
      </c>
      <c r="AP298" s="91">
        <v>72.274232163042157</v>
      </c>
      <c r="AQ298" s="21"/>
      <c r="AR298" s="21">
        <v>270</v>
      </c>
      <c r="AS298" s="21">
        <v>75.941643689454224</v>
      </c>
      <c r="AT298" s="21">
        <v>2.2883875817287276</v>
      </c>
      <c r="AU298" s="21">
        <v>1.454820213919306</v>
      </c>
    </row>
    <row r="299" spans="2:47" ht="14.25">
      <c r="B299" s="19">
        <v>299</v>
      </c>
      <c r="C299" s="98">
        <v>1372.2581096849474</v>
      </c>
      <c r="D299" s="99">
        <v>0.74</v>
      </c>
      <c r="E299" s="99">
        <v>0.9</v>
      </c>
      <c r="F299" s="9">
        <f t="shared" si="34"/>
        <v>0.81</v>
      </c>
      <c r="G299" s="100">
        <v>67.111335110199363</v>
      </c>
      <c r="H299" s="100">
        <v>70.976181661113159</v>
      </c>
      <c r="J299" s="21">
        <v>271</v>
      </c>
      <c r="K299" s="21">
        <v>73.764219281423962</v>
      </c>
      <c r="L299" s="21">
        <v>0.71672674353423815</v>
      </c>
      <c r="M299" s="21">
        <v>0.41256811707827412</v>
      </c>
      <c r="S299" s="19">
        <v>301</v>
      </c>
      <c r="T299" s="13">
        <v>1446.6658333333335</v>
      </c>
      <c r="U299" s="14">
        <v>0.62</v>
      </c>
      <c r="V299" s="14">
        <v>0.94500343957807842</v>
      </c>
      <c r="W299" s="20">
        <f t="shared" si="32"/>
        <v>0.89303150081439886</v>
      </c>
      <c r="X299" s="15">
        <v>69.722903344439473</v>
      </c>
      <c r="Y299" s="15">
        <v>71.597943886563641</v>
      </c>
      <c r="AA299" s="21">
        <v>271</v>
      </c>
      <c r="AB299" s="21">
        <v>75.782208796740662</v>
      </c>
      <c r="AC299" s="21">
        <v>2.4478224744422903</v>
      </c>
      <c r="AD299" s="21">
        <v>1.4706381010142608</v>
      </c>
      <c r="AI299" s="19">
        <v>300</v>
      </c>
      <c r="AJ299" s="98">
        <v>1438.3891666666666</v>
      </c>
      <c r="AK299" s="99">
        <v>0.62497842968075923</v>
      </c>
      <c r="AL299" s="99">
        <v>0.93489214840379631</v>
      </c>
      <c r="AM299" s="9">
        <f t="shared" si="33"/>
        <v>0.87402332914706593</v>
      </c>
      <c r="AN299" s="100">
        <v>71.103298439660279</v>
      </c>
      <c r="AO299" s="100">
        <v>71.821435392512328</v>
      </c>
      <c r="AP299" s="91">
        <v>71.757690634820989</v>
      </c>
      <c r="AQ299" s="21"/>
      <c r="AR299" s="21">
        <v>271</v>
      </c>
      <c r="AS299" s="21">
        <v>76.782722075074261</v>
      </c>
      <c r="AT299" s="21">
        <v>-2.066659516606876</v>
      </c>
      <c r="AU299" s="21">
        <v>-1.3138587466800886</v>
      </c>
    </row>
    <row r="300" spans="2:47" ht="14.25">
      <c r="B300" s="19">
        <v>300</v>
      </c>
      <c r="C300" s="98">
        <v>1368.1966666666667</v>
      </c>
      <c r="D300" s="99">
        <v>0.69586928547240101</v>
      </c>
      <c r="E300" s="99">
        <v>0.91137690484253298</v>
      </c>
      <c r="F300" s="9">
        <f t="shared" si="34"/>
        <v>0.83060786268035536</v>
      </c>
      <c r="G300" s="100">
        <v>70.976181661113159</v>
      </c>
      <c r="H300" s="100">
        <v>71.904139502726139</v>
      </c>
      <c r="J300" s="21">
        <v>272</v>
      </c>
      <c r="K300" s="21">
        <v>74.369684640311135</v>
      </c>
      <c r="L300" s="21">
        <v>1.4245472663365035</v>
      </c>
      <c r="M300" s="21">
        <v>0.8200095624496232</v>
      </c>
      <c r="S300" s="19">
        <v>302</v>
      </c>
      <c r="T300" s="13">
        <v>1329.2008333333333</v>
      </c>
      <c r="U300" s="14">
        <v>0.61</v>
      </c>
      <c r="V300" s="14">
        <v>0.9450499970761943</v>
      </c>
      <c r="W300" s="20">
        <f t="shared" si="32"/>
        <v>0.89311949697371484</v>
      </c>
      <c r="X300" s="15">
        <v>71.597943886563641</v>
      </c>
      <c r="Y300" s="15">
        <v>71.103298439660279</v>
      </c>
      <c r="AA300" s="21">
        <v>272</v>
      </c>
      <c r="AB300" s="21">
        <v>76.596150885635339</v>
      </c>
      <c r="AC300" s="21">
        <v>-1.8800883271679538</v>
      </c>
      <c r="AD300" s="21">
        <v>-1.1295465892947636</v>
      </c>
      <c r="AI300" s="19">
        <v>301</v>
      </c>
      <c r="AJ300" s="98">
        <v>1444.278333333333</v>
      </c>
      <c r="AK300" s="99">
        <v>0.61030252600297175</v>
      </c>
      <c r="AL300" s="99">
        <v>0.93090757800891533</v>
      </c>
      <c r="AM300" s="9">
        <f t="shared" si="33"/>
        <v>0.86658891879442479</v>
      </c>
      <c r="AN300" s="100">
        <v>71.821435392512328</v>
      </c>
      <c r="AO300" s="100">
        <v>72.716740341653406</v>
      </c>
      <c r="AP300" s="91">
        <v>72.069090137942226</v>
      </c>
      <c r="AQ300" s="21"/>
      <c r="AR300" s="21">
        <v>272</v>
      </c>
      <c r="AS300" s="21">
        <v>74.828271169095359</v>
      </c>
      <c r="AT300" s="21">
        <v>-0.67177148855969904</v>
      </c>
      <c r="AU300" s="21">
        <v>-0.42707220948691765</v>
      </c>
    </row>
    <row r="301" spans="2:47" ht="14.25">
      <c r="B301" s="19">
        <v>301</v>
      </c>
      <c r="C301" s="98">
        <v>1387.2966666666669</v>
      </c>
      <c r="D301" s="99">
        <v>0.6150551684088269</v>
      </c>
      <c r="E301" s="99">
        <v>0.96077235772357727</v>
      </c>
      <c r="F301" s="9">
        <f t="shared" si="34"/>
        <v>0.92308352336572153</v>
      </c>
      <c r="G301" s="100">
        <v>71.904139502726139</v>
      </c>
      <c r="H301" s="100">
        <v>69.722903344439473</v>
      </c>
      <c r="J301" s="21">
        <v>273</v>
      </c>
      <c r="K301" s="21">
        <v>75.24170450787247</v>
      </c>
      <c r="L301" s="21">
        <v>2.4477881452284436</v>
      </c>
      <c r="M301" s="21">
        <v>1.4090158560340895</v>
      </c>
      <c r="S301" s="19">
        <v>303</v>
      </c>
      <c r="T301" s="13">
        <v>1438.3891666666666</v>
      </c>
      <c r="U301" s="14">
        <v>0.62497842968075923</v>
      </c>
      <c r="V301" s="14">
        <v>0.93489214840379631</v>
      </c>
      <c r="W301" s="20">
        <f t="shared" si="32"/>
        <v>0.87402332914706593</v>
      </c>
      <c r="X301" s="15">
        <v>71.103298439660279</v>
      </c>
      <c r="Y301" s="15">
        <v>71.821435392512328</v>
      </c>
      <c r="AA301" s="21">
        <v>273</v>
      </c>
      <c r="AB301" s="21">
        <v>74.729195128927955</v>
      </c>
      <c r="AC301" s="21">
        <v>-0.57269544839229525</v>
      </c>
      <c r="AD301" s="21">
        <v>-0.3440722337820058</v>
      </c>
      <c r="AI301" s="19">
        <v>302</v>
      </c>
      <c r="AJ301" s="98">
        <v>1443.8008333333335</v>
      </c>
      <c r="AK301" s="99">
        <v>0.62</v>
      </c>
      <c r="AL301" s="99">
        <v>0.97511648853128374</v>
      </c>
      <c r="AM301" s="9">
        <f t="shared" si="33"/>
        <v>0.95085216620558122</v>
      </c>
      <c r="AN301" s="100">
        <v>72.716740341653406</v>
      </c>
      <c r="AO301" s="100">
        <v>73.176430273671755</v>
      </c>
      <c r="AP301" s="91">
        <v>72.876437551197654</v>
      </c>
      <c r="AQ301" s="21"/>
      <c r="AR301" s="21">
        <v>273</v>
      </c>
      <c r="AS301" s="21">
        <v>74.482627392749947</v>
      </c>
      <c r="AT301" s="21">
        <v>1.3221930996914182</v>
      </c>
      <c r="AU301" s="21">
        <v>0.84057144143501272</v>
      </c>
    </row>
    <row r="302" spans="2:47" ht="14.25">
      <c r="B302" s="19">
        <v>302</v>
      </c>
      <c r="C302" s="98">
        <v>1446.6658333333335</v>
      </c>
      <c r="D302" s="99">
        <v>0.62</v>
      </c>
      <c r="E302" s="99">
        <v>0.94500343957807842</v>
      </c>
      <c r="F302" s="9">
        <f t="shared" si="34"/>
        <v>0.89303150081439886</v>
      </c>
      <c r="G302" s="100">
        <v>69.722903344439473</v>
      </c>
      <c r="H302" s="100">
        <v>71.597943886563641</v>
      </c>
      <c r="J302" s="21">
        <v>274</v>
      </c>
      <c r="K302" s="21">
        <v>75.643201763991414</v>
      </c>
      <c r="L302" s="21">
        <v>2.5868295071915384</v>
      </c>
      <c r="M302" s="21">
        <v>1.4890519833568208</v>
      </c>
      <c r="S302" s="19">
        <v>304</v>
      </c>
      <c r="T302" s="13">
        <v>1444.278333333333</v>
      </c>
      <c r="U302" s="14">
        <v>0.61030252600297175</v>
      </c>
      <c r="V302" s="14">
        <v>0.93090757800891533</v>
      </c>
      <c r="W302" s="20">
        <f t="shared" si="32"/>
        <v>0.86658891879442479</v>
      </c>
      <c r="X302" s="15">
        <v>71.821435392512328</v>
      </c>
      <c r="Y302" s="15">
        <v>72.716740341653406</v>
      </c>
      <c r="AA302" s="21">
        <v>274</v>
      </c>
      <c r="AB302" s="21">
        <v>74.337510671741441</v>
      </c>
      <c r="AC302" s="21">
        <v>1.4673098206999242</v>
      </c>
      <c r="AD302" s="21">
        <v>0.88155156300922599</v>
      </c>
      <c r="AI302" s="19">
        <v>303</v>
      </c>
      <c r="AJ302" s="98">
        <v>1472.7691666666669</v>
      </c>
      <c r="AK302" s="99">
        <v>0.61490954985275559</v>
      </c>
      <c r="AL302" s="99">
        <v>0.92981909970551113</v>
      </c>
      <c r="AM302" s="9">
        <f t="shared" si="33"/>
        <v>0.86456355817716724</v>
      </c>
      <c r="AN302" s="100">
        <v>73.176430273671755</v>
      </c>
      <c r="AO302" s="100">
        <v>72.122321479761439</v>
      </c>
      <c r="AP302" s="91">
        <v>72.771348057070526</v>
      </c>
      <c r="AQ302" s="21"/>
      <c r="AR302" s="21">
        <v>274</v>
      </c>
      <c r="AS302" s="21">
        <v>75.341071821457319</v>
      </c>
      <c r="AT302" s="21">
        <v>-0.57344172646911318</v>
      </c>
      <c r="AU302" s="21">
        <v>-0.36456001677033506</v>
      </c>
    </row>
    <row r="303" spans="2:47" ht="14.25">
      <c r="B303" s="19">
        <v>303</v>
      </c>
      <c r="C303" s="98">
        <v>1329.2008333333333</v>
      </c>
      <c r="D303" s="99">
        <v>0.61</v>
      </c>
      <c r="E303" s="99">
        <v>0.9450499970761943</v>
      </c>
      <c r="F303" s="9">
        <f t="shared" si="34"/>
        <v>0.89311949697371484</v>
      </c>
      <c r="G303" s="100">
        <v>71.597943886563641</v>
      </c>
      <c r="H303" s="100">
        <v>71.103298439660279</v>
      </c>
      <c r="J303" s="21">
        <v>275</v>
      </c>
      <c r="K303" s="21">
        <v>76.480494247973539</v>
      </c>
      <c r="L303" s="21">
        <v>-1.7644316895061536</v>
      </c>
      <c r="M303" s="21">
        <v>-1.0156566172809729</v>
      </c>
      <c r="S303" s="19">
        <v>305</v>
      </c>
      <c r="T303" s="13">
        <v>1443.8008333333335</v>
      </c>
      <c r="U303" s="14">
        <v>0.62</v>
      </c>
      <c r="V303" s="14">
        <v>0.97511648853128374</v>
      </c>
      <c r="W303" s="20">
        <f t="shared" si="32"/>
        <v>0.95085216620558122</v>
      </c>
      <c r="X303" s="15">
        <v>72.716740341653406</v>
      </c>
      <c r="Y303" s="15">
        <v>73.176430273671755</v>
      </c>
      <c r="AA303" s="21">
        <v>275</v>
      </c>
      <c r="AB303" s="21">
        <v>75.213515837265959</v>
      </c>
      <c r="AC303" s="21">
        <v>-0.44588574227775268</v>
      </c>
      <c r="AD303" s="21">
        <v>-0.2678856690545301</v>
      </c>
      <c r="AI303" s="19">
        <v>304</v>
      </c>
      <c r="AJ303" s="98">
        <v>1476.43</v>
      </c>
      <c r="AK303" s="99">
        <v>0.60496636304101914</v>
      </c>
      <c r="AL303" s="99">
        <v>0.96973090432815379</v>
      </c>
      <c r="AM303" s="9">
        <f t="shared" si="33"/>
        <v>0.94037802680909899</v>
      </c>
      <c r="AN303" s="100">
        <v>72.122321479761439</v>
      </c>
      <c r="AO303" s="100">
        <v>73.309125339814216</v>
      </c>
      <c r="AP303" s="91">
        <v>72.396624617051856</v>
      </c>
      <c r="AQ303" s="21"/>
      <c r="AR303" s="21">
        <v>275</v>
      </c>
      <c r="AS303" s="21">
        <v>74.759525502895741</v>
      </c>
      <c r="AT303" s="21">
        <v>-0.14397699370273642</v>
      </c>
      <c r="AU303" s="21">
        <v>-9.1531977559430613E-2</v>
      </c>
    </row>
    <row r="304" spans="2:47" ht="14.25">
      <c r="B304" s="19">
        <v>304</v>
      </c>
      <c r="C304" s="98">
        <v>1438.3891666666666</v>
      </c>
      <c r="D304" s="99">
        <v>0.62497842968075923</v>
      </c>
      <c r="E304" s="99">
        <v>0.93489214840379631</v>
      </c>
      <c r="F304" s="9">
        <f t="shared" si="34"/>
        <v>0.87402332914706593</v>
      </c>
      <c r="G304" s="100">
        <v>71.103298439660279</v>
      </c>
      <c r="H304" s="100">
        <v>71.821435392512328</v>
      </c>
      <c r="J304" s="21">
        <v>276</v>
      </c>
      <c r="K304" s="21">
        <v>74.766401146907242</v>
      </c>
      <c r="L304" s="21">
        <v>-0.60990146637158205</v>
      </c>
      <c r="M304" s="21">
        <v>-0.35107647629194638</v>
      </c>
      <c r="S304" s="19">
        <v>306</v>
      </c>
      <c r="T304" s="13">
        <v>1472.7691666666669</v>
      </c>
      <c r="U304" s="14">
        <v>0.61490954985275559</v>
      </c>
      <c r="V304" s="14">
        <v>0.92981909970551113</v>
      </c>
      <c r="W304" s="20">
        <f t="shared" si="32"/>
        <v>0.86456355817716724</v>
      </c>
      <c r="X304" s="15">
        <v>73.176430273671755</v>
      </c>
      <c r="Y304" s="15">
        <v>72.122321479761439</v>
      </c>
      <c r="AA304" s="21">
        <v>276</v>
      </c>
      <c r="AB304" s="21">
        <v>74.649083689090574</v>
      </c>
      <c r="AC304" s="21">
        <v>-3.3535179897569378E-2</v>
      </c>
      <c r="AD304" s="21">
        <v>-2.0147749192052679E-2</v>
      </c>
      <c r="AI304" s="19">
        <v>305</v>
      </c>
      <c r="AJ304" s="98">
        <v>1460.6724999999999</v>
      </c>
      <c r="AK304" s="99">
        <v>0.61992359063834912</v>
      </c>
      <c r="AL304" s="99">
        <v>0.95480897659587272</v>
      </c>
      <c r="AM304" s="9">
        <f t="shared" si="33"/>
        <v>0.91166018178805786</v>
      </c>
      <c r="AN304" s="100">
        <v>73.309125339814216</v>
      </c>
      <c r="AO304" s="100">
        <v>74.780644004982193</v>
      </c>
      <c r="AP304" s="91">
        <v>73.048124276824637</v>
      </c>
      <c r="AQ304" s="21"/>
      <c r="AR304" s="21">
        <v>276</v>
      </c>
      <c r="AS304" s="21">
        <v>74.741907095938103</v>
      </c>
      <c r="AT304" s="21">
        <v>-1.7889926638638229</v>
      </c>
      <c r="AU304" s="21">
        <v>-1.1373347376655025</v>
      </c>
    </row>
    <row r="305" spans="2:47" ht="14.25">
      <c r="B305" s="19">
        <v>305</v>
      </c>
      <c r="C305" s="98">
        <v>1444.278333333333</v>
      </c>
      <c r="D305" s="99">
        <v>0.61030252600297175</v>
      </c>
      <c r="E305" s="99">
        <v>0.93090757800891533</v>
      </c>
      <c r="F305" s="9">
        <f t="shared" si="34"/>
        <v>0.86658891879442479</v>
      </c>
      <c r="G305" s="100">
        <v>71.821435392512328</v>
      </c>
      <c r="H305" s="100">
        <v>72.716740341653406</v>
      </c>
      <c r="J305" s="21">
        <v>277</v>
      </c>
      <c r="K305" s="21">
        <v>74.408009786504266</v>
      </c>
      <c r="L305" s="21">
        <v>1.3968107059370993</v>
      </c>
      <c r="M305" s="21">
        <v>0.80404361642982969</v>
      </c>
      <c r="S305" s="19">
        <v>307</v>
      </c>
      <c r="T305" s="13">
        <v>1476.43</v>
      </c>
      <c r="U305" s="14">
        <v>0.60496636304101914</v>
      </c>
      <c r="V305" s="14">
        <v>0.96973090432815379</v>
      </c>
      <c r="W305" s="20">
        <f t="shared" si="32"/>
        <v>0.94037802680909899</v>
      </c>
      <c r="X305" s="15">
        <v>72.122321479761439</v>
      </c>
      <c r="Y305" s="15">
        <v>73.309125339814216</v>
      </c>
      <c r="AA305" s="21">
        <v>277</v>
      </c>
      <c r="AB305" s="21">
        <v>74.634566319837617</v>
      </c>
      <c r="AC305" s="21">
        <v>-1.6816518877633371</v>
      </c>
      <c r="AD305" s="21">
        <v>-1.0103270823799386</v>
      </c>
      <c r="AI305" s="19">
        <v>306</v>
      </c>
      <c r="AJ305" s="98">
        <v>1464.4925000000001</v>
      </c>
      <c r="AK305" s="99">
        <v>0.60939629990262889</v>
      </c>
      <c r="AL305" s="99">
        <v>0.94530185004868539</v>
      </c>
      <c r="AM305" s="9">
        <f t="shared" si="33"/>
        <v>0.89359558770546732</v>
      </c>
      <c r="AN305" s="100">
        <v>74.780644004982193</v>
      </c>
      <c r="AO305" s="100">
        <v>72.702054892845737</v>
      </c>
      <c r="AP305" s="91">
        <v>73.762822624261801</v>
      </c>
      <c r="AQ305" s="21"/>
      <c r="AR305" s="21">
        <v>277</v>
      </c>
      <c r="AS305" s="21">
        <v>74.3055516298963</v>
      </c>
      <c r="AT305" s="21">
        <v>-1.1696095447378525</v>
      </c>
      <c r="AU305" s="21">
        <v>-0.74356792602071298</v>
      </c>
    </row>
    <row r="306" spans="2:47" ht="14.25">
      <c r="B306" s="19">
        <v>306</v>
      </c>
      <c r="C306" s="98">
        <v>1443.8008333333335</v>
      </c>
      <c r="D306" s="99">
        <v>0.62</v>
      </c>
      <c r="E306" s="99">
        <v>0.97511648853128374</v>
      </c>
      <c r="F306" s="9">
        <f t="shared" si="34"/>
        <v>0.95085216620558122</v>
      </c>
      <c r="G306" s="100">
        <v>72.716740341653406</v>
      </c>
      <c r="H306" s="100">
        <v>73.176430273671755</v>
      </c>
      <c r="J306" s="21">
        <v>278</v>
      </c>
      <c r="K306" s="21">
        <v>75.192772713350735</v>
      </c>
      <c r="L306" s="21">
        <v>-0.42514261836252842</v>
      </c>
      <c r="M306" s="21">
        <v>-0.24472407529073417</v>
      </c>
      <c r="S306" s="19">
        <v>308</v>
      </c>
      <c r="T306" s="13">
        <v>1460.6724999999999</v>
      </c>
      <c r="U306" s="14">
        <v>0.61992359063834912</v>
      </c>
      <c r="V306" s="14">
        <v>0.95480897659587272</v>
      </c>
      <c r="W306" s="20">
        <f t="shared" si="32"/>
        <v>0.91166018178805786</v>
      </c>
      <c r="X306" s="15">
        <v>73.309125339814216</v>
      </c>
      <c r="Y306" s="15">
        <v>74.780644004982193</v>
      </c>
      <c r="AA306" s="21">
        <v>278</v>
      </c>
      <c r="AB306" s="21">
        <v>74.238913355229244</v>
      </c>
      <c r="AC306" s="21">
        <v>-1.1029712700707961</v>
      </c>
      <c r="AD306" s="21">
        <v>-0.66265899223748825</v>
      </c>
      <c r="AI306" s="19">
        <v>307</v>
      </c>
      <c r="AJ306" s="98">
        <v>1469.2674999999999</v>
      </c>
      <c r="AK306" s="99">
        <v>0.59047984864988823</v>
      </c>
      <c r="AL306" s="99">
        <v>0.94383878919910547</v>
      </c>
      <c r="AM306" s="9">
        <f t="shared" si="33"/>
        <v>0.89083165999683345</v>
      </c>
      <c r="AN306" s="100">
        <v>72.702054892845737</v>
      </c>
      <c r="AO306" s="100">
        <v>70.994245329890887</v>
      </c>
      <c r="AP306" s="91">
        <v>72.525125262044611</v>
      </c>
      <c r="AQ306" s="21"/>
      <c r="AR306" s="21">
        <v>278</v>
      </c>
      <c r="AS306" s="21">
        <v>74.609580132569192</v>
      </c>
      <c r="AT306" s="21">
        <v>-1.8871721058133346</v>
      </c>
      <c r="AU306" s="21">
        <v>-1.1997513658100958</v>
      </c>
    </row>
    <row r="307" spans="2:47" ht="14.25">
      <c r="B307" s="19">
        <v>307</v>
      </c>
      <c r="C307" s="98">
        <v>1472.7691666666669</v>
      </c>
      <c r="D307" s="99">
        <v>0.61490954985275559</v>
      </c>
      <c r="E307" s="99">
        <v>0.92981909970551113</v>
      </c>
      <c r="F307" s="9">
        <f t="shared" si="34"/>
        <v>0.86456355817716724</v>
      </c>
      <c r="G307" s="100">
        <v>73.176430273671755</v>
      </c>
      <c r="H307" s="100">
        <v>72.122321479761439</v>
      </c>
      <c r="J307" s="21">
        <v>279</v>
      </c>
      <c r="K307" s="21">
        <v>74.671181936835765</v>
      </c>
      <c r="L307" s="21">
        <v>-5.563342764276058E-2</v>
      </c>
      <c r="M307" s="21">
        <v>-3.2024169177786076E-2</v>
      </c>
      <c r="S307" s="19">
        <v>309</v>
      </c>
      <c r="T307" s="13">
        <v>1464.4925000000001</v>
      </c>
      <c r="U307" s="14">
        <v>0.60939629990262889</v>
      </c>
      <c r="V307" s="14">
        <v>0.94530185004868539</v>
      </c>
      <c r="W307" s="20">
        <f t="shared" si="32"/>
        <v>0.89359558770546732</v>
      </c>
      <c r="X307" s="15">
        <v>74.780644004982193</v>
      </c>
      <c r="Y307" s="15">
        <v>72.702054892845737</v>
      </c>
      <c r="AA307" s="21">
        <v>279</v>
      </c>
      <c r="AB307" s="21">
        <v>74.636068001588029</v>
      </c>
      <c r="AC307" s="21">
        <v>-1.9136599748321714</v>
      </c>
      <c r="AD307" s="21">
        <v>-1.1497162481177849</v>
      </c>
      <c r="AI307" s="19">
        <v>308</v>
      </c>
      <c r="AJ307" s="98">
        <v>1477.8625</v>
      </c>
      <c r="AK307" s="99">
        <v>0.57506095437129923</v>
      </c>
      <c r="AL307" s="99">
        <v>0.94012190874259849</v>
      </c>
      <c r="AM307" s="9">
        <f t="shared" si="33"/>
        <v>0.88382920329782666</v>
      </c>
      <c r="AN307" s="100">
        <v>70.994245329890887</v>
      </c>
      <c r="AO307" s="100">
        <v>73.602051424253716</v>
      </c>
      <c r="AP307" s="91">
        <v>71.482660446467747</v>
      </c>
      <c r="AQ307" s="21"/>
      <c r="AR307" s="21">
        <v>279</v>
      </c>
      <c r="AS307" s="21">
        <v>73.949482084586805</v>
      </c>
      <c r="AT307" s="21">
        <v>-1.6181894114532298</v>
      </c>
      <c r="AU307" s="21">
        <v>-1.0287482262746412</v>
      </c>
    </row>
    <row r="308" spans="2:47" ht="14.25">
      <c r="B308" s="19">
        <v>308</v>
      </c>
      <c r="C308" s="98">
        <v>1476.43</v>
      </c>
      <c r="D308" s="99">
        <v>0.60496636304101914</v>
      </c>
      <c r="E308" s="99">
        <v>0.96973090432815379</v>
      </c>
      <c r="F308" s="9">
        <f t="shared" si="34"/>
        <v>0.94037802680909899</v>
      </c>
      <c r="G308" s="100">
        <v>72.122321479761439</v>
      </c>
      <c r="H308" s="100">
        <v>73.309125339814216</v>
      </c>
      <c r="J308" s="21">
        <v>280</v>
      </c>
      <c r="K308" s="21">
        <v>74.653095503469814</v>
      </c>
      <c r="L308" s="21">
        <v>-1.7001810713955336</v>
      </c>
      <c r="M308" s="21">
        <v>-0.97867215036363453</v>
      </c>
      <c r="S308" s="19">
        <v>310</v>
      </c>
      <c r="T308" s="13">
        <v>1469.2674999999999</v>
      </c>
      <c r="U308" s="14">
        <v>0.59047984864988823</v>
      </c>
      <c r="V308" s="14">
        <v>0.94383878919910547</v>
      </c>
      <c r="W308" s="20">
        <f t="shared" si="32"/>
        <v>0.89083165999683345</v>
      </c>
      <c r="X308" s="15">
        <v>72.702054892845737</v>
      </c>
      <c r="Y308" s="15">
        <v>70.994245329890887</v>
      </c>
      <c r="AA308" s="21">
        <v>280</v>
      </c>
      <c r="AB308" s="21">
        <v>73.849858634126747</v>
      </c>
      <c r="AC308" s="21">
        <v>-1.5185659609931719</v>
      </c>
      <c r="AD308" s="21">
        <v>-0.91234596644869781</v>
      </c>
      <c r="AI308" s="19">
        <v>309</v>
      </c>
      <c r="AJ308" s="98">
        <v>1442.05</v>
      </c>
      <c r="AK308" s="99">
        <v>0.57999999999999996</v>
      </c>
      <c r="AL308" s="99">
        <v>0.90500141314792837</v>
      </c>
      <c r="AM308" s="9">
        <f t="shared" si="33"/>
        <v>0.81902755779974734</v>
      </c>
      <c r="AN308" s="100">
        <v>73.602051424253716</v>
      </c>
      <c r="AO308" s="100">
        <v>73.79822605762773</v>
      </c>
      <c r="AP308" s="91">
        <v>72.782844061871756</v>
      </c>
      <c r="AQ308" s="21"/>
      <c r="AR308" s="21">
        <v>280</v>
      </c>
      <c r="AS308" s="21">
        <v>73.479760045876276</v>
      </c>
      <c r="AT308" s="21">
        <v>6.3954648773275835E-2</v>
      </c>
      <c r="AU308" s="21">
        <v>4.06585477706463E-2</v>
      </c>
    </row>
    <row r="309" spans="2:47" ht="14.25">
      <c r="B309" s="19">
        <v>309</v>
      </c>
      <c r="C309" s="98">
        <v>1460.6724999999999</v>
      </c>
      <c r="D309" s="99">
        <v>0.61992359063834912</v>
      </c>
      <c r="E309" s="99">
        <v>0.95480897659587272</v>
      </c>
      <c r="F309" s="9">
        <f t="shared" si="34"/>
        <v>0.91166018178805786</v>
      </c>
      <c r="G309" s="100">
        <v>73.309125339814216</v>
      </c>
      <c r="H309" s="100">
        <v>74.780644004982193</v>
      </c>
      <c r="J309" s="21">
        <v>281</v>
      </c>
      <c r="K309" s="21">
        <v>74.367651441610803</v>
      </c>
      <c r="L309" s="21">
        <v>-1.231709356452356</v>
      </c>
      <c r="M309" s="21">
        <v>-0.70900662569592843</v>
      </c>
      <c r="S309" s="19">
        <v>311</v>
      </c>
      <c r="T309" s="13">
        <v>1477.8625</v>
      </c>
      <c r="U309" s="14">
        <v>0.57506095437129923</v>
      </c>
      <c r="V309" s="14">
        <v>0.94012190874259849</v>
      </c>
      <c r="W309" s="20">
        <f t="shared" si="32"/>
        <v>0.88382920329782666</v>
      </c>
      <c r="X309" s="15">
        <v>70.994245329890887</v>
      </c>
      <c r="Y309" s="15">
        <v>73.602051424253716</v>
      </c>
      <c r="AA309" s="21">
        <v>281</v>
      </c>
      <c r="AB309" s="21">
        <v>73.369049024995434</v>
      </c>
      <c r="AC309" s="21">
        <v>0.17466566965411801</v>
      </c>
      <c r="AD309" s="21">
        <v>0.10493816092240976</v>
      </c>
      <c r="AI309" s="19">
        <v>310</v>
      </c>
      <c r="AJ309" s="98">
        <v>1449.704218362283</v>
      </c>
      <c r="AK309" s="99">
        <v>0.57999999999999996</v>
      </c>
      <c r="AL309" s="99">
        <v>0.93351338684164276</v>
      </c>
      <c r="AM309" s="9">
        <f t="shared" si="33"/>
        <v>0.87144724341255453</v>
      </c>
      <c r="AN309" s="100">
        <v>73.79822605762773</v>
      </c>
      <c r="AO309" s="100">
        <v>72.98230178335757</v>
      </c>
      <c r="AP309" s="91">
        <v>73.072368278966906</v>
      </c>
      <c r="AQ309" s="21"/>
      <c r="AR309" s="21">
        <v>281</v>
      </c>
      <c r="AS309" s="21">
        <v>74.475375006908337</v>
      </c>
      <c r="AT309" s="21">
        <v>-0.9395554055008688</v>
      </c>
      <c r="AU309" s="21">
        <v>-0.59731323790318003</v>
      </c>
    </row>
    <row r="310" spans="2:47" ht="14.25">
      <c r="B310" s="19">
        <v>310</v>
      </c>
      <c r="C310" s="98">
        <v>1464.4925000000001</v>
      </c>
      <c r="D310" s="99">
        <v>0.60939629990262889</v>
      </c>
      <c r="E310" s="99">
        <v>0.94530185004868539</v>
      </c>
      <c r="F310" s="9">
        <f t="shared" si="34"/>
        <v>0.89359558770546732</v>
      </c>
      <c r="G310" s="100">
        <v>74.780644004982193</v>
      </c>
      <c r="H310" s="100">
        <v>72.702054892845737</v>
      </c>
      <c r="J310" s="21">
        <v>282</v>
      </c>
      <c r="K310" s="21">
        <v>74.737885205281273</v>
      </c>
      <c r="L310" s="21">
        <v>-2.0154771785254155</v>
      </c>
      <c r="M310" s="21">
        <v>-1.1601654773730949</v>
      </c>
      <c r="S310" s="19">
        <v>312</v>
      </c>
      <c r="T310" s="13">
        <v>1442.05</v>
      </c>
      <c r="U310" s="14">
        <v>0.57999999999999996</v>
      </c>
      <c r="V310" s="14">
        <v>0.90500141314792837</v>
      </c>
      <c r="W310" s="20">
        <f t="shared" si="32"/>
        <v>0.81902755779974734</v>
      </c>
      <c r="X310" s="15">
        <v>73.602051424253716</v>
      </c>
      <c r="Y310" s="15">
        <v>73.79822605762773</v>
      </c>
      <c r="AA310" s="21">
        <v>282</v>
      </c>
      <c r="AB310" s="21">
        <v>74.410150979137811</v>
      </c>
      <c r="AC310" s="21">
        <v>-0.87433137773034275</v>
      </c>
      <c r="AD310" s="21">
        <v>-0.52529341912161942</v>
      </c>
      <c r="AI310" s="19">
        <v>311</v>
      </c>
      <c r="AJ310" s="98">
        <v>1452.0775000000001</v>
      </c>
      <c r="AK310" s="99">
        <v>0.59959454736106255</v>
      </c>
      <c r="AL310" s="99">
        <v>0.90959454736106271</v>
      </c>
      <c r="AM310" s="9">
        <f t="shared" si="33"/>
        <v>0.82736224058897656</v>
      </c>
      <c r="AN310" s="100">
        <v>72.98230178335757</v>
      </c>
      <c r="AO310" s="100">
        <v>73.015770936500445</v>
      </c>
      <c r="AP310" s="91">
        <v>72.51591326872034</v>
      </c>
      <c r="AQ310" s="21"/>
      <c r="AR310" s="21">
        <v>282</v>
      </c>
      <c r="AS310" s="21">
        <v>74.260224279985863</v>
      </c>
      <c r="AT310" s="21">
        <v>0.43385420470633562</v>
      </c>
      <c r="AU310" s="21">
        <v>0.27581860343073805</v>
      </c>
    </row>
    <row r="311" spans="2:47" ht="14.25">
      <c r="B311" s="19">
        <v>311</v>
      </c>
      <c r="C311" s="98">
        <v>1469.2674999999999</v>
      </c>
      <c r="D311" s="99">
        <v>0.59047984864988823</v>
      </c>
      <c r="E311" s="99">
        <v>0.94383878919910547</v>
      </c>
      <c r="F311" s="9">
        <f t="shared" si="34"/>
        <v>0.89083165999683345</v>
      </c>
      <c r="G311" s="100">
        <v>72.702054892845737</v>
      </c>
      <c r="H311" s="100">
        <v>70.994245329890887</v>
      </c>
      <c r="J311" s="21">
        <v>283</v>
      </c>
      <c r="K311" s="21">
        <v>73.991423594648182</v>
      </c>
      <c r="L311" s="21">
        <v>-1.6601309215146074</v>
      </c>
      <c r="M311" s="21">
        <v>-0.95561815513583248</v>
      </c>
      <c r="S311" s="19">
        <v>313</v>
      </c>
      <c r="T311" s="13">
        <v>1449.704218362283</v>
      </c>
      <c r="U311" s="14">
        <v>0.57999999999999996</v>
      </c>
      <c r="V311" s="14">
        <v>0.93351338684164276</v>
      </c>
      <c r="W311" s="20">
        <f t="shared" si="32"/>
        <v>0.87144724341255453</v>
      </c>
      <c r="X311" s="15">
        <v>73.79822605762773</v>
      </c>
      <c r="Y311" s="15">
        <v>72.98230178335757</v>
      </c>
      <c r="AA311" s="21">
        <v>283</v>
      </c>
      <c r="AB311" s="21">
        <v>74.137161811953774</v>
      </c>
      <c r="AC311" s="21">
        <v>0.55691667273842427</v>
      </c>
      <c r="AD311" s="21">
        <v>0.3345924333037355</v>
      </c>
      <c r="AI311" s="19">
        <v>312</v>
      </c>
      <c r="AJ311" s="98">
        <v>1444.4304985337244</v>
      </c>
      <c r="AK311" s="99">
        <v>0.57999999999999996</v>
      </c>
      <c r="AL311" s="99">
        <v>0.60577827355414449</v>
      </c>
      <c r="AM311" s="9">
        <f t="shared" si="33"/>
        <v>0.36696731671023991</v>
      </c>
      <c r="AN311" s="100">
        <v>73.015770936500445</v>
      </c>
      <c r="AO311" s="100">
        <v>71.32850272111942</v>
      </c>
      <c r="AP311" s="91">
        <v>69.469720512544313</v>
      </c>
      <c r="AQ311" s="21"/>
      <c r="AR311" s="21">
        <v>283</v>
      </c>
      <c r="AS311" s="21">
        <v>74.813707990441117</v>
      </c>
      <c r="AT311" s="21">
        <v>-1.5418185895194654</v>
      </c>
      <c r="AU311" s="21">
        <v>-0.98019621682048252</v>
      </c>
    </row>
    <row r="312" spans="2:47" ht="14.25">
      <c r="B312" s="19">
        <v>312</v>
      </c>
      <c r="C312" s="98">
        <v>1477.8625</v>
      </c>
      <c r="D312" s="99">
        <v>0.57506095437129923</v>
      </c>
      <c r="E312" s="99">
        <v>0.94012190874259849</v>
      </c>
      <c r="F312" s="9">
        <f t="shared" si="34"/>
        <v>0.88382920329782666</v>
      </c>
      <c r="G312" s="100">
        <v>70.994245329890887</v>
      </c>
      <c r="H312" s="100">
        <v>73.602051424253716</v>
      </c>
      <c r="J312" s="21">
        <v>284</v>
      </c>
      <c r="K312" s="21">
        <v>73.529194993854247</v>
      </c>
      <c r="L312" s="21">
        <v>1.4519700795304402E-2</v>
      </c>
      <c r="M312" s="21">
        <v>8.3579490673386537E-3</v>
      </c>
      <c r="S312" s="19">
        <v>314</v>
      </c>
      <c r="T312" s="13">
        <v>1452.0775000000001</v>
      </c>
      <c r="U312" s="14">
        <v>0.59959454736106255</v>
      </c>
      <c r="V312" s="14">
        <v>0.90959454736106271</v>
      </c>
      <c r="W312" s="20">
        <f t="shared" si="32"/>
        <v>0.82736224058897656</v>
      </c>
      <c r="X312" s="15">
        <v>72.98230178335757</v>
      </c>
      <c r="Y312" s="15">
        <v>73.015770936500445</v>
      </c>
      <c r="AA312" s="21">
        <v>284</v>
      </c>
      <c r="AB312" s="21">
        <v>74.722482376986392</v>
      </c>
      <c r="AC312" s="21">
        <v>-1.4505929760647405</v>
      </c>
      <c r="AD312" s="21">
        <v>-0.87150817591480911</v>
      </c>
      <c r="AI312" s="19">
        <v>313</v>
      </c>
      <c r="AJ312" s="98">
        <v>1452.9608142493639</v>
      </c>
      <c r="AK312" s="99">
        <v>0.61989837398373981</v>
      </c>
      <c r="AL312" s="99">
        <v>0.9397967479674797</v>
      </c>
      <c r="AM312" s="9">
        <f t="shared" si="33"/>
        <v>0.88321792749025052</v>
      </c>
      <c r="AN312" s="100">
        <v>71.32850272111942</v>
      </c>
      <c r="AO312" s="100">
        <v>73.136456373147112</v>
      </c>
      <c r="AP312" s="91">
        <v>71.867821532174077</v>
      </c>
      <c r="AQ312" s="21"/>
      <c r="AR312" s="21">
        <v>284</v>
      </c>
      <c r="AS312" s="21">
        <v>73.910125517002726</v>
      </c>
      <c r="AT312" s="21">
        <v>0.37836132668381595</v>
      </c>
      <c r="AU312" s="21">
        <v>0.24053954435861527</v>
      </c>
    </row>
    <row r="313" spans="2:47" ht="14.25">
      <c r="B313" s="19">
        <v>313</v>
      </c>
      <c r="C313" s="98">
        <v>1442.05</v>
      </c>
      <c r="D313" s="99">
        <v>0.57999999999999996</v>
      </c>
      <c r="E313" s="99">
        <v>0.90500141314792837</v>
      </c>
      <c r="F313" s="9">
        <f t="shared" si="34"/>
        <v>0.81902755779974734</v>
      </c>
      <c r="G313" s="100">
        <v>73.602051424253716</v>
      </c>
      <c r="H313" s="100">
        <v>73.79822605762773</v>
      </c>
      <c r="J313" s="21">
        <v>285</v>
      </c>
      <c r="K313" s="21">
        <v>74.492277185774981</v>
      </c>
      <c r="L313" s="21">
        <v>-0.95645758436751294</v>
      </c>
      <c r="M313" s="21">
        <v>-0.55056394673082132</v>
      </c>
      <c r="S313" s="19">
        <v>315</v>
      </c>
      <c r="T313" s="13">
        <v>1444.4304985337244</v>
      </c>
      <c r="U313" s="14">
        <v>0.57999999999999996</v>
      </c>
      <c r="V313" s="14">
        <v>0.60577827355414449</v>
      </c>
      <c r="W313" s="20">
        <f t="shared" si="32"/>
        <v>0.36696731671023991</v>
      </c>
      <c r="X313" s="15">
        <v>73.015770936500445</v>
      </c>
      <c r="Y313" s="15">
        <v>71.32850272111942</v>
      </c>
      <c r="AA313" s="21">
        <v>285</v>
      </c>
      <c r="AB313" s="21">
        <v>73.796147937140688</v>
      </c>
      <c r="AC313" s="21">
        <v>0.49233890654585366</v>
      </c>
      <c r="AD313" s="21">
        <v>0.29579447126491448</v>
      </c>
      <c r="AI313" s="19">
        <v>314</v>
      </c>
      <c r="AJ313" s="98">
        <v>1390.5891833333333</v>
      </c>
      <c r="AK313" s="99">
        <v>0.60502996102158357</v>
      </c>
      <c r="AL313" s="99">
        <v>0.90994007795683296</v>
      </c>
      <c r="AM313" s="9">
        <f t="shared" si="33"/>
        <v>0.82799094547208729</v>
      </c>
      <c r="AN313" s="100">
        <v>73.136456373147112</v>
      </c>
      <c r="AO313" s="100">
        <v>71.66392601500074</v>
      </c>
      <c r="AP313" s="91">
        <v>72.749353602616168</v>
      </c>
      <c r="AQ313" s="21"/>
      <c r="AR313" s="21">
        <v>285</v>
      </c>
      <c r="AS313" s="21">
        <v>74.368859306897178</v>
      </c>
      <c r="AT313" s="21">
        <v>0.64804086939487604</v>
      </c>
      <c r="AU313" s="21">
        <v>0.41198569847564703</v>
      </c>
    </row>
    <row r="314" spans="2:47" ht="14.25">
      <c r="B314" s="19">
        <v>314</v>
      </c>
      <c r="C314" s="98">
        <v>1449.704218362283</v>
      </c>
      <c r="D314" s="99">
        <v>0.57999999999999996</v>
      </c>
      <c r="E314" s="99">
        <v>0.93351338684164276</v>
      </c>
      <c r="F314" s="9">
        <f t="shared" si="34"/>
        <v>0.87144724341255453</v>
      </c>
      <c r="G314" s="100">
        <v>73.79822605762773</v>
      </c>
      <c r="H314" s="100">
        <v>72.98230178335757</v>
      </c>
      <c r="J314" s="21">
        <v>286</v>
      </c>
      <c r="K314" s="21">
        <v>74.250193519572022</v>
      </c>
      <c r="L314" s="21">
        <v>0.44388496512017639</v>
      </c>
      <c r="M314" s="21">
        <v>0.25551269840433721</v>
      </c>
      <c r="S314" s="19">
        <v>316</v>
      </c>
      <c r="T314" s="13">
        <v>1452.9608142493639</v>
      </c>
      <c r="U314" s="14">
        <v>0.61989837398373981</v>
      </c>
      <c r="V314" s="14">
        <v>0.9397967479674797</v>
      </c>
      <c r="W314" s="20">
        <f t="shared" si="32"/>
        <v>0.88321792749025052</v>
      </c>
      <c r="X314" s="15">
        <v>71.32850272111942</v>
      </c>
      <c r="Y314" s="15">
        <v>73.136456373147112</v>
      </c>
      <c r="AA314" s="21">
        <v>286</v>
      </c>
      <c r="AB314" s="21">
        <v>74.22637127303085</v>
      </c>
      <c r="AC314" s="21">
        <v>0.79052890326120462</v>
      </c>
      <c r="AD314" s="21">
        <v>0.47494535948887628</v>
      </c>
      <c r="AI314" s="19">
        <v>315</v>
      </c>
      <c r="AJ314" s="98">
        <v>1421.1991666666665</v>
      </c>
      <c r="AK314" s="99">
        <v>0.61</v>
      </c>
      <c r="AL314" s="99">
        <v>0.92497181379671078</v>
      </c>
      <c r="AM314" s="9">
        <f t="shared" si="33"/>
        <v>0.85557285631837698</v>
      </c>
      <c r="AN314" s="100">
        <v>71.66392601500074</v>
      </c>
      <c r="AO314" s="100">
        <v>69.53773755034392</v>
      </c>
      <c r="AP314" s="91">
        <v>71.988362253865219</v>
      </c>
      <c r="AQ314" s="21"/>
      <c r="AR314" s="21">
        <v>286</v>
      </c>
      <c r="AS314" s="21">
        <v>74.972712665375781</v>
      </c>
      <c r="AT314" s="21">
        <v>-2.6809052205436501E-3</v>
      </c>
      <c r="AU314" s="21">
        <v>-1.7043594964373668E-3</v>
      </c>
    </row>
    <row r="315" spans="2:47" ht="14.25">
      <c r="B315" s="19">
        <v>315</v>
      </c>
      <c r="C315" s="98">
        <v>1452.0775000000001</v>
      </c>
      <c r="D315" s="99">
        <v>0.59959454736106255</v>
      </c>
      <c r="E315" s="99">
        <v>0.90959454736106271</v>
      </c>
      <c r="F315" s="9">
        <f t="shared" si="34"/>
        <v>0.82736224058897656</v>
      </c>
      <c r="G315" s="100">
        <v>72.98230178335757</v>
      </c>
      <c r="H315" s="100">
        <v>73.015770936500445</v>
      </c>
      <c r="J315" s="21">
        <v>287</v>
      </c>
      <c r="K315" s="21">
        <v>74.75900798184027</v>
      </c>
      <c r="L315" s="21">
        <v>-1.4871185809186187</v>
      </c>
      <c r="M315" s="21">
        <v>-0.85602737491879388</v>
      </c>
      <c r="S315" s="19">
        <v>317</v>
      </c>
      <c r="T315" s="13">
        <v>1390.5891833333333</v>
      </c>
      <c r="U315" s="14">
        <v>0.60502996102158357</v>
      </c>
      <c r="V315" s="14">
        <v>0.90994007795683296</v>
      </c>
      <c r="W315" s="20">
        <f t="shared" si="32"/>
        <v>0.82799094547208729</v>
      </c>
      <c r="X315" s="15">
        <v>73.136456373147112</v>
      </c>
      <c r="Y315" s="15">
        <v>71.66392601500074</v>
      </c>
      <c r="AA315" s="21">
        <v>287</v>
      </c>
      <c r="AB315" s="21">
        <v>74.857852377044935</v>
      </c>
      <c r="AC315" s="21">
        <v>0.11217938311030196</v>
      </c>
      <c r="AD315" s="21">
        <v>6.7396748200816134E-2</v>
      </c>
      <c r="AI315" s="19">
        <v>316</v>
      </c>
      <c r="AJ315" s="98">
        <v>1356.2591666666667</v>
      </c>
      <c r="AK315" s="99">
        <v>0.56999999999999995</v>
      </c>
      <c r="AL315" s="99">
        <v>0.96513098251604168</v>
      </c>
      <c r="AM315" s="9">
        <f t="shared" si="33"/>
        <v>0.9314778134123799</v>
      </c>
      <c r="AN315" s="100">
        <v>69.53773755034392</v>
      </c>
      <c r="AO315" s="100">
        <v>72.538754293140258</v>
      </c>
      <c r="AP315" s="91">
        <v>71.064252939256122</v>
      </c>
      <c r="AQ315" s="21"/>
      <c r="AR315" s="21">
        <v>287</v>
      </c>
      <c r="AS315" s="21">
        <v>74.907600632663218</v>
      </c>
      <c r="AT315" s="21">
        <v>-0.43423256527105991</v>
      </c>
      <c r="AU315" s="21">
        <v>-0.2760591424906883</v>
      </c>
    </row>
    <row r="316" spans="2:47" ht="14.25">
      <c r="B316" s="19">
        <v>316</v>
      </c>
      <c r="C316" s="98">
        <v>1444.4304985337244</v>
      </c>
      <c r="D316" s="99">
        <v>0.57999999999999996</v>
      </c>
      <c r="E316" s="99">
        <v>0.60577827355414449</v>
      </c>
      <c r="F316" s="9">
        <f t="shared" si="34"/>
        <v>0.36696731671023991</v>
      </c>
      <c r="G316" s="100">
        <v>73.015770936500445</v>
      </c>
      <c r="H316" s="100">
        <v>71.32850272111942</v>
      </c>
      <c r="J316" s="21">
        <v>288</v>
      </c>
      <c r="K316" s="21">
        <v>73.897145417907836</v>
      </c>
      <c r="L316" s="21">
        <v>0.39134142577870534</v>
      </c>
      <c r="M316" s="21">
        <v>0.22526715603229738</v>
      </c>
      <c r="S316" s="19">
        <v>318</v>
      </c>
      <c r="T316" s="13">
        <v>1421.1991666666665</v>
      </c>
      <c r="U316" s="14">
        <v>0.61</v>
      </c>
      <c r="V316" s="14">
        <v>0.92497181379671078</v>
      </c>
      <c r="W316" s="20">
        <f t="shared" si="32"/>
        <v>0.85557285631837698</v>
      </c>
      <c r="X316" s="15">
        <v>71.66392601500074</v>
      </c>
      <c r="Y316" s="15">
        <v>69.53773755034392</v>
      </c>
      <c r="AA316" s="21">
        <v>288</v>
      </c>
      <c r="AB316" s="21">
        <v>74.778926974119926</v>
      </c>
      <c r="AC316" s="21">
        <v>-0.30555890672776798</v>
      </c>
      <c r="AD316" s="21">
        <v>-0.18357808829273928</v>
      </c>
      <c r="AI316" s="19">
        <v>317</v>
      </c>
      <c r="AJ316" s="98">
        <v>1409.1025</v>
      </c>
      <c r="AK316" s="99">
        <v>0.58995493934142107</v>
      </c>
      <c r="AL316" s="99">
        <v>0.89</v>
      </c>
      <c r="AM316" s="9">
        <f t="shared" si="33"/>
        <v>0.79210000000000003</v>
      </c>
      <c r="AN316" s="100">
        <v>72.538754293140258</v>
      </c>
      <c r="AO316" s="100">
        <v>71.804184615445394</v>
      </c>
      <c r="AP316" s="91">
        <v>72.183930130791694</v>
      </c>
      <c r="AQ316" s="21"/>
      <c r="AR316" s="21">
        <v>288</v>
      </c>
      <c r="AS316" s="21">
        <v>74.613299414366139</v>
      </c>
      <c r="AT316" s="21">
        <v>-0.8511411391857564</v>
      </c>
      <c r="AU316" s="21">
        <v>-0.54110472547238753</v>
      </c>
    </row>
    <row r="317" spans="2:47" ht="14.25">
      <c r="B317" s="19">
        <v>317</v>
      </c>
      <c r="C317" s="98">
        <v>1452.9608142493639</v>
      </c>
      <c r="D317" s="99">
        <v>0.61989837398373981</v>
      </c>
      <c r="E317" s="99">
        <v>0.9397967479674797</v>
      </c>
      <c r="F317" s="9">
        <f t="shared" si="34"/>
        <v>0.88321792749025052</v>
      </c>
      <c r="G317" s="100">
        <v>71.32850272111942</v>
      </c>
      <c r="H317" s="100">
        <v>73.136456373147112</v>
      </c>
      <c r="J317" s="21">
        <v>289</v>
      </c>
      <c r="K317" s="21">
        <v>74.281362067125841</v>
      </c>
      <c r="L317" s="21">
        <v>0.73553810916621387</v>
      </c>
      <c r="M317" s="21">
        <v>0.42339646940148334</v>
      </c>
      <c r="S317" s="19">
        <v>319</v>
      </c>
      <c r="T317" s="13">
        <v>1356.2591666666667</v>
      </c>
      <c r="U317" s="14">
        <v>0.56999999999999995</v>
      </c>
      <c r="V317" s="14">
        <v>0.96513098251604168</v>
      </c>
      <c r="W317" s="20">
        <f t="shared" si="32"/>
        <v>0.9314778134123799</v>
      </c>
      <c r="X317" s="15">
        <v>69.53773755034392</v>
      </c>
      <c r="Y317" s="15">
        <v>72.538754293140258</v>
      </c>
      <c r="AA317" s="21">
        <v>289</v>
      </c>
      <c r="AB317" s="21">
        <v>74.516292115180619</v>
      </c>
      <c r="AC317" s="21">
        <v>-0.75413384000023598</v>
      </c>
      <c r="AD317" s="21">
        <v>-0.45307940831012516</v>
      </c>
      <c r="AI317" s="19">
        <v>318</v>
      </c>
      <c r="AJ317" s="98">
        <v>1330.1558333333332</v>
      </c>
      <c r="AK317" s="99">
        <v>0.58488918855534699</v>
      </c>
      <c r="AL317" s="99">
        <v>0.8897783771106943</v>
      </c>
      <c r="AM317" s="9">
        <f t="shared" si="33"/>
        <v>0.79170556037374096</v>
      </c>
      <c r="AN317" s="100">
        <v>71.804184615445394</v>
      </c>
      <c r="AO317" s="100">
        <v>71.551488524418104</v>
      </c>
      <c r="AP317" s="91">
        <v>71.920346072753375</v>
      </c>
      <c r="AQ317" s="21"/>
      <c r="AR317" s="21">
        <v>289</v>
      </c>
      <c r="AS317" s="21">
        <v>74.488854455172799</v>
      </c>
      <c r="AT317" s="21">
        <v>-0.27701246341162289</v>
      </c>
      <c r="AU317" s="21">
        <v>-0.17610798734293448</v>
      </c>
    </row>
    <row r="318" spans="2:47" ht="14.25">
      <c r="B318" s="19">
        <v>318</v>
      </c>
      <c r="C318" s="98">
        <v>1390.5891833333333</v>
      </c>
      <c r="D318" s="99">
        <v>0.60502996102158357</v>
      </c>
      <c r="E318" s="99">
        <v>0.90994007795683296</v>
      </c>
      <c r="F318" s="9">
        <f t="shared" si="34"/>
        <v>0.82799094547208729</v>
      </c>
      <c r="G318" s="100">
        <v>73.136456373147112</v>
      </c>
      <c r="H318" s="100">
        <v>71.66392601500074</v>
      </c>
      <c r="J318" s="21">
        <v>290</v>
      </c>
      <c r="K318" s="21">
        <v>74.878485393415986</v>
      </c>
      <c r="L318" s="21">
        <v>9.1546366739251539E-2</v>
      </c>
      <c r="M318" s="21">
        <v>5.2696669256022968E-2</v>
      </c>
      <c r="S318" s="19">
        <v>320</v>
      </c>
      <c r="T318" s="13">
        <v>1409.1025</v>
      </c>
      <c r="U318" s="14">
        <v>0.58995493934142107</v>
      </c>
      <c r="V318" s="14">
        <v>0.89</v>
      </c>
      <c r="W318" s="20">
        <f t="shared" si="32"/>
        <v>0.79210000000000003</v>
      </c>
      <c r="X318" s="15">
        <v>72.538754293140258</v>
      </c>
      <c r="Y318" s="15">
        <v>71.804184615445394</v>
      </c>
      <c r="AA318" s="21">
        <v>290</v>
      </c>
      <c r="AB318" s="21">
        <v>74.37624550724793</v>
      </c>
      <c r="AC318" s="21">
        <v>-0.1644035154867538</v>
      </c>
      <c r="AD318" s="21">
        <v>-9.877271588929043E-2</v>
      </c>
      <c r="AI318" s="19">
        <v>319</v>
      </c>
      <c r="AJ318" s="98">
        <v>1391.7533333333333</v>
      </c>
      <c r="AK318" s="99">
        <v>0.6</v>
      </c>
      <c r="AL318" s="99">
        <v>0.96529181690399068</v>
      </c>
      <c r="AM318" s="9">
        <f t="shared" si="33"/>
        <v>0.93178829178180744</v>
      </c>
      <c r="AN318" s="100">
        <v>71.551488524418104</v>
      </c>
      <c r="AO318" s="100">
        <v>73.112693597110308</v>
      </c>
      <c r="AP318" s="91">
        <v>72.211325434903245</v>
      </c>
      <c r="AQ318" s="21"/>
      <c r="AR318" s="21">
        <v>290</v>
      </c>
      <c r="AS318" s="21">
        <v>74.713084512087846</v>
      </c>
      <c r="AT318" s="21">
        <v>-0.43437859853706584</v>
      </c>
      <c r="AU318" s="21">
        <v>-0.2761519817234242</v>
      </c>
    </row>
    <row r="319" spans="2:47" ht="14.25">
      <c r="B319" s="19">
        <v>319</v>
      </c>
      <c r="C319" s="98">
        <v>1421.1991666666665</v>
      </c>
      <c r="D319" s="99">
        <v>0.61</v>
      </c>
      <c r="E319" s="99">
        <v>0.92497181379671078</v>
      </c>
      <c r="F319" s="9">
        <f t="shared" si="34"/>
        <v>0.85557285631837698</v>
      </c>
      <c r="G319" s="100">
        <v>71.66392601500074</v>
      </c>
      <c r="H319" s="100">
        <v>69.53773755034392</v>
      </c>
      <c r="J319" s="21">
        <v>291</v>
      </c>
      <c r="K319" s="21">
        <v>74.806700762819787</v>
      </c>
      <c r="L319" s="21">
        <v>-0.33333269542762878</v>
      </c>
      <c r="M319" s="21">
        <v>-0.19187569565922463</v>
      </c>
      <c r="S319" s="19">
        <v>321</v>
      </c>
      <c r="T319" s="13">
        <v>1330.1558333333332</v>
      </c>
      <c r="U319" s="14">
        <v>0.58488918855534699</v>
      </c>
      <c r="V319" s="14">
        <v>0.8897783771106943</v>
      </c>
      <c r="W319" s="20">
        <f t="shared" ref="W319:W381" si="35">V319^2</f>
        <v>0.79170556037374096</v>
      </c>
      <c r="X319" s="15">
        <v>71.804184615445394</v>
      </c>
      <c r="Y319" s="15">
        <v>71.551488524418104</v>
      </c>
      <c r="AA319" s="21">
        <v>291</v>
      </c>
      <c r="AB319" s="21">
        <v>74.682655256867918</v>
      </c>
      <c r="AC319" s="21">
        <v>-0.40394934331713728</v>
      </c>
      <c r="AD319" s="21">
        <v>-0.24269051426910496</v>
      </c>
      <c r="AI319" s="19">
        <v>320</v>
      </c>
      <c r="AJ319" s="98">
        <v>1321.5608333333332</v>
      </c>
      <c r="AK319" s="99">
        <v>0.58629177245591158</v>
      </c>
      <c r="AL319" s="99">
        <v>1.0308611816372744</v>
      </c>
      <c r="AM319" s="9">
        <f t="shared" si="33"/>
        <v>1.0626747758065975</v>
      </c>
      <c r="AN319" s="100">
        <v>73.112693597110308</v>
      </c>
      <c r="AO319" s="100">
        <v>74.9639860176691</v>
      </c>
      <c r="AP319" s="91">
        <v>73.532546822201724</v>
      </c>
      <c r="AQ319" s="21"/>
      <c r="AR319" s="21">
        <v>291</v>
      </c>
      <c r="AS319" s="21">
        <v>74.570714178884145</v>
      </c>
      <c r="AT319" s="21">
        <v>-0.78841255294057078</v>
      </c>
      <c r="AU319" s="21">
        <v>-0.50122563506448714</v>
      </c>
    </row>
    <row r="320" spans="2:47" ht="14.25">
      <c r="B320" s="19">
        <v>320</v>
      </c>
      <c r="C320" s="98">
        <v>1356.2591666666667</v>
      </c>
      <c r="D320" s="99">
        <v>0.56999999999999995</v>
      </c>
      <c r="E320" s="99">
        <v>0.96513098251604168</v>
      </c>
      <c r="F320" s="9">
        <f t="shared" si="34"/>
        <v>0.9314778134123799</v>
      </c>
      <c r="G320" s="100">
        <v>69.53773755034392</v>
      </c>
      <c r="H320" s="100">
        <v>72.538754293140258</v>
      </c>
      <c r="J320" s="21">
        <v>292</v>
      </c>
      <c r="K320" s="21">
        <v>74.55949113225924</v>
      </c>
      <c r="L320" s="21">
        <v>-0.7973328570788567</v>
      </c>
      <c r="M320" s="21">
        <v>-0.45896726820540407</v>
      </c>
      <c r="S320" s="19">
        <v>322</v>
      </c>
      <c r="T320" s="13">
        <v>1391.7533333333333</v>
      </c>
      <c r="U320" s="14">
        <v>0.6</v>
      </c>
      <c r="V320" s="14">
        <v>0.96529181690399068</v>
      </c>
      <c r="W320" s="20">
        <f t="shared" si="35"/>
        <v>0.93178829178180744</v>
      </c>
      <c r="X320" s="15">
        <v>71.551488524418104</v>
      </c>
      <c r="Y320" s="15">
        <v>73.112693597110308</v>
      </c>
      <c r="AA320" s="21">
        <v>292</v>
      </c>
      <c r="AB320" s="21">
        <v>74.49061769751728</v>
      </c>
      <c r="AC320" s="21">
        <v>-0.70831607157370513</v>
      </c>
      <c r="AD320" s="21">
        <v>-0.42555234838031691</v>
      </c>
      <c r="AI320" s="19">
        <v>321</v>
      </c>
      <c r="AJ320" s="98">
        <v>1417.9705817782656</v>
      </c>
      <c r="AK320" s="99">
        <v>0.56999999999999995</v>
      </c>
      <c r="AL320" s="99">
        <v>0.87076086313922552</v>
      </c>
      <c r="AM320" s="9">
        <f t="shared" ref="AM320:AM382" si="36">AL320^2</f>
        <v>0.75822448077496907</v>
      </c>
      <c r="AN320" s="100">
        <v>74.9639860176691</v>
      </c>
      <c r="AO320" s="100">
        <v>74.243837441705523</v>
      </c>
      <c r="AP320" s="91">
        <v>73.300078478044213</v>
      </c>
      <c r="AQ320" s="21"/>
      <c r="AR320" s="21">
        <v>292</v>
      </c>
      <c r="AS320" s="21">
        <v>74.197580726337179</v>
      </c>
      <c r="AT320" s="21">
        <v>-0.39307984805485319</v>
      </c>
      <c r="AU320" s="21">
        <v>-0.24989670159043886</v>
      </c>
    </row>
    <row r="321" spans="2:47" ht="14.25">
      <c r="B321" s="19">
        <v>321</v>
      </c>
      <c r="C321" s="98">
        <v>1409.1025</v>
      </c>
      <c r="D321" s="99">
        <v>0.58995493934142107</v>
      </c>
      <c r="E321" s="99">
        <v>0.89</v>
      </c>
      <c r="F321" s="9">
        <f t="shared" si="34"/>
        <v>0.79210000000000003</v>
      </c>
      <c r="G321" s="100">
        <v>72.538754293140258</v>
      </c>
      <c r="H321" s="100">
        <v>71.804184615445394</v>
      </c>
      <c r="J321" s="21">
        <v>293</v>
      </c>
      <c r="K321" s="21">
        <v>74.479265208339768</v>
      </c>
      <c r="L321" s="21">
        <v>-0.26742321657859236</v>
      </c>
      <c r="M321" s="21">
        <v>-0.1539363417399463</v>
      </c>
      <c r="S321" s="19">
        <v>323</v>
      </c>
      <c r="T321" s="13">
        <v>1321.5608333333332</v>
      </c>
      <c r="U321" s="14">
        <v>0.58629177245591158</v>
      </c>
      <c r="V321" s="14">
        <v>1.0308611816372744</v>
      </c>
      <c r="W321" s="20">
        <f t="shared" si="35"/>
        <v>1.0626747758065975</v>
      </c>
      <c r="X321" s="15">
        <v>73.112693597110308</v>
      </c>
      <c r="Y321" s="15">
        <v>74.9639860176691</v>
      </c>
      <c r="AA321" s="21">
        <v>293</v>
      </c>
      <c r="AB321" s="21">
        <v>74.101200227757374</v>
      </c>
      <c r="AC321" s="21">
        <v>-0.29669934947504828</v>
      </c>
      <c r="AD321" s="21">
        <v>-0.17825531566931391</v>
      </c>
      <c r="AI321" s="19">
        <v>322</v>
      </c>
      <c r="AJ321" s="98">
        <v>1347.0274999999999</v>
      </c>
      <c r="AK321" s="99">
        <v>0.59000928289626353</v>
      </c>
      <c r="AL321" s="99">
        <v>0.95501392434439536</v>
      </c>
      <c r="AM321" s="9">
        <f t="shared" si="36"/>
        <v>0.91205159569168248</v>
      </c>
      <c r="AN321" s="100">
        <v>74.243837441705523</v>
      </c>
      <c r="AO321" s="100">
        <v>75.139939099331045</v>
      </c>
      <c r="AP321" s="91">
        <v>73.703753409151545</v>
      </c>
      <c r="AQ321" s="21"/>
      <c r="AR321" s="21">
        <v>293</v>
      </c>
      <c r="AS321" s="21">
        <v>69.819348680067662</v>
      </c>
      <c r="AT321" s="21">
        <v>1.1568329810454969</v>
      </c>
      <c r="AU321" s="21">
        <v>0.73544534955137875</v>
      </c>
    </row>
    <row r="322" spans="2:47" ht="14.25">
      <c r="B322" s="19">
        <v>322</v>
      </c>
      <c r="C322" s="98">
        <v>1330.1558333333332</v>
      </c>
      <c r="D322" s="99">
        <v>0.58488918855534699</v>
      </c>
      <c r="E322" s="99">
        <v>0.8897783771106943</v>
      </c>
      <c r="F322" s="9">
        <f t="shared" ref="F322:F385" si="37">E322^2</f>
        <v>0.79170556037374096</v>
      </c>
      <c r="G322" s="100">
        <v>71.804184615445394</v>
      </c>
      <c r="H322" s="100">
        <v>71.551488524418104</v>
      </c>
      <c r="J322" s="21">
        <v>294</v>
      </c>
      <c r="K322" s="21">
        <v>74.736732681618406</v>
      </c>
      <c r="L322" s="21">
        <v>-0.45802676806762577</v>
      </c>
      <c r="M322" s="21">
        <v>-0.26365311881805165</v>
      </c>
      <c r="S322" s="19">
        <v>324</v>
      </c>
      <c r="T322" s="13">
        <v>1417.9705817782656</v>
      </c>
      <c r="U322" s="14">
        <v>0.56999999999999995</v>
      </c>
      <c r="V322" s="14">
        <v>0.87076086313922552</v>
      </c>
      <c r="W322" s="20">
        <f t="shared" si="35"/>
        <v>0.75822448077496907</v>
      </c>
      <c r="X322" s="15">
        <v>74.9639860176691</v>
      </c>
      <c r="Y322" s="15">
        <v>74.243837441705523</v>
      </c>
      <c r="AA322" s="21">
        <v>294</v>
      </c>
      <c r="AB322" s="21">
        <v>72.076471481623656</v>
      </c>
      <c r="AC322" s="21">
        <v>-4.9651363714242933</v>
      </c>
      <c r="AD322" s="21">
        <v>-2.9830262614170673</v>
      </c>
      <c r="AI322" s="19">
        <v>323</v>
      </c>
      <c r="AJ322" s="98">
        <v>1326.4949999999999</v>
      </c>
      <c r="AK322" s="99">
        <v>0.56983232967292474</v>
      </c>
      <c r="AL322" s="99">
        <v>0.87592218679891365</v>
      </c>
      <c r="AM322" s="9">
        <f t="shared" si="36"/>
        <v>0.76723967732659093</v>
      </c>
      <c r="AN322" s="100">
        <v>75.139939099331045</v>
      </c>
      <c r="AO322" s="100">
        <v>75.086636083857854</v>
      </c>
      <c r="AP322" s="91">
        <v>73.626447373662856</v>
      </c>
      <c r="AQ322" s="21"/>
      <c r="AR322" s="21">
        <v>294</v>
      </c>
      <c r="AS322" s="21">
        <v>71.909175928495188</v>
      </c>
      <c r="AT322" s="21">
        <v>-5.0364257690489467E-3</v>
      </c>
      <c r="AU322" s="21">
        <v>-3.2018588429768321E-3</v>
      </c>
    </row>
    <row r="323" spans="2:47" ht="14.25">
      <c r="B323" s="19">
        <v>323</v>
      </c>
      <c r="C323" s="98">
        <v>1391.7533333333333</v>
      </c>
      <c r="D323" s="99">
        <v>0.6</v>
      </c>
      <c r="E323" s="99">
        <v>0.96529181690399068</v>
      </c>
      <c r="F323" s="9">
        <f t="shared" si="37"/>
        <v>0.93178829178180744</v>
      </c>
      <c r="G323" s="100">
        <v>71.551488524418104</v>
      </c>
      <c r="H323" s="100">
        <v>73.112693597110308</v>
      </c>
      <c r="J323" s="21">
        <v>295</v>
      </c>
      <c r="K323" s="21">
        <v>74.54706494479035</v>
      </c>
      <c r="L323" s="21">
        <v>-0.76476331884677506</v>
      </c>
      <c r="M323" s="21">
        <v>-0.44021932391040108</v>
      </c>
      <c r="S323" s="19">
        <v>325</v>
      </c>
      <c r="T323" s="13">
        <v>1347.0274999999999</v>
      </c>
      <c r="U323" s="14">
        <v>0.59000928289626353</v>
      </c>
      <c r="V323" s="14">
        <v>0.95501392434439536</v>
      </c>
      <c r="W323" s="20">
        <f t="shared" si="35"/>
        <v>0.91205159569168248</v>
      </c>
      <c r="X323" s="15">
        <v>74.243837441705523</v>
      </c>
      <c r="Y323" s="15">
        <v>75.139939099331045</v>
      </c>
      <c r="AA323" s="21">
        <v>295</v>
      </c>
      <c r="AB323" s="21">
        <v>69.683164255563426</v>
      </c>
      <c r="AC323" s="21">
        <v>1.2930174055497332</v>
      </c>
      <c r="AD323" s="21">
        <v>0.77683765131264104</v>
      </c>
      <c r="AI323" s="19">
        <v>324</v>
      </c>
      <c r="AJ323" s="98">
        <v>1390.9574999999998</v>
      </c>
      <c r="AK323" s="99">
        <v>0.58020051899032787</v>
      </c>
      <c r="AL323" s="99">
        <v>0.94100259495163951</v>
      </c>
      <c r="AM323" s="9">
        <f t="shared" si="36"/>
        <v>0.88548588370571935</v>
      </c>
      <c r="AN323" s="100">
        <v>75.086636083857854</v>
      </c>
      <c r="AO323" s="100">
        <v>75.543851482246524</v>
      </c>
      <c r="AP323" s="91">
        <v>73.959567612849938</v>
      </c>
      <c r="AQ323" s="21"/>
      <c r="AR323" s="21">
        <v>295</v>
      </c>
      <c r="AS323" s="21">
        <v>72.439495767984653</v>
      </c>
      <c r="AT323" s="21">
        <v>-2.7165924235451797</v>
      </c>
      <c r="AU323" s="21">
        <v>-1.7270472896763276</v>
      </c>
    </row>
    <row r="324" spans="2:47" ht="14.25">
      <c r="B324" s="19">
        <v>324</v>
      </c>
      <c r="C324" s="98">
        <v>1321.5608333333332</v>
      </c>
      <c r="D324" s="99">
        <v>0.58629177245591158</v>
      </c>
      <c r="E324" s="99">
        <v>1.0308611816372744</v>
      </c>
      <c r="F324" s="9">
        <f t="shared" si="37"/>
        <v>1.0626747758065975</v>
      </c>
      <c r="G324" s="100">
        <v>73.112693597110308</v>
      </c>
      <c r="H324" s="100">
        <v>74.9639860176691</v>
      </c>
      <c r="J324" s="21">
        <v>296</v>
      </c>
      <c r="K324" s="21">
        <v>74.170147183438701</v>
      </c>
      <c r="L324" s="21">
        <v>-0.36564630515637475</v>
      </c>
      <c r="M324" s="21">
        <v>-0.21047632029344979</v>
      </c>
      <c r="S324" s="19">
        <v>326</v>
      </c>
      <c r="T324" s="13">
        <v>1326.4949999999999</v>
      </c>
      <c r="U324" s="14">
        <v>0.56983232967292474</v>
      </c>
      <c r="V324" s="14">
        <v>0.87592218679891365</v>
      </c>
      <c r="W324" s="20">
        <f t="shared" si="35"/>
        <v>0.76723967732659093</v>
      </c>
      <c r="X324" s="15">
        <v>75.139939099331045</v>
      </c>
      <c r="Y324" s="15">
        <v>75.086636083857854</v>
      </c>
      <c r="AA324" s="21">
        <v>296</v>
      </c>
      <c r="AB324" s="21">
        <v>71.783737153759404</v>
      </c>
      <c r="AC324" s="21">
        <v>0.12040234896673496</v>
      </c>
      <c r="AD324" s="21">
        <v>7.2337060261054478E-2</v>
      </c>
      <c r="AI324" s="19">
        <v>325</v>
      </c>
      <c r="AJ324" s="98">
        <v>1391.5341925701287</v>
      </c>
      <c r="AK324" s="99">
        <v>0.5800758689643003</v>
      </c>
      <c r="AL324" s="99">
        <v>0.96007586896430042</v>
      </c>
      <c r="AM324" s="9">
        <f t="shared" si="36"/>
        <v>0.92174567416755659</v>
      </c>
      <c r="AN324" s="100">
        <v>75.543851482246524</v>
      </c>
      <c r="AO324" s="100">
        <v>76.400026183815967</v>
      </c>
      <c r="AP324" s="91">
        <v>74.332167467225105</v>
      </c>
      <c r="AQ324" s="21"/>
      <c r="AR324" s="21">
        <v>296</v>
      </c>
      <c r="AS324" s="21">
        <v>71.022471092745732</v>
      </c>
      <c r="AT324" s="21">
        <v>0.57547279381790872</v>
      </c>
      <c r="AU324" s="21">
        <v>0.36585124814147679</v>
      </c>
    </row>
    <row r="325" spans="2:47" ht="14.25">
      <c r="B325" s="19">
        <v>325</v>
      </c>
      <c r="C325" s="98">
        <v>1417.9705817782656</v>
      </c>
      <c r="D325" s="99">
        <v>0.56999999999999995</v>
      </c>
      <c r="E325" s="99">
        <v>0.87076086313922552</v>
      </c>
      <c r="F325" s="9">
        <f t="shared" si="37"/>
        <v>0.75822448077496907</v>
      </c>
      <c r="G325" s="100">
        <v>74.9639860176691</v>
      </c>
      <c r="H325" s="100">
        <v>74.243837441705523</v>
      </c>
      <c r="J325" s="21">
        <v>297</v>
      </c>
      <c r="K325" s="21">
        <v>72.015719099050045</v>
      </c>
      <c r="L325" s="21">
        <v>-4.9043839888506824</v>
      </c>
      <c r="M325" s="21">
        <v>-2.8231016715400457</v>
      </c>
      <c r="S325" s="19">
        <v>327</v>
      </c>
      <c r="T325" s="13">
        <v>1390.9574999999998</v>
      </c>
      <c r="U325" s="14">
        <v>0.58020051899032787</v>
      </c>
      <c r="V325" s="14">
        <v>0.94100259495163951</v>
      </c>
      <c r="W325" s="20">
        <f t="shared" si="35"/>
        <v>0.88548588370571935</v>
      </c>
      <c r="X325" s="15">
        <v>75.086636083857854</v>
      </c>
      <c r="Y325" s="15">
        <v>75.543851482246524</v>
      </c>
      <c r="AA325" s="21">
        <v>297</v>
      </c>
      <c r="AB325" s="21">
        <v>72.406193824273714</v>
      </c>
      <c r="AC325" s="21">
        <v>-2.6832904798342412</v>
      </c>
      <c r="AD325" s="21">
        <v>-1.6121059663986295</v>
      </c>
      <c r="AI325" s="19">
        <v>326</v>
      </c>
      <c r="AJ325" s="98">
        <v>1390.0024999999998</v>
      </c>
      <c r="AK325" s="99">
        <v>0.60443450644889496</v>
      </c>
      <c r="AL325" s="99">
        <v>1.0395476051591159</v>
      </c>
      <c r="AM325" s="9">
        <f t="shared" si="36"/>
        <v>1.0806592233920531</v>
      </c>
      <c r="AN325" s="100">
        <v>76.400026183815967</v>
      </c>
      <c r="AO325" s="100">
        <v>77.367249139494305</v>
      </c>
      <c r="AP325" s="91">
        <v>75.319503936736808</v>
      </c>
      <c r="AQ325" s="21"/>
      <c r="AR325" s="21">
        <v>297</v>
      </c>
      <c r="AS325" s="21">
        <v>72.274232163042157</v>
      </c>
      <c r="AT325" s="21">
        <v>-1.1709337233818786</v>
      </c>
      <c r="AU325" s="21">
        <v>-0.7444097597527044</v>
      </c>
    </row>
    <row r="326" spans="2:47" ht="14.25">
      <c r="B326" s="19">
        <v>326</v>
      </c>
      <c r="C326" s="98">
        <v>1347.0274999999999</v>
      </c>
      <c r="D326" s="99">
        <v>0.59000928289626353</v>
      </c>
      <c r="E326" s="99">
        <v>0.95501392434439536</v>
      </c>
      <c r="F326" s="9">
        <f t="shared" si="37"/>
        <v>0.91205159569168248</v>
      </c>
      <c r="G326" s="100">
        <v>74.243837441705523</v>
      </c>
      <c r="H326" s="100">
        <v>75.139939099331045</v>
      </c>
      <c r="J326" s="21">
        <v>298</v>
      </c>
      <c r="K326" s="21">
        <v>70.044808943710422</v>
      </c>
      <c r="L326" s="21">
        <v>0.93137271740273775</v>
      </c>
      <c r="M326" s="21">
        <v>0.53612439019943881</v>
      </c>
      <c r="S326" s="19">
        <v>328</v>
      </c>
      <c r="T326" s="13">
        <v>1391.5341925701287</v>
      </c>
      <c r="U326" s="14">
        <v>0.5800758689643003</v>
      </c>
      <c r="V326" s="14">
        <v>0.96007586896430042</v>
      </c>
      <c r="W326" s="20">
        <f t="shared" si="35"/>
        <v>0.92174567416755659</v>
      </c>
      <c r="X326" s="15">
        <v>75.543851482246524</v>
      </c>
      <c r="Y326" s="15">
        <v>76.400026183815967</v>
      </c>
      <c r="AA326" s="21">
        <v>298</v>
      </c>
      <c r="AB326" s="21">
        <v>70.971846692815475</v>
      </c>
      <c r="AC326" s="21">
        <v>0.62609719374816564</v>
      </c>
      <c r="AD326" s="21">
        <v>0.37615570478571808</v>
      </c>
      <c r="AI326" s="19">
        <v>327</v>
      </c>
      <c r="AJ326" s="98">
        <v>1394.1408333333331</v>
      </c>
      <c r="AK326" s="99">
        <v>0.63</v>
      </c>
      <c r="AL326" s="99">
        <v>1.1004984658136976</v>
      </c>
      <c r="AM326" s="9">
        <f t="shared" si="36"/>
        <v>1.2110968732583021</v>
      </c>
      <c r="AN326" s="100">
        <v>77.367249139494305</v>
      </c>
      <c r="AO326" s="100">
        <v>77.5324143903498</v>
      </c>
      <c r="AP326" s="91">
        <v>76.18092206617996</v>
      </c>
      <c r="AQ326" s="21"/>
      <c r="AR326" s="21">
        <v>298</v>
      </c>
      <c r="AS326" s="21">
        <v>71.757690634820989</v>
      </c>
      <c r="AT326" s="21">
        <v>6.3744757691338805E-2</v>
      </c>
      <c r="AU326" s="21">
        <v>4.0525111550680143E-2</v>
      </c>
    </row>
    <row r="327" spans="2:47" ht="14.25">
      <c r="B327" s="19">
        <v>327</v>
      </c>
      <c r="C327" s="98">
        <v>1326.4949999999999</v>
      </c>
      <c r="D327" s="99">
        <v>0.56983232967292474</v>
      </c>
      <c r="E327" s="99">
        <v>0.87592218679891365</v>
      </c>
      <c r="F327" s="9">
        <f t="shared" si="37"/>
        <v>0.76723967732659093</v>
      </c>
      <c r="G327" s="100">
        <v>75.139939099331045</v>
      </c>
      <c r="H327" s="100">
        <v>75.086636083857854</v>
      </c>
      <c r="J327" s="21">
        <v>299</v>
      </c>
      <c r="K327" s="21">
        <v>71.94366055770719</v>
      </c>
      <c r="L327" s="21">
        <v>-3.9521054981051407E-2</v>
      </c>
      <c r="M327" s="21">
        <v>-2.2749433289006922E-2</v>
      </c>
      <c r="S327" s="19">
        <v>329</v>
      </c>
      <c r="T327" s="13">
        <v>1390.0024999999998</v>
      </c>
      <c r="U327" s="14">
        <v>0.60443450644889496</v>
      </c>
      <c r="V327" s="14">
        <v>1.0395476051591159</v>
      </c>
      <c r="W327" s="20">
        <f t="shared" si="35"/>
        <v>1.0806592233920531</v>
      </c>
      <c r="X327" s="15">
        <v>76.400026183815967</v>
      </c>
      <c r="Y327" s="15">
        <v>77.367249139494305</v>
      </c>
      <c r="AA327" s="21">
        <v>299</v>
      </c>
      <c r="AB327" s="21">
        <v>72.257825115642731</v>
      </c>
      <c r="AC327" s="21">
        <v>-1.1545266759824528</v>
      </c>
      <c r="AD327" s="21">
        <v>-0.6936331927927033</v>
      </c>
      <c r="AI327" s="19">
        <v>328</v>
      </c>
      <c r="AJ327" s="98">
        <v>1343.8184946236559</v>
      </c>
      <c r="AK327" s="99">
        <v>0.70490998453722098</v>
      </c>
      <c r="AL327" s="99">
        <v>1.1550900154627788</v>
      </c>
      <c r="AM327" s="9">
        <f t="shared" si="36"/>
        <v>1.3342329438218026</v>
      </c>
      <c r="AN327" s="100">
        <v>77.5324143903498</v>
      </c>
      <c r="AO327" s="100">
        <v>80.697492364274567</v>
      </c>
      <c r="AP327" s="91">
        <v>76.789257427100495</v>
      </c>
      <c r="AQ327" s="21"/>
      <c r="AR327" s="21">
        <v>299</v>
      </c>
      <c r="AS327" s="21">
        <v>72.069090137942226</v>
      </c>
      <c r="AT327" s="21">
        <v>0.64765020371117998</v>
      </c>
      <c r="AU327" s="21">
        <v>0.41173733655563688</v>
      </c>
    </row>
    <row r="328" spans="2:47" ht="14.25">
      <c r="B328" s="19">
        <v>328</v>
      </c>
      <c r="C328" s="98">
        <v>1390.9574999999998</v>
      </c>
      <c r="D328" s="99">
        <v>0.58020051899032787</v>
      </c>
      <c r="E328" s="99">
        <v>0.94100259495163951</v>
      </c>
      <c r="F328" s="9">
        <f t="shared" si="37"/>
        <v>0.88548588370571935</v>
      </c>
      <c r="G328" s="100">
        <v>75.086636083857854</v>
      </c>
      <c r="H328" s="100">
        <v>75.543851482246524</v>
      </c>
      <c r="J328" s="21">
        <v>300</v>
      </c>
      <c r="K328" s="21">
        <v>72.502962725718191</v>
      </c>
      <c r="L328" s="21">
        <v>-2.7800593812787184</v>
      </c>
      <c r="M328" s="21">
        <v>-1.6002805457546903</v>
      </c>
      <c r="S328" s="19">
        <v>330</v>
      </c>
      <c r="T328" s="13">
        <v>1394.1408333333331</v>
      </c>
      <c r="U328" s="14">
        <v>0.63</v>
      </c>
      <c r="V328" s="14">
        <v>1.1004984658136976</v>
      </c>
      <c r="W328" s="20">
        <f t="shared" si="35"/>
        <v>1.2110968732583021</v>
      </c>
      <c r="X328" s="15">
        <v>77.367249139494305</v>
      </c>
      <c r="Y328" s="15">
        <v>77.5324143903498</v>
      </c>
      <c r="AA328" s="21">
        <v>300</v>
      </c>
      <c r="AB328" s="21">
        <v>71.684647467528151</v>
      </c>
      <c r="AC328" s="21">
        <v>0.13678792498417636</v>
      </c>
      <c r="AD328" s="21">
        <v>8.2181423016080307E-2</v>
      </c>
      <c r="AI328" s="19">
        <v>329</v>
      </c>
      <c r="AJ328" s="98">
        <v>1321.2425000000001</v>
      </c>
      <c r="AK328" s="99">
        <v>0.72495491483914054</v>
      </c>
      <c r="AL328" s="99">
        <v>1.1548647445174218</v>
      </c>
      <c r="AM328" s="9">
        <f t="shared" si="36"/>
        <v>1.33371257812929</v>
      </c>
      <c r="AN328" s="100">
        <v>80.697492364274567</v>
      </c>
      <c r="AO328" s="100">
        <v>75.204054021742294</v>
      </c>
      <c r="AP328" s="91">
        <v>78.66141201408881</v>
      </c>
      <c r="AQ328" s="21"/>
      <c r="AR328" s="21">
        <v>300</v>
      </c>
      <c r="AS328" s="21">
        <v>72.876437551197654</v>
      </c>
      <c r="AT328" s="21">
        <v>0.29999272247410147</v>
      </c>
      <c r="AU328" s="21">
        <v>0.19071746419560134</v>
      </c>
    </row>
    <row r="329" spans="2:47" ht="14.25">
      <c r="B329" s="19">
        <v>329</v>
      </c>
      <c r="C329" s="98">
        <v>1391.5341925701287</v>
      </c>
      <c r="D329" s="99">
        <v>0.5800758689643003</v>
      </c>
      <c r="E329" s="99">
        <v>0.96007586896430042</v>
      </c>
      <c r="F329" s="9">
        <f t="shared" si="37"/>
        <v>0.92174567416755659</v>
      </c>
      <c r="G329" s="100">
        <v>75.543851482246524</v>
      </c>
      <c r="H329" s="100">
        <v>76.400026183815967</v>
      </c>
      <c r="J329" s="21">
        <v>301</v>
      </c>
      <c r="K329" s="21">
        <v>71.176421462882672</v>
      </c>
      <c r="L329" s="21">
        <v>0.42152242368096893</v>
      </c>
      <c r="M329" s="21">
        <v>0.24264018918392752</v>
      </c>
      <c r="S329" s="19">
        <v>331</v>
      </c>
      <c r="T329" s="13">
        <v>1343.8184946236559</v>
      </c>
      <c r="U329" s="14">
        <v>0.70490998453722098</v>
      </c>
      <c r="V329" s="14">
        <v>1.1550900154627788</v>
      </c>
      <c r="W329" s="20">
        <f t="shared" si="35"/>
        <v>1.3342329438218026</v>
      </c>
      <c r="X329" s="15">
        <v>77.5324143903498</v>
      </c>
      <c r="Y329" s="15">
        <v>80.697492364274567</v>
      </c>
      <c r="AA329" s="21">
        <v>301</v>
      </c>
      <c r="AB329" s="21">
        <v>71.996832909381368</v>
      </c>
      <c r="AC329" s="21">
        <v>0.71990743227203779</v>
      </c>
      <c r="AD329" s="21">
        <v>0.43251637328961973</v>
      </c>
      <c r="AI329" s="19">
        <v>330</v>
      </c>
      <c r="AJ329" s="98">
        <v>1352.28</v>
      </c>
      <c r="AK329" s="99">
        <v>0.66511254761629934</v>
      </c>
      <c r="AL329" s="99">
        <v>1.065562738081496</v>
      </c>
      <c r="AM329" s="9">
        <f t="shared" si="36"/>
        <v>1.1354239487877349</v>
      </c>
      <c r="AN329" s="100">
        <v>75.204054021742294</v>
      </c>
      <c r="AO329" s="100">
        <v>78.729413206389779</v>
      </c>
      <c r="AP329" s="91">
        <v>75.049813416359456</v>
      </c>
      <c r="AQ329" s="21"/>
      <c r="AR329" s="21">
        <v>301</v>
      </c>
      <c r="AS329" s="21">
        <v>72.771348057070526</v>
      </c>
      <c r="AT329" s="21">
        <v>-0.64902657730908686</v>
      </c>
      <c r="AU329" s="21">
        <v>-0.41261235272340818</v>
      </c>
    </row>
    <row r="330" spans="2:47" ht="14.25">
      <c r="B330" s="19">
        <v>330</v>
      </c>
      <c r="C330" s="98">
        <v>1390.0024999999998</v>
      </c>
      <c r="D330" s="99">
        <v>0.60443450644889496</v>
      </c>
      <c r="E330" s="99">
        <v>1.0395476051591159</v>
      </c>
      <c r="F330" s="9">
        <f t="shared" si="37"/>
        <v>1.0806592233920531</v>
      </c>
      <c r="G330" s="100">
        <v>76.400026183815967</v>
      </c>
      <c r="H330" s="100">
        <v>77.367249139494305</v>
      </c>
      <c r="J330" s="21">
        <v>302</v>
      </c>
      <c r="K330" s="21">
        <v>72.356258011630501</v>
      </c>
      <c r="L330" s="21">
        <v>-1.2529595719702229</v>
      </c>
      <c r="M330" s="21">
        <v>-0.72123884876114053</v>
      </c>
      <c r="S330" s="19">
        <v>332</v>
      </c>
      <c r="T330" s="13">
        <v>1321.2425000000001</v>
      </c>
      <c r="U330" s="14">
        <v>0.72495491483914054</v>
      </c>
      <c r="V330" s="14">
        <v>1.1548647445174218</v>
      </c>
      <c r="W330" s="20">
        <f t="shared" si="35"/>
        <v>1.33371257812929</v>
      </c>
      <c r="X330" s="15">
        <v>80.697492364274567</v>
      </c>
      <c r="Y330" s="15">
        <v>75.204054021742294</v>
      </c>
      <c r="AA330" s="21">
        <v>302</v>
      </c>
      <c r="AB330" s="21">
        <v>72.821229491405788</v>
      </c>
      <c r="AC330" s="21">
        <v>0.35520078226596752</v>
      </c>
      <c r="AD330" s="21">
        <v>0.21340265046362036</v>
      </c>
      <c r="AI330" s="19">
        <v>331</v>
      </c>
      <c r="AJ330" s="98">
        <v>1380.93</v>
      </c>
      <c r="AK330" s="99">
        <v>0.67485835378095038</v>
      </c>
      <c r="AL330" s="99">
        <v>1.1557082310952485</v>
      </c>
      <c r="AM330" s="9">
        <f t="shared" si="36"/>
        <v>1.3356615154213083</v>
      </c>
      <c r="AN330" s="100">
        <v>78.729413206389779</v>
      </c>
      <c r="AO330" s="100">
        <v>75.457725420622012</v>
      </c>
      <c r="AP330" s="91">
        <v>77.278699540770702</v>
      </c>
      <c r="AQ330" s="21"/>
      <c r="AR330" s="21">
        <v>302</v>
      </c>
      <c r="AS330" s="21">
        <v>72.396624617051856</v>
      </c>
      <c r="AT330" s="21">
        <v>0.91250072276235983</v>
      </c>
      <c r="AU330" s="21">
        <v>0.58011348570935684</v>
      </c>
    </row>
    <row r="331" spans="2:47" ht="14.25">
      <c r="B331" s="19">
        <v>331</v>
      </c>
      <c r="C331" s="98">
        <v>1394.1408333333331</v>
      </c>
      <c r="D331" s="99">
        <v>0.63</v>
      </c>
      <c r="E331" s="99">
        <v>1.1004984658136976</v>
      </c>
      <c r="F331" s="9">
        <f t="shared" si="37"/>
        <v>1.2110968732583021</v>
      </c>
      <c r="G331" s="100">
        <v>77.367249139494305</v>
      </c>
      <c r="H331" s="100">
        <v>77.5324143903498</v>
      </c>
      <c r="J331" s="21">
        <v>303</v>
      </c>
      <c r="K331" s="21">
        <v>71.821024760035073</v>
      </c>
      <c r="L331" s="21">
        <v>4.1063247725503516E-4</v>
      </c>
      <c r="M331" s="21">
        <v>2.3637162904917351E-4</v>
      </c>
      <c r="S331" s="19">
        <v>333</v>
      </c>
      <c r="T331" s="13">
        <v>1352.28</v>
      </c>
      <c r="U331" s="14">
        <v>0.66511254761629934</v>
      </c>
      <c r="V331" s="14">
        <v>1.065562738081496</v>
      </c>
      <c r="W331" s="20">
        <f t="shared" si="35"/>
        <v>1.1354239487877349</v>
      </c>
      <c r="X331" s="15">
        <v>75.204054021742294</v>
      </c>
      <c r="Y331" s="15">
        <v>78.729413206389779</v>
      </c>
      <c r="AA331" s="21">
        <v>303</v>
      </c>
      <c r="AB331" s="21">
        <v>72.670401219621027</v>
      </c>
      <c r="AC331" s="21">
        <v>-0.54807973985958824</v>
      </c>
      <c r="AD331" s="21">
        <v>-0.32928325327805458</v>
      </c>
      <c r="AI331" s="19">
        <v>332</v>
      </c>
      <c r="AJ331" s="98">
        <v>1364.2175</v>
      </c>
      <c r="AK331" s="99">
        <v>0.67490368770952902</v>
      </c>
      <c r="AL331" s="99">
        <v>1.1356741860332973</v>
      </c>
      <c r="AM331" s="9">
        <f t="shared" si="36"/>
        <v>1.2897558568223924</v>
      </c>
      <c r="AN331" s="100">
        <v>75.457725420622012</v>
      </c>
      <c r="AO331" s="100">
        <v>74.674316429440196</v>
      </c>
      <c r="AP331" s="91">
        <v>75.442551592152583</v>
      </c>
      <c r="AQ331" s="21"/>
      <c r="AR331" s="21">
        <v>303</v>
      </c>
      <c r="AS331" s="21">
        <v>73.048124276824637</v>
      </c>
      <c r="AT331" s="21">
        <v>1.7325197281575555</v>
      </c>
      <c r="AU331" s="21">
        <v>1.1014326164248436</v>
      </c>
    </row>
    <row r="332" spans="2:47" ht="14.25">
      <c r="B332" s="19">
        <v>332</v>
      </c>
      <c r="C332" s="98">
        <v>1343.8184946236559</v>
      </c>
      <c r="D332" s="99">
        <v>0.70490998453722098</v>
      </c>
      <c r="E332" s="99">
        <v>1.1550900154627788</v>
      </c>
      <c r="F332" s="9">
        <f t="shared" si="37"/>
        <v>1.3342329438218026</v>
      </c>
      <c r="G332" s="100">
        <v>77.5324143903498</v>
      </c>
      <c r="H332" s="100">
        <v>80.697492364274567</v>
      </c>
      <c r="J332" s="21">
        <v>304</v>
      </c>
      <c r="K332" s="21">
        <v>72.090951105974455</v>
      </c>
      <c r="L332" s="21">
        <v>0.62578923567895117</v>
      </c>
      <c r="M332" s="21">
        <v>0.36022192415872067</v>
      </c>
      <c r="S332" s="19">
        <v>334</v>
      </c>
      <c r="T332" s="13">
        <v>1380.93</v>
      </c>
      <c r="U332" s="14">
        <v>0.67485835378095038</v>
      </c>
      <c r="V332" s="14">
        <v>1.1557082310952485</v>
      </c>
      <c r="W332" s="20">
        <f t="shared" si="35"/>
        <v>1.3356615154213083</v>
      </c>
      <c r="X332" s="15">
        <v>78.729413206389779</v>
      </c>
      <c r="Y332" s="15">
        <v>75.457725420622012</v>
      </c>
      <c r="AA332" s="21">
        <v>304</v>
      </c>
      <c r="AB332" s="21">
        <v>72.344045347868189</v>
      </c>
      <c r="AC332" s="21">
        <v>0.96507999194602689</v>
      </c>
      <c r="AD332" s="21">
        <v>0.57981468080348897</v>
      </c>
      <c r="AI332" s="19">
        <v>333</v>
      </c>
      <c r="AJ332" s="98">
        <v>1397.4833333333333</v>
      </c>
      <c r="AK332" s="99">
        <v>0.6749714187721505</v>
      </c>
      <c r="AL332" s="99">
        <v>1.0601143249113982</v>
      </c>
      <c r="AM332" s="9">
        <f t="shared" si="36"/>
        <v>1.1238423818823495</v>
      </c>
      <c r="AN332" s="100">
        <v>74.674316429440196</v>
      </c>
      <c r="AO332" s="100">
        <v>76.842948334811751</v>
      </c>
      <c r="AP332" s="91">
        <v>74.672127573551165</v>
      </c>
      <c r="AQ332" s="21"/>
      <c r="AR332" s="21">
        <v>304</v>
      </c>
      <c r="AS332" s="21">
        <v>73.762822624261801</v>
      </c>
      <c r="AT332" s="21">
        <v>-1.060767731416064</v>
      </c>
      <c r="AU332" s="21">
        <v>-0.67437279867233346</v>
      </c>
    </row>
    <row r="333" spans="2:47" ht="14.25">
      <c r="B333" s="19">
        <v>333</v>
      </c>
      <c r="C333" s="98">
        <v>1321.2425000000001</v>
      </c>
      <c r="D333" s="99">
        <v>0.72495491483914054</v>
      </c>
      <c r="E333" s="99">
        <v>1.1548647445174218</v>
      </c>
      <c r="F333" s="9">
        <f t="shared" si="37"/>
        <v>1.33371257812929</v>
      </c>
      <c r="G333" s="100">
        <v>80.697492364274567</v>
      </c>
      <c r="H333" s="100">
        <v>75.204054021742294</v>
      </c>
      <c r="J333" s="21">
        <v>305</v>
      </c>
      <c r="K333" s="21">
        <v>72.89086264337746</v>
      </c>
      <c r="L333" s="21">
        <v>0.28556763029429533</v>
      </c>
      <c r="M333" s="21">
        <v>0.16438077773973009</v>
      </c>
      <c r="S333" s="19">
        <v>335</v>
      </c>
      <c r="T333" s="13">
        <v>1364.2175</v>
      </c>
      <c r="U333" s="14">
        <v>0.67490368770952902</v>
      </c>
      <c r="V333" s="14">
        <v>1.1356741860332973</v>
      </c>
      <c r="W333" s="20">
        <f t="shared" si="35"/>
        <v>1.2897558568223924</v>
      </c>
      <c r="X333" s="15">
        <v>75.457725420622012</v>
      </c>
      <c r="Y333" s="15">
        <v>74.674316429440196</v>
      </c>
      <c r="AA333" s="21">
        <v>305</v>
      </c>
      <c r="AB333" s="21">
        <v>72.96488616554538</v>
      </c>
      <c r="AC333" s="21">
        <v>1.815757839436813</v>
      </c>
      <c r="AD333" s="21">
        <v>1.0908971907774954</v>
      </c>
      <c r="AI333" s="19">
        <v>334</v>
      </c>
      <c r="AJ333" s="98">
        <v>1344.7991666666667</v>
      </c>
      <c r="AK333" s="99">
        <v>0.68498414855072465</v>
      </c>
      <c r="AL333" s="99">
        <v>1.1149207427536232</v>
      </c>
      <c r="AM333" s="9">
        <f t="shared" si="36"/>
        <v>1.2430482626222907</v>
      </c>
      <c r="AN333" s="100">
        <v>76.842948334811751</v>
      </c>
      <c r="AO333" s="100">
        <v>74.363700665733248</v>
      </c>
      <c r="AP333" s="91">
        <v>76.223752385680442</v>
      </c>
      <c r="AQ333" s="21"/>
      <c r="AR333" s="21">
        <v>305</v>
      </c>
      <c r="AS333" s="21">
        <v>72.525125262044611</v>
      </c>
      <c r="AT333" s="21">
        <v>-1.5308799321537236</v>
      </c>
      <c r="AU333" s="21">
        <v>-0.97324207147557695</v>
      </c>
    </row>
    <row r="334" spans="2:47" ht="14.25">
      <c r="B334" s="19">
        <v>334</v>
      </c>
      <c r="C334" s="98">
        <v>1352.28</v>
      </c>
      <c r="D334" s="99">
        <v>0.66511254761629934</v>
      </c>
      <c r="E334" s="99">
        <v>1.065562738081496</v>
      </c>
      <c r="F334" s="9">
        <f t="shared" si="37"/>
        <v>1.1354239487877349</v>
      </c>
      <c r="G334" s="100">
        <v>75.204054021742294</v>
      </c>
      <c r="H334" s="100">
        <v>78.729413206389779</v>
      </c>
      <c r="J334" s="21">
        <v>306</v>
      </c>
      <c r="K334" s="21">
        <v>72.704070103235125</v>
      </c>
      <c r="L334" s="21">
        <v>-0.58174862347368617</v>
      </c>
      <c r="M334" s="21">
        <v>-0.33487090633161393</v>
      </c>
      <c r="S334" s="19">
        <v>336</v>
      </c>
      <c r="T334" s="13">
        <v>1397.4833333333333</v>
      </c>
      <c r="U334" s="14">
        <v>0.6749714187721505</v>
      </c>
      <c r="V334" s="14">
        <v>1.0601143249113982</v>
      </c>
      <c r="W334" s="20">
        <f t="shared" si="35"/>
        <v>1.1238423818823495</v>
      </c>
      <c r="X334" s="15">
        <v>74.674316429440196</v>
      </c>
      <c r="Y334" s="15">
        <v>76.842948334811751</v>
      </c>
      <c r="AA334" s="21">
        <v>306</v>
      </c>
      <c r="AB334" s="21">
        <v>73.665780957863277</v>
      </c>
      <c r="AC334" s="21">
        <v>-0.96372606501753921</v>
      </c>
      <c r="AD334" s="21">
        <v>-0.57900124905024186</v>
      </c>
      <c r="AI334" s="19">
        <v>335</v>
      </c>
      <c r="AJ334" s="98">
        <v>1311.7714285714285</v>
      </c>
      <c r="AK334" s="99">
        <v>0.69500861375904444</v>
      </c>
      <c r="AL334" s="99">
        <v>1.1050086137590447</v>
      </c>
      <c r="AM334" s="9">
        <f t="shared" si="36"/>
        <v>1.2210440364816857</v>
      </c>
      <c r="AN334" s="100">
        <v>74.363700665733248</v>
      </c>
      <c r="AO334" s="100">
        <v>74.035124295953509</v>
      </c>
      <c r="AP334" s="91">
        <v>74.91506333458382</v>
      </c>
      <c r="AQ334" s="21"/>
      <c r="AR334" s="21">
        <v>306</v>
      </c>
      <c r="AS334" s="21">
        <v>71.482660446467747</v>
      </c>
      <c r="AT334" s="21">
        <v>2.1193909777859687</v>
      </c>
      <c r="AU334" s="21">
        <v>1.3473822617722708</v>
      </c>
    </row>
    <row r="335" spans="2:47" ht="14.25">
      <c r="B335" s="19">
        <v>335</v>
      </c>
      <c r="C335" s="98">
        <v>1380.93</v>
      </c>
      <c r="D335" s="99">
        <v>0.67485835378095038</v>
      </c>
      <c r="E335" s="99">
        <v>1.1557082310952485</v>
      </c>
      <c r="F335" s="9">
        <f t="shared" si="37"/>
        <v>1.3356615154213083</v>
      </c>
      <c r="G335" s="100">
        <v>78.729413206389779</v>
      </c>
      <c r="H335" s="100">
        <v>75.457725420622012</v>
      </c>
      <c r="J335" s="21">
        <v>307</v>
      </c>
      <c r="K335" s="21">
        <v>72.436849991604802</v>
      </c>
      <c r="L335" s="21">
        <v>0.87227534820941344</v>
      </c>
      <c r="M335" s="21">
        <v>0.50210627862159907</v>
      </c>
      <c r="S335" s="19">
        <v>337</v>
      </c>
      <c r="T335" s="13">
        <v>1344.7991666666667</v>
      </c>
      <c r="U335" s="14">
        <v>0.68498414855072465</v>
      </c>
      <c r="V335" s="14">
        <v>1.1149207427536232</v>
      </c>
      <c r="W335" s="20">
        <f t="shared" si="35"/>
        <v>1.2430482626222907</v>
      </c>
      <c r="X335" s="15">
        <v>76.842948334811751</v>
      </c>
      <c r="Y335" s="15">
        <v>74.363700665733248</v>
      </c>
      <c r="AA335" s="21">
        <v>307</v>
      </c>
      <c r="AB335" s="21">
        <v>72.462180316263129</v>
      </c>
      <c r="AC335" s="21">
        <v>-1.4679349863722422</v>
      </c>
      <c r="AD335" s="21">
        <v>-0.88192715906112773</v>
      </c>
      <c r="AI335" s="19">
        <v>336</v>
      </c>
      <c r="AJ335" s="98">
        <v>1359.4315496872828</v>
      </c>
      <c r="AK335" s="99">
        <v>0.67511950608227889</v>
      </c>
      <c r="AL335" s="99">
        <v>1.0960755547405099</v>
      </c>
      <c r="AM335" s="9">
        <f t="shared" si="36"/>
        <v>1.2013816216997164</v>
      </c>
      <c r="AN335" s="100">
        <v>74.035124295953509</v>
      </c>
      <c r="AO335" s="100">
        <v>76.858703391711899</v>
      </c>
      <c r="AP335" s="91">
        <v>74.536301830478607</v>
      </c>
      <c r="AQ335" s="21"/>
      <c r="AR335" s="21">
        <v>307</v>
      </c>
      <c r="AS335" s="21">
        <v>72.782844061871756</v>
      </c>
      <c r="AT335" s="21">
        <v>1.0153819957559733</v>
      </c>
      <c r="AU335" s="21">
        <v>0.64551925734520466</v>
      </c>
    </row>
    <row r="336" spans="2:47" ht="14.25">
      <c r="B336" s="19">
        <v>336</v>
      </c>
      <c r="C336" s="98">
        <v>1364.2175</v>
      </c>
      <c r="D336" s="99">
        <v>0.67490368770952902</v>
      </c>
      <c r="E336" s="99">
        <v>1.1356741860332973</v>
      </c>
      <c r="F336" s="9">
        <f t="shared" si="37"/>
        <v>1.2897558568223924</v>
      </c>
      <c r="G336" s="100">
        <v>75.457725420622012</v>
      </c>
      <c r="H336" s="100">
        <v>74.674316429440196</v>
      </c>
      <c r="J336" s="21">
        <v>308</v>
      </c>
      <c r="K336" s="21">
        <v>73.001913834665515</v>
      </c>
      <c r="L336" s="21">
        <v>1.7787301703166776</v>
      </c>
      <c r="M336" s="21">
        <v>1.0238872258891976</v>
      </c>
      <c r="S336" s="19">
        <v>338</v>
      </c>
      <c r="T336" s="13">
        <v>1311.7714285714285</v>
      </c>
      <c r="U336" s="14">
        <v>0.69500861375904444</v>
      </c>
      <c r="V336" s="14">
        <v>1.1050086137590447</v>
      </c>
      <c r="W336" s="20">
        <f t="shared" si="35"/>
        <v>1.2210440364816857</v>
      </c>
      <c r="X336" s="15">
        <v>74.363700665733248</v>
      </c>
      <c r="Y336" s="15">
        <v>74.035124295953509</v>
      </c>
      <c r="AA336" s="21">
        <v>308</v>
      </c>
      <c r="AB336" s="21">
        <v>71.443985208047138</v>
      </c>
      <c r="AC336" s="21">
        <v>2.1580662162065778</v>
      </c>
      <c r="AD336" s="21">
        <v>1.2965541558679305</v>
      </c>
      <c r="AI336" s="19">
        <v>337</v>
      </c>
      <c r="AJ336" s="98">
        <v>1273.8108333333332</v>
      </c>
      <c r="AK336" s="99">
        <v>0.69498450413223145</v>
      </c>
      <c r="AL336" s="99">
        <v>1.1100309917355371</v>
      </c>
      <c r="AM336" s="9">
        <f t="shared" si="36"/>
        <v>1.2321688026133801</v>
      </c>
      <c r="AN336" s="100">
        <v>76.858703391711899</v>
      </c>
      <c r="AO336" s="100">
        <v>75.415398246790701</v>
      </c>
      <c r="AP336" s="91">
        <v>76.396850439098955</v>
      </c>
      <c r="AQ336" s="21"/>
      <c r="AR336" s="21">
        <v>308</v>
      </c>
      <c r="AS336" s="21">
        <v>73.072368278966906</v>
      </c>
      <c r="AT336" s="21">
        <v>-9.0066495609335107E-2</v>
      </c>
      <c r="AU336" s="21">
        <v>-5.7258901182443103E-2</v>
      </c>
    </row>
    <row r="337" spans="2:47" ht="14.25">
      <c r="B337" s="19">
        <v>337</v>
      </c>
      <c r="C337" s="98">
        <v>1397.4833333333333</v>
      </c>
      <c r="D337" s="99">
        <v>0.6749714187721505</v>
      </c>
      <c r="E337" s="99">
        <v>1.0601143249113982</v>
      </c>
      <c r="F337" s="9">
        <f t="shared" si="37"/>
        <v>1.1238423818823495</v>
      </c>
      <c r="G337" s="100">
        <v>74.674316429440196</v>
      </c>
      <c r="H337" s="100">
        <v>76.842948334811751</v>
      </c>
      <c r="J337" s="21">
        <v>309</v>
      </c>
      <c r="K337" s="21">
        <v>73.624550847282208</v>
      </c>
      <c r="L337" s="21">
        <v>-0.92249595443647081</v>
      </c>
      <c r="M337" s="21">
        <v>-0.5310146752128263</v>
      </c>
      <c r="S337" s="19">
        <v>339</v>
      </c>
      <c r="T337" s="13">
        <v>1359.4315496872828</v>
      </c>
      <c r="U337" s="14">
        <v>0.67511950608227889</v>
      </c>
      <c r="V337" s="14">
        <v>1.0960755547405099</v>
      </c>
      <c r="W337" s="20">
        <f t="shared" si="35"/>
        <v>1.2013816216997164</v>
      </c>
      <c r="X337" s="15">
        <v>74.035124295953509</v>
      </c>
      <c r="Y337" s="15">
        <v>76.858703391711899</v>
      </c>
      <c r="AA337" s="21">
        <v>309</v>
      </c>
      <c r="AB337" s="21">
        <v>72.70204888932777</v>
      </c>
      <c r="AC337" s="21">
        <v>1.0961771682999597</v>
      </c>
      <c r="AD337" s="21">
        <v>0.65857713375686577</v>
      </c>
      <c r="AI337" s="19">
        <v>338</v>
      </c>
      <c r="AJ337" s="98">
        <v>1344.9583333333333</v>
      </c>
      <c r="AK337" s="99">
        <v>0.68505221254254889</v>
      </c>
      <c r="AL337" s="99">
        <v>1.0598955749149022</v>
      </c>
      <c r="AM337" s="9">
        <f t="shared" si="36"/>
        <v>1.123378629724191</v>
      </c>
      <c r="AN337" s="100">
        <v>75.415398246790701</v>
      </c>
      <c r="AO337" s="100">
        <v>77.902972911959637</v>
      </c>
      <c r="AP337" s="91">
        <v>75.22538695457709</v>
      </c>
      <c r="AQ337" s="21"/>
      <c r="AR337" s="21">
        <v>309</v>
      </c>
      <c r="AS337" s="21">
        <v>72.51591326872034</v>
      </c>
      <c r="AT337" s="21">
        <v>0.49985766778010543</v>
      </c>
      <c r="AU337" s="21">
        <v>0.31777966502497096</v>
      </c>
    </row>
    <row r="338" spans="2:47" ht="14.25">
      <c r="B338" s="19">
        <v>338</v>
      </c>
      <c r="C338" s="98">
        <v>1344.7991666666667</v>
      </c>
      <c r="D338" s="99">
        <v>0.68498414855072465</v>
      </c>
      <c r="E338" s="99">
        <v>1.1149207427536232</v>
      </c>
      <c r="F338" s="9">
        <f t="shared" si="37"/>
        <v>1.2430482626222907</v>
      </c>
      <c r="G338" s="100">
        <v>76.842948334811751</v>
      </c>
      <c r="H338" s="100">
        <v>74.363700665733248</v>
      </c>
      <c r="J338" s="21">
        <v>310</v>
      </c>
      <c r="K338" s="21">
        <v>72.511714518114445</v>
      </c>
      <c r="L338" s="21">
        <v>-1.5174691882235578</v>
      </c>
      <c r="M338" s="21">
        <v>-0.87349804002365006</v>
      </c>
      <c r="S338" s="19">
        <v>340</v>
      </c>
      <c r="T338" s="13">
        <v>1273.8108333333332</v>
      </c>
      <c r="U338" s="14">
        <v>0.69498450413223145</v>
      </c>
      <c r="V338" s="14">
        <v>1.1100309917355371</v>
      </c>
      <c r="W338" s="20">
        <f t="shared" si="35"/>
        <v>1.2321688026133801</v>
      </c>
      <c r="X338" s="15">
        <v>76.858703391711899</v>
      </c>
      <c r="Y338" s="15">
        <v>75.415398246790701</v>
      </c>
      <c r="AA338" s="21">
        <v>310</v>
      </c>
      <c r="AB338" s="21">
        <v>73.007472988168786</v>
      </c>
      <c r="AC338" s="21">
        <v>-2.5171204811215375E-2</v>
      </c>
      <c r="AD338" s="21">
        <v>-1.5122719572317389E-2</v>
      </c>
      <c r="AI338" s="19">
        <v>339</v>
      </c>
      <c r="AJ338" s="98">
        <v>1322.3566666666668</v>
      </c>
      <c r="AK338" s="99">
        <v>0.68511922459416064</v>
      </c>
      <c r="AL338" s="99">
        <v>1.1504768983766427</v>
      </c>
      <c r="AM338" s="9">
        <f t="shared" si="36"/>
        <v>1.3235970936983399</v>
      </c>
      <c r="AN338" s="100">
        <v>77.902972911959637</v>
      </c>
      <c r="AO338" s="100">
        <v>75.776093082820694</v>
      </c>
      <c r="AP338" s="91">
        <v>76.961841590255943</v>
      </c>
      <c r="AQ338" s="21"/>
      <c r="AR338" s="21">
        <v>310</v>
      </c>
      <c r="AS338" s="21">
        <v>69.469720512544313</v>
      </c>
      <c r="AT338" s="21">
        <v>1.8587822085751071</v>
      </c>
      <c r="AU338" s="21">
        <v>1.1817027639460425</v>
      </c>
    </row>
    <row r="339" spans="2:47" ht="14.25">
      <c r="B339" s="19">
        <v>339</v>
      </c>
      <c r="C339" s="98">
        <v>1311.7714285714285</v>
      </c>
      <c r="D339" s="99">
        <v>0.69500861375904444</v>
      </c>
      <c r="E339" s="99">
        <v>1.1050086137590447</v>
      </c>
      <c r="F339" s="9">
        <f t="shared" si="37"/>
        <v>1.2210440364816857</v>
      </c>
      <c r="G339" s="100">
        <v>74.363700665733248</v>
      </c>
      <c r="H339" s="100">
        <v>74.035124295953509</v>
      </c>
      <c r="J339" s="21">
        <v>311</v>
      </c>
      <c r="K339" s="21">
        <v>71.567738775446315</v>
      </c>
      <c r="L339" s="21">
        <v>2.0343126488074006</v>
      </c>
      <c r="M339" s="21">
        <v>1.1710077050123251</v>
      </c>
      <c r="S339" s="19">
        <v>341</v>
      </c>
      <c r="T339" s="13">
        <v>1344.9583333333333</v>
      </c>
      <c r="U339" s="14">
        <v>0.68505221254254889</v>
      </c>
      <c r="V339" s="14">
        <v>1.0598955749149022</v>
      </c>
      <c r="W339" s="20">
        <f t="shared" si="35"/>
        <v>1.123378629724191</v>
      </c>
      <c r="X339" s="15">
        <v>75.415398246790701</v>
      </c>
      <c r="Y339" s="15">
        <v>77.902972911959637</v>
      </c>
      <c r="AA339" s="21">
        <v>311</v>
      </c>
      <c r="AB339" s="21">
        <v>72.423399513629278</v>
      </c>
      <c r="AC339" s="21">
        <v>0.5923714228711674</v>
      </c>
      <c r="AD339" s="21">
        <v>0.35589344959538149</v>
      </c>
      <c r="AI339" s="19">
        <v>340</v>
      </c>
      <c r="AJ339" s="98">
        <v>1409.58</v>
      </c>
      <c r="AK339" s="99">
        <v>0.72494349796363211</v>
      </c>
      <c r="AL339" s="99">
        <v>1.1547174898181609</v>
      </c>
      <c r="AM339" s="9">
        <f t="shared" si="36"/>
        <v>1.3333724812919545</v>
      </c>
      <c r="AN339" s="100">
        <v>75.776093082820694</v>
      </c>
      <c r="AO339" s="100">
        <v>76.478074759530699</v>
      </c>
      <c r="AP339" s="91">
        <v>75.743338697536359</v>
      </c>
      <c r="AQ339" s="21"/>
      <c r="AR339" s="21">
        <v>311</v>
      </c>
      <c r="AS339" s="21">
        <v>71.867821532174077</v>
      </c>
      <c r="AT339" s="21">
        <v>1.2686348409730357</v>
      </c>
      <c r="AU339" s="21">
        <v>0.80652229782492502</v>
      </c>
    </row>
    <row r="340" spans="2:47" ht="14.25">
      <c r="B340" s="19">
        <v>340</v>
      </c>
      <c r="C340" s="98">
        <v>1359.4315496872828</v>
      </c>
      <c r="D340" s="99">
        <v>0.67511950608227889</v>
      </c>
      <c r="E340" s="99">
        <v>1.0960755547405099</v>
      </c>
      <c r="F340" s="9">
        <f t="shared" si="37"/>
        <v>1.2013816216997164</v>
      </c>
      <c r="G340" s="100">
        <v>74.035124295953509</v>
      </c>
      <c r="H340" s="100">
        <v>76.858703391711899</v>
      </c>
      <c r="J340" s="21">
        <v>312</v>
      </c>
      <c r="K340" s="21">
        <v>72.685802171021123</v>
      </c>
      <c r="L340" s="21">
        <v>1.1124238866066065</v>
      </c>
      <c r="M340" s="21">
        <v>0.64034254676623348</v>
      </c>
      <c r="S340" s="19">
        <v>342</v>
      </c>
      <c r="T340" s="13">
        <v>1322.3566666666668</v>
      </c>
      <c r="U340" s="14">
        <v>0.68511922459416064</v>
      </c>
      <c r="V340" s="14">
        <v>1.1504768983766427</v>
      </c>
      <c r="W340" s="20">
        <f t="shared" si="35"/>
        <v>1.3235970936983399</v>
      </c>
      <c r="X340" s="15">
        <v>77.902972911959637</v>
      </c>
      <c r="Y340" s="15">
        <v>75.776093082820694</v>
      </c>
      <c r="AA340" s="21">
        <v>312</v>
      </c>
      <c r="AB340" s="21">
        <v>69.247102185439431</v>
      </c>
      <c r="AC340" s="21">
        <v>2.0814005356799896</v>
      </c>
      <c r="AD340" s="21">
        <v>1.2504938422627636</v>
      </c>
      <c r="AI340" s="19">
        <v>341</v>
      </c>
      <c r="AJ340" s="98">
        <v>1411.6491666666668</v>
      </c>
      <c r="AK340" s="99">
        <v>0.69498303934871097</v>
      </c>
      <c r="AL340" s="99">
        <v>1.130067842605156</v>
      </c>
      <c r="AM340" s="9">
        <f t="shared" si="36"/>
        <v>1.2770533288902717</v>
      </c>
      <c r="AN340" s="100">
        <v>76.478074759530699</v>
      </c>
      <c r="AO340" s="100">
        <v>74.699548748742004</v>
      </c>
      <c r="AP340" s="91">
        <v>75.962620027055962</v>
      </c>
      <c r="AQ340" s="21"/>
      <c r="AR340" s="21">
        <v>312</v>
      </c>
      <c r="AS340" s="21">
        <v>72.749353602616168</v>
      </c>
      <c r="AT340" s="21">
        <v>-1.0854275876154276</v>
      </c>
      <c r="AU340" s="21">
        <v>-0.6900500631172295</v>
      </c>
    </row>
    <row r="341" spans="2:47" ht="14.25">
      <c r="B341" s="19">
        <v>341</v>
      </c>
      <c r="C341" s="98">
        <v>1273.8108333333332</v>
      </c>
      <c r="D341" s="99">
        <v>0.69498450413223145</v>
      </c>
      <c r="E341" s="99">
        <v>1.1100309917355371</v>
      </c>
      <c r="F341" s="9">
        <f t="shared" si="37"/>
        <v>1.2321688026133801</v>
      </c>
      <c r="G341" s="100">
        <v>76.858703391711899</v>
      </c>
      <c r="H341" s="100">
        <v>75.415398246790701</v>
      </c>
      <c r="J341" s="21">
        <v>313</v>
      </c>
      <c r="K341" s="21">
        <v>72.993937640429607</v>
      </c>
      <c r="L341" s="21">
        <v>-1.1635857072036515E-2</v>
      </c>
      <c r="M341" s="21">
        <v>-6.6979273288031004E-3</v>
      </c>
      <c r="S341" s="19">
        <v>343</v>
      </c>
      <c r="T341" s="13">
        <v>1409.58</v>
      </c>
      <c r="U341" s="14">
        <v>0.72494349796363211</v>
      </c>
      <c r="V341" s="14">
        <v>1.1547174898181609</v>
      </c>
      <c r="W341" s="20">
        <f t="shared" si="35"/>
        <v>1.3333724812919545</v>
      </c>
      <c r="X341" s="15">
        <v>75.776093082820694</v>
      </c>
      <c r="Y341" s="15">
        <v>76.478074759530699</v>
      </c>
      <c r="AA341" s="21">
        <v>313</v>
      </c>
      <c r="AB341" s="21">
        <v>71.795327243741781</v>
      </c>
      <c r="AC341" s="21">
        <v>1.3411291294053314</v>
      </c>
      <c r="AD341" s="21">
        <v>0.80574290688009798</v>
      </c>
      <c r="AI341" s="19">
        <v>342</v>
      </c>
      <c r="AJ341" s="98">
        <v>1389.6841666666667</v>
      </c>
      <c r="AK341" s="99">
        <v>0.69500870151013294</v>
      </c>
      <c r="AL341" s="99">
        <v>1.1450957166114635</v>
      </c>
      <c r="AM341" s="9">
        <f t="shared" si="36"/>
        <v>1.3112442002019211</v>
      </c>
      <c r="AN341" s="100">
        <v>74.699548748742004</v>
      </c>
      <c r="AO341" s="100">
        <v>74.711207812638918</v>
      </c>
      <c r="AP341" s="91">
        <v>75.061516071678255</v>
      </c>
      <c r="AQ341" s="21"/>
      <c r="AR341" s="21">
        <v>313</v>
      </c>
      <c r="AS341" s="21">
        <v>71.988362253865219</v>
      </c>
      <c r="AT341" s="21">
        <v>-2.4506247035212994</v>
      </c>
      <c r="AU341" s="21">
        <v>-1.5579608908380385</v>
      </c>
    </row>
    <row r="342" spans="2:47" ht="14.25">
      <c r="B342" s="19">
        <v>342</v>
      </c>
      <c r="C342" s="98">
        <v>1344.9583333333333</v>
      </c>
      <c r="D342" s="99">
        <v>0.68505221254254889</v>
      </c>
      <c r="E342" s="99">
        <v>1.0598955749149022</v>
      </c>
      <c r="F342" s="9">
        <f t="shared" si="37"/>
        <v>1.123378629724191</v>
      </c>
      <c r="G342" s="100">
        <v>75.415398246790701</v>
      </c>
      <c r="H342" s="100">
        <v>77.902972911959637</v>
      </c>
      <c r="J342" s="21">
        <v>314</v>
      </c>
      <c r="K342" s="21">
        <v>72.449083503165468</v>
      </c>
      <c r="L342" s="21">
        <v>0.56668743333497673</v>
      </c>
      <c r="M342" s="21">
        <v>0.32620126073440259</v>
      </c>
      <c r="S342" s="19">
        <v>344</v>
      </c>
      <c r="T342" s="13">
        <v>1411.6491666666668</v>
      </c>
      <c r="U342" s="14">
        <v>0.69498303934871097</v>
      </c>
      <c r="V342" s="14">
        <v>1.130067842605156</v>
      </c>
      <c r="W342" s="20">
        <f t="shared" si="35"/>
        <v>1.2770533288902717</v>
      </c>
      <c r="X342" s="15">
        <v>76.478074759530699</v>
      </c>
      <c r="Y342" s="15">
        <v>74.699548748742004</v>
      </c>
      <c r="AA342" s="21">
        <v>314</v>
      </c>
      <c r="AB342" s="21">
        <v>72.673639616977283</v>
      </c>
      <c r="AC342" s="21">
        <v>-1.0097136019765429</v>
      </c>
      <c r="AD342" s="21">
        <v>-0.60663030496824566</v>
      </c>
      <c r="AI342" s="19">
        <v>343</v>
      </c>
      <c r="AJ342" s="98">
        <v>1383.2590717299574</v>
      </c>
      <c r="AK342" s="99">
        <v>0.69998370511884023</v>
      </c>
      <c r="AL342" s="99">
        <v>1.185057032084059</v>
      </c>
      <c r="AM342" s="9">
        <f t="shared" si="36"/>
        <v>1.4043601692918783</v>
      </c>
      <c r="AN342" s="100">
        <v>74.711207812638918</v>
      </c>
      <c r="AO342" s="100">
        <v>71.381258101820833</v>
      </c>
      <c r="AP342" s="91">
        <v>75.188387153547012</v>
      </c>
      <c r="AQ342" s="21"/>
      <c r="AR342" s="21">
        <v>314</v>
      </c>
      <c r="AS342" s="21">
        <v>71.064252939256122</v>
      </c>
      <c r="AT342" s="21">
        <v>1.4745013538841363</v>
      </c>
      <c r="AU342" s="21">
        <v>0.93739993706027569</v>
      </c>
    </row>
    <row r="343" spans="2:47" ht="14.25">
      <c r="B343" s="19">
        <v>343</v>
      </c>
      <c r="C343" s="98">
        <v>1322.3566666666668</v>
      </c>
      <c r="D343" s="99">
        <v>0.68511922459416064</v>
      </c>
      <c r="E343" s="99">
        <v>1.1504768983766427</v>
      </c>
      <c r="F343" s="9">
        <f t="shared" si="37"/>
        <v>1.3235970936983399</v>
      </c>
      <c r="G343" s="100">
        <v>77.902972911959637</v>
      </c>
      <c r="H343" s="100">
        <v>75.776093082820694</v>
      </c>
      <c r="J343" s="21">
        <v>315</v>
      </c>
      <c r="K343" s="21">
        <v>69.018235100994474</v>
      </c>
      <c r="L343" s="21">
        <v>2.3102676201249466</v>
      </c>
      <c r="M343" s="21">
        <v>1.3298551652779549</v>
      </c>
      <c r="S343" s="19">
        <v>345</v>
      </c>
      <c r="T343" s="13">
        <v>1389.6841666666667</v>
      </c>
      <c r="U343" s="14">
        <v>0.69500870151013294</v>
      </c>
      <c r="V343" s="14">
        <v>1.1450957166114635</v>
      </c>
      <c r="W343" s="20">
        <f t="shared" si="35"/>
        <v>1.3112442002019211</v>
      </c>
      <c r="X343" s="15">
        <v>74.699548748742004</v>
      </c>
      <c r="Y343" s="15">
        <v>74.711207812638918</v>
      </c>
      <c r="AA343" s="21">
        <v>315</v>
      </c>
      <c r="AB343" s="21">
        <v>71.922113413607718</v>
      </c>
      <c r="AC343" s="21">
        <v>-2.3843758632637986</v>
      </c>
      <c r="AD343" s="21">
        <v>-1.4325197306040103</v>
      </c>
      <c r="AI343" s="19">
        <v>344</v>
      </c>
      <c r="AJ343" s="98">
        <v>1450.0571030640667</v>
      </c>
      <c r="AK343" s="99">
        <v>0.68998667850799289</v>
      </c>
      <c r="AL343" s="99">
        <v>1.1249666962699822</v>
      </c>
      <c r="AM343" s="9">
        <f t="shared" si="36"/>
        <v>1.2655500677165985</v>
      </c>
      <c r="AN343" s="100">
        <v>71.381258101820833</v>
      </c>
      <c r="AO343" s="100">
        <v>74.536274333698699</v>
      </c>
      <c r="AP343" s="91">
        <v>73.018835447937164</v>
      </c>
      <c r="AQ343" s="21"/>
      <c r="AR343" s="21">
        <v>315</v>
      </c>
      <c r="AS343" s="21">
        <v>72.183930130791694</v>
      </c>
      <c r="AT343" s="21">
        <v>-0.37974551534630052</v>
      </c>
      <c r="AU343" s="21">
        <v>-0.24141952887790691</v>
      </c>
    </row>
    <row r="344" spans="2:47" ht="14.25">
      <c r="B344" s="19">
        <v>344</v>
      </c>
      <c r="C344" s="98">
        <v>1409.58</v>
      </c>
      <c r="D344" s="99">
        <v>0.72494349796363211</v>
      </c>
      <c r="E344" s="99">
        <v>1.1547174898181609</v>
      </c>
      <c r="F344" s="9">
        <f t="shared" si="37"/>
        <v>1.3333724812919545</v>
      </c>
      <c r="G344" s="100">
        <v>75.776093082820694</v>
      </c>
      <c r="H344" s="100">
        <v>76.478074759530699</v>
      </c>
      <c r="J344" s="21">
        <v>316</v>
      </c>
      <c r="K344" s="21">
        <v>71.921663519141788</v>
      </c>
      <c r="L344" s="21">
        <v>1.2147928540053243</v>
      </c>
      <c r="M344" s="21">
        <v>0.69926901003545117</v>
      </c>
      <c r="S344" s="19">
        <v>346</v>
      </c>
      <c r="T344" s="13">
        <v>1383.2590717299574</v>
      </c>
      <c r="U344" s="14">
        <v>0.69998370511884023</v>
      </c>
      <c r="V344" s="14">
        <v>1.185057032084059</v>
      </c>
      <c r="W344" s="20">
        <f t="shared" si="35"/>
        <v>1.4043601692918783</v>
      </c>
      <c r="X344" s="15">
        <v>74.711207812638918</v>
      </c>
      <c r="Y344" s="15">
        <v>71.381258101820833</v>
      </c>
      <c r="AA344" s="21">
        <v>316</v>
      </c>
      <c r="AB344" s="21">
        <v>71.108779144687446</v>
      </c>
      <c r="AC344" s="21">
        <v>1.4299751484528116</v>
      </c>
      <c r="AD344" s="21">
        <v>0.85912109998800823</v>
      </c>
      <c r="AI344" s="19">
        <v>345</v>
      </c>
      <c r="AJ344" s="98">
        <v>1420.2100278551532</v>
      </c>
      <c r="AK344" s="99">
        <v>0.69514982578397211</v>
      </c>
      <c r="AL344" s="99">
        <v>1.1391010452961672</v>
      </c>
      <c r="AM344" s="9">
        <f t="shared" si="36"/>
        <v>1.2975511913948208</v>
      </c>
      <c r="AN344" s="100">
        <v>74.536274333698699</v>
      </c>
      <c r="AO344" s="100">
        <v>74.754461573137561</v>
      </c>
      <c r="AP344" s="91">
        <v>74.891969996249529</v>
      </c>
      <c r="AQ344" s="21"/>
      <c r="AR344" s="21">
        <v>316</v>
      </c>
      <c r="AS344" s="21">
        <v>71.920346072753375</v>
      </c>
      <c r="AT344" s="21">
        <v>-0.36885754833527074</v>
      </c>
      <c r="AU344" s="21">
        <v>-0.2344976094344503</v>
      </c>
    </row>
    <row r="345" spans="2:47" ht="14.25">
      <c r="B345" s="19">
        <v>345</v>
      </c>
      <c r="C345" s="98">
        <v>1411.6491666666668</v>
      </c>
      <c r="D345" s="99">
        <v>0.69498303934871097</v>
      </c>
      <c r="E345" s="99">
        <v>1.130067842605156</v>
      </c>
      <c r="F345" s="9">
        <f t="shared" si="37"/>
        <v>1.2770533288902717</v>
      </c>
      <c r="G345" s="100">
        <v>76.478074759530699</v>
      </c>
      <c r="H345" s="100">
        <v>74.699548748742004</v>
      </c>
      <c r="J345" s="21">
        <v>317</v>
      </c>
      <c r="K345" s="21">
        <v>72.688629030760865</v>
      </c>
      <c r="L345" s="21">
        <v>-1.0247030157601245</v>
      </c>
      <c r="M345" s="21">
        <v>-0.58984794078133662</v>
      </c>
      <c r="S345" s="19">
        <v>347</v>
      </c>
      <c r="T345" s="13">
        <v>1450.0571030640667</v>
      </c>
      <c r="U345" s="14">
        <v>0.68998667850799289</v>
      </c>
      <c r="V345" s="14">
        <v>1.1249666962699822</v>
      </c>
      <c r="W345" s="20">
        <f t="shared" si="35"/>
        <v>1.2655500677165985</v>
      </c>
      <c r="X345" s="15">
        <v>71.381258101820833</v>
      </c>
      <c r="Y345" s="15">
        <v>74.536274333698699</v>
      </c>
      <c r="AA345" s="21">
        <v>317</v>
      </c>
      <c r="AB345" s="21">
        <v>72.106574060957485</v>
      </c>
      <c r="AC345" s="21">
        <v>-0.30238944551209102</v>
      </c>
      <c r="AD345" s="21">
        <v>-0.18167389365765918</v>
      </c>
      <c r="AI345" s="19">
        <v>346</v>
      </c>
      <c r="AJ345" s="98">
        <v>1397.165</v>
      </c>
      <c r="AK345" s="99">
        <v>0.67949778434268837</v>
      </c>
      <c r="AL345" s="99">
        <v>1.1552511078286556</v>
      </c>
      <c r="AM345" s="9">
        <f t="shared" si="36"/>
        <v>1.334605122139336</v>
      </c>
      <c r="AN345" s="100">
        <v>74.754461573137561</v>
      </c>
      <c r="AO345" s="100">
        <v>74.150301053874799</v>
      </c>
      <c r="AP345" s="91">
        <v>75.050500637683768</v>
      </c>
      <c r="AQ345" s="21"/>
      <c r="AR345" s="21">
        <v>317</v>
      </c>
      <c r="AS345" s="21">
        <v>72.211325434903245</v>
      </c>
      <c r="AT345" s="21">
        <v>0.90136816220706351</v>
      </c>
      <c r="AU345" s="21">
        <v>0.57303606829202802</v>
      </c>
    </row>
    <row r="346" spans="2:47" ht="14.25">
      <c r="B346" s="19">
        <v>346</v>
      </c>
      <c r="C346" s="98">
        <v>1389.6841666666667</v>
      </c>
      <c r="D346" s="99">
        <v>0.69500870151013294</v>
      </c>
      <c r="E346" s="99">
        <v>1.1450957166114635</v>
      </c>
      <c r="F346" s="9">
        <f t="shared" si="37"/>
        <v>1.3112442002019211</v>
      </c>
      <c r="G346" s="100">
        <v>74.699548748742004</v>
      </c>
      <c r="H346" s="100">
        <v>74.711207812638918</v>
      </c>
      <c r="J346" s="21">
        <v>318</v>
      </c>
      <c r="K346" s="21">
        <v>72.019148886073921</v>
      </c>
      <c r="L346" s="21">
        <v>-2.4814113357300016</v>
      </c>
      <c r="M346" s="21">
        <v>-1.4283703122763509</v>
      </c>
      <c r="S346" s="19">
        <v>348</v>
      </c>
      <c r="T346" s="13">
        <v>1420.2100278551532</v>
      </c>
      <c r="U346" s="14">
        <v>0.69514982578397211</v>
      </c>
      <c r="V346" s="14">
        <v>1.1391010452961672</v>
      </c>
      <c r="W346" s="20">
        <f t="shared" si="35"/>
        <v>1.2975511913948208</v>
      </c>
      <c r="X346" s="15">
        <v>74.536274333698699</v>
      </c>
      <c r="Y346" s="15">
        <v>74.754461573137561</v>
      </c>
      <c r="AA346" s="21">
        <v>318</v>
      </c>
      <c r="AB346" s="21">
        <v>71.883824948109691</v>
      </c>
      <c r="AC346" s="21">
        <v>-0.33233642369158645</v>
      </c>
      <c r="AD346" s="21">
        <v>-0.19966587125441809</v>
      </c>
      <c r="AI346" s="19">
        <v>347</v>
      </c>
      <c r="AJ346" s="98">
        <v>1380.93</v>
      </c>
      <c r="AK346" s="99">
        <v>0.69491793245423683</v>
      </c>
      <c r="AL346" s="99">
        <v>1.1398358649084737</v>
      </c>
      <c r="AM346" s="9">
        <f t="shared" si="36"/>
        <v>1.2992257989316482</v>
      </c>
      <c r="AN346" s="100">
        <v>74.150301053874799</v>
      </c>
      <c r="AO346" s="100">
        <v>74.739198992507298</v>
      </c>
      <c r="AP346" s="91">
        <v>74.75993274825754</v>
      </c>
      <c r="AQ346" s="21"/>
      <c r="AR346" s="21">
        <v>318</v>
      </c>
      <c r="AS346" s="21">
        <v>73.532546822201724</v>
      </c>
      <c r="AT346" s="21">
        <v>1.4314391954673766</v>
      </c>
      <c r="AU346" s="21">
        <v>0.91002358743318534</v>
      </c>
    </row>
    <row r="347" spans="2:47" ht="14.25">
      <c r="B347" s="19">
        <v>347</v>
      </c>
      <c r="C347" s="98">
        <v>1383.2590717299574</v>
      </c>
      <c r="D347" s="99">
        <v>0.69998370511884023</v>
      </c>
      <c r="E347" s="99">
        <v>1.185057032084059</v>
      </c>
      <c r="F347" s="9">
        <f t="shared" si="37"/>
        <v>1.4043601692918783</v>
      </c>
      <c r="G347" s="100">
        <v>74.711207812638918</v>
      </c>
      <c r="H347" s="100">
        <v>71.381258101820833</v>
      </c>
      <c r="J347" s="21">
        <v>319</v>
      </c>
      <c r="K347" s="21">
        <v>71.296038402138308</v>
      </c>
      <c r="L347" s="21">
        <v>1.24271589100195</v>
      </c>
      <c r="M347" s="21">
        <v>0.71534229724111342</v>
      </c>
      <c r="S347" s="19">
        <v>349</v>
      </c>
      <c r="T347" s="13">
        <v>1397.165</v>
      </c>
      <c r="U347" s="14">
        <v>0.67949778434268837</v>
      </c>
      <c r="V347" s="14">
        <v>1.1552511078286556</v>
      </c>
      <c r="W347" s="20">
        <f t="shared" si="35"/>
        <v>1.334605122139336</v>
      </c>
      <c r="X347" s="15">
        <v>74.754461573137561</v>
      </c>
      <c r="Y347" s="15">
        <v>74.150301053874799</v>
      </c>
      <c r="AA347" s="21">
        <v>319</v>
      </c>
      <c r="AB347" s="21">
        <v>72.19665298243936</v>
      </c>
      <c r="AC347" s="21">
        <v>0.91604061467094766</v>
      </c>
      <c r="AD347" s="21">
        <v>0.55035209623138848</v>
      </c>
      <c r="AI347" s="19">
        <v>348</v>
      </c>
      <c r="AJ347" s="98">
        <v>1382.5216666666668</v>
      </c>
      <c r="AK347" s="99">
        <v>0.68501318965033398</v>
      </c>
      <c r="AL347" s="99">
        <v>1.1049340517483304</v>
      </c>
      <c r="AM347" s="9">
        <f t="shared" si="36"/>
        <v>1.220879258712982</v>
      </c>
      <c r="AN347" s="100">
        <v>74.739198992507298</v>
      </c>
      <c r="AO347" s="100">
        <v>74.367316418967988</v>
      </c>
      <c r="AP347" s="91">
        <v>74.943750608208603</v>
      </c>
      <c r="AQ347" s="21"/>
      <c r="AR347" s="21">
        <v>319</v>
      </c>
      <c r="AS347" s="21">
        <v>73.300078478044213</v>
      </c>
      <c r="AT347" s="21">
        <v>0.94375896366130974</v>
      </c>
      <c r="AU347" s="21">
        <v>0.59998560924054556</v>
      </c>
    </row>
    <row r="348" spans="2:47" ht="14.25">
      <c r="B348" s="19">
        <v>348</v>
      </c>
      <c r="C348" s="98">
        <v>1450.0571030640667</v>
      </c>
      <c r="D348" s="99">
        <v>0.68998667850799289</v>
      </c>
      <c r="E348" s="99">
        <v>1.1249666962699822</v>
      </c>
      <c r="F348" s="9">
        <f t="shared" si="37"/>
        <v>1.2655500677165985</v>
      </c>
      <c r="G348" s="100">
        <v>71.381258101820833</v>
      </c>
      <c r="H348" s="100">
        <v>74.536274333698699</v>
      </c>
      <c r="J348" s="21">
        <v>320</v>
      </c>
      <c r="K348" s="21">
        <v>72.1360227168405</v>
      </c>
      <c r="L348" s="21">
        <v>-0.33183810139510683</v>
      </c>
      <c r="M348" s="21">
        <v>-0.19101536520364071</v>
      </c>
      <c r="S348" s="19">
        <v>350</v>
      </c>
      <c r="T348" s="13">
        <v>1380.93</v>
      </c>
      <c r="U348" s="14">
        <v>0.69491793245423683</v>
      </c>
      <c r="V348" s="14">
        <v>1.1398358649084737</v>
      </c>
      <c r="W348" s="20">
        <f t="shared" si="35"/>
        <v>1.2992257989316482</v>
      </c>
      <c r="X348" s="15">
        <v>74.150301053874799</v>
      </c>
      <c r="Y348" s="15">
        <v>74.739198992507298</v>
      </c>
      <c r="AA348" s="21">
        <v>320</v>
      </c>
      <c r="AB348" s="21">
        <v>73.595728126887025</v>
      </c>
      <c r="AC348" s="21">
        <v>1.3682578907820755</v>
      </c>
      <c r="AD348" s="21">
        <v>0.82204171552758942</v>
      </c>
      <c r="AI348" s="19">
        <v>349</v>
      </c>
      <c r="AJ348" s="98">
        <v>1394.4591666666665</v>
      </c>
      <c r="AK348" s="99">
        <v>0.68549542916743356</v>
      </c>
      <c r="AL348" s="99">
        <v>1.1700914166513283</v>
      </c>
      <c r="AM348" s="9">
        <f t="shared" si="36"/>
        <v>1.3691139233211125</v>
      </c>
      <c r="AN348" s="100">
        <v>74.367316418967988</v>
      </c>
      <c r="AO348" s="100">
        <v>73.737950592432099</v>
      </c>
      <c r="AP348" s="91">
        <v>74.895276814795835</v>
      </c>
      <c r="AQ348" s="21"/>
      <c r="AR348" s="21">
        <v>320</v>
      </c>
      <c r="AS348" s="21">
        <v>73.703753409151545</v>
      </c>
      <c r="AT348" s="21">
        <v>1.4361856901794994</v>
      </c>
      <c r="AU348" s="21">
        <v>0.91304112541826776</v>
      </c>
    </row>
    <row r="349" spans="2:47" ht="14.25">
      <c r="B349" s="19">
        <v>349</v>
      </c>
      <c r="C349" s="98">
        <v>1420.2100278551532</v>
      </c>
      <c r="D349" s="99">
        <v>0.69514982578397211</v>
      </c>
      <c r="E349" s="99">
        <v>1.1391010452961672</v>
      </c>
      <c r="F349" s="9">
        <f t="shared" si="37"/>
        <v>1.2975511913948208</v>
      </c>
      <c r="G349" s="100">
        <v>74.536274333698699</v>
      </c>
      <c r="H349" s="100">
        <v>74.754461573137561</v>
      </c>
      <c r="J349" s="21">
        <v>321</v>
      </c>
      <c r="K349" s="21">
        <v>71.938300649498473</v>
      </c>
      <c r="L349" s="21">
        <v>-0.38681212508036822</v>
      </c>
      <c r="M349" s="21">
        <v>-0.22265996287583747</v>
      </c>
      <c r="S349" s="19">
        <v>351</v>
      </c>
      <c r="T349" s="13">
        <v>1382.5216666666668</v>
      </c>
      <c r="U349" s="14">
        <v>0.68501318965033398</v>
      </c>
      <c r="V349" s="14">
        <v>1.1049340517483304</v>
      </c>
      <c r="W349" s="20">
        <f t="shared" si="35"/>
        <v>1.220879258712982</v>
      </c>
      <c r="X349" s="15">
        <v>74.739198992507298</v>
      </c>
      <c r="Y349" s="15">
        <v>74.367316418967988</v>
      </c>
      <c r="AA349" s="21">
        <v>321</v>
      </c>
      <c r="AB349" s="21">
        <v>73.200488618821879</v>
      </c>
      <c r="AC349" s="21">
        <v>1.0433488228836438</v>
      </c>
      <c r="AD349" s="21">
        <v>0.62683815824129974</v>
      </c>
      <c r="AI349" s="19">
        <v>350</v>
      </c>
      <c r="AJ349" s="98">
        <v>1351.325</v>
      </c>
      <c r="AK349" s="99">
        <v>0.70008700533258483</v>
      </c>
      <c r="AL349" s="99">
        <v>1.1153045186640473</v>
      </c>
      <c r="AM349" s="9">
        <f t="shared" si="36"/>
        <v>1.2439041693524424</v>
      </c>
      <c r="AN349" s="100">
        <v>73.737950592432099</v>
      </c>
      <c r="AO349" s="100">
        <v>74.965288546038693</v>
      </c>
      <c r="AP349" s="91">
        <v>74.53645332238689</v>
      </c>
      <c r="AQ349" s="21"/>
      <c r="AR349" s="21">
        <v>321</v>
      </c>
      <c r="AS349" s="21">
        <v>73.626447373662856</v>
      </c>
      <c r="AT349" s="21">
        <v>1.4601887101949984</v>
      </c>
      <c r="AU349" s="21">
        <v>0.92830081262880482</v>
      </c>
    </row>
    <row r="350" spans="2:47" ht="14.25">
      <c r="B350" s="19">
        <v>350</v>
      </c>
      <c r="C350" s="98">
        <v>1397.165</v>
      </c>
      <c r="D350" s="99">
        <v>0.67949778434268837</v>
      </c>
      <c r="E350" s="99">
        <v>1.1552511078286556</v>
      </c>
      <c r="F350" s="9">
        <f t="shared" si="37"/>
        <v>1.334605122139336</v>
      </c>
      <c r="G350" s="100">
        <v>74.754461573137561</v>
      </c>
      <c r="H350" s="100">
        <v>74.150301053874799</v>
      </c>
      <c r="J350" s="21">
        <v>322</v>
      </c>
      <c r="K350" s="21">
        <v>72.304981171234459</v>
      </c>
      <c r="L350" s="21">
        <v>0.80771242587584879</v>
      </c>
      <c r="M350" s="21">
        <v>0.46494204059012517</v>
      </c>
      <c r="S350" s="19">
        <v>352</v>
      </c>
      <c r="T350" s="13">
        <v>1394.4591666666665</v>
      </c>
      <c r="U350" s="14">
        <v>0.68549542916743356</v>
      </c>
      <c r="V350" s="14">
        <v>1.1700914166513283</v>
      </c>
      <c r="W350" s="20">
        <f t="shared" si="35"/>
        <v>1.3691139233211125</v>
      </c>
      <c r="X350" s="15">
        <v>74.367316418967988</v>
      </c>
      <c r="Y350" s="15">
        <v>73.737950592432099</v>
      </c>
      <c r="AA350" s="21">
        <v>322</v>
      </c>
      <c r="AB350" s="21">
        <v>73.68018943819402</v>
      </c>
      <c r="AC350" s="21">
        <v>1.4597496611370246</v>
      </c>
      <c r="AD350" s="21">
        <v>0.87700946127634571</v>
      </c>
      <c r="AI350" s="19">
        <v>351</v>
      </c>
      <c r="AJ350" s="98">
        <v>1272.3783333333333</v>
      </c>
      <c r="AK350" s="99">
        <v>0.68989683670561408</v>
      </c>
      <c r="AL350" s="99">
        <v>1.1000000000000001</v>
      </c>
      <c r="AM350" s="9">
        <f t="shared" si="36"/>
        <v>1.2100000000000002</v>
      </c>
      <c r="AN350" s="100">
        <v>74.965288546038693</v>
      </c>
      <c r="AO350" s="100">
        <v>74.520804451082043</v>
      </c>
      <c r="AP350" s="91">
        <v>75.296510071838867</v>
      </c>
      <c r="AQ350" s="21"/>
      <c r="AR350" s="21">
        <v>322</v>
      </c>
      <c r="AS350" s="21">
        <v>73.959567612849938</v>
      </c>
      <c r="AT350" s="21">
        <v>1.5842838693965859</v>
      </c>
      <c r="AU350" s="21">
        <v>1.0071931067041033</v>
      </c>
    </row>
    <row r="351" spans="2:47" ht="14.25">
      <c r="B351" s="19">
        <v>351</v>
      </c>
      <c r="C351" s="98">
        <v>1380.93</v>
      </c>
      <c r="D351" s="99">
        <v>0.69491793245423683</v>
      </c>
      <c r="E351" s="99">
        <v>1.1398358649084737</v>
      </c>
      <c r="F351" s="9">
        <f t="shared" si="37"/>
        <v>1.2992257989316482</v>
      </c>
      <c r="G351" s="100">
        <v>74.150301053874799</v>
      </c>
      <c r="H351" s="100">
        <v>74.739198992507298</v>
      </c>
      <c r="J351" s="21">
        <v>323</v>
      </c>
      <c r="K351" s="21">
        <v>73.629166004021187</v>
      </c>
      <c r="L351" s="21">
        <v>1.3348200136479136</v>
      </c>
      <c r="M351" s="21">
        <v>0.76836002651937962</v>
      </c>
      <c r="S351" s="19">
        <v>353</v>
      </c>
      <c r="T351" s="13">
        <v>1351.325</v>
      </c>
      <c r="U351" s="14">
        <v>0.70008700533258483</v>
      </c>
      <c r="V351" s="14">
        <v>1.1153045186640473</v>
      </c>
      <c r="W351" s="20">
        <f t="shared" si="35"/>
        <v>1.2439041693524424</v>
      </c>
      <c r="X351" s="15">
        <v>73.737950592432099</v>
      </c>
      <c r="Y351" s="15">
        <v>74.965288546038693</v>
      </c>
      <c r="AA351" s="21">
        <v>323</v>
      </c>
      <c r="AB351" s="21">
        <v>73.562690490037909</v>
      </c>
      <c r="AC351" s="21">
        <v>1.5239455938199455</v>
      </c>
      <c r="AD351" s="21">
        <v>0.91557801987051435</v>
      </c>
      <c r="AI351" s="19">
        <v>352</v>
      </c>
      <c r="AJ351" s="98">
        <v>1355.3041666666666</v>
      </c>
      <c r="AK351" s="99">
        <v>0.68</v>
      </c>
      <c r="AL351" s="99">
        <v>1.0949666105336509</v>
      </c>
      <c r="AM351" s="9">
        <f t="shared" si="36"/>
        <v>1.1989518781835518</v>
      </c>
      <c r="AN351" s="100">
        <v>74.520804451082043</v>
      </c>
      <c r="AO351" s="100">
        <v>75.615644616127469</v>
      </c>
      <c r="AP351" s="91">
        <v>74.827116722210064</v>
      </c>
      <c r="AQ351" s="21"/>
      <c r="AR351" s="21">
        <v>323</v>
      </c>
      <c r="AS351" s="21">
        <v>74.332167467225105</v>
      </c>
      <c r="AT351" s="21">
        <v>2.0678587165908624</v>
      </c>
      <c r="AU351" s="21">
        <v>1.3146211264409144</v>
      </c>
    </row>
    <row r="352" spans="2:47" ht="14.25">
      <c r="B352" s="19">
        <v>352</v>
      </c>
      <c r="C352" s="98">
        <v>1382.5216666666668</v>
      </c>
      <c r="D352" s="99">
        <v>0.68501318965033398</v>
      </c>
      <c r="E352" s="99">
        <v>1.1049340517483304</v>
      </c>
      <c r="F352" s="9">
        <f t="shared" si="37"/>
        <v>1.220879258712982</v>
      </c>
      <c r="G352" s="100">
        <v>74.739198992507298</v>
      </c>
      <c r="H352" s="100">
        <v>74.367316418967988</v>
      </c>
      <c r="J352" s="21">
        <v>324</v>
      </c>
      <c r="K352" s="21">
        <v>73.095505130963176</v>
      </c>
      <c r="L352" s="21">
        <v>1.1483323107423473</v>
      </c>
      <c r="M352" s="21">
        <v>0.66101244790579228</v>
      </c>
      <c r="S352" s="19">
        <v>354</v>
      </c>
      <c r="T352" s="13">
        <v>1272.3783333333333</v>
      </c>
      <c r="U352" s="14">
        <v>0.68989683670561408</v>
      </c>
      <c r="V352" s="14">
        <v>1.1000000000000001</v>
      </c>
      <c r="W352" s="20">
        <f t="shared" si="35"/>
        <v>1.2100000000000002</v>
      </c>
      <c r="X352" s="15">
        <v>74.965288546038693</v>
      </c>
      <c r="Y352" s="15">
        <v>74.520804451082043</v>
      </c>
      <c r="AA352" s="21">
        <v>324</v>
      </c>
      <c r="AB352" s="21">
        <v>73.909373513537886</v>
      </c>
      <c r="AC352" s="21">
        <v>1.6344779687086373</v>
      </c>
      <c r="AD352" s="21">
        <v>0.98198525471050735</v>
      </c>
      <c r="AI352" s="19">
        <v>353</v>
      </c>
      <c r="AJ352" s="98">
        <v>1351.325</v>
      </c>
      <c r="AK352" s="99">
        <v>0.65498218770075334</v>
      </c>
      <c r="AL352" s="99">
        <v>1.0899287508030135</v>
      </c>
      <c r="AM352" s="9">
        <f t="shared" si="36"/>
        <v>1.1879446818270176</v>
      </c>
      <c r="AN352" s="100">
        <v>75.615644616127469</v>
      </c>
      <c r="AO352" s="100">
        <v>73.846857613437336</v>
      </c>
      <c r="AP352" s="91">
        <v>75.34179780725546</v>
      </c>
      <c r="AQ352" s="21"/>
      <c r="AR352" s="21">
        <v>324</v>
      </c>
      <c r="AS352" s="21">
        <v>75.319503936736808</v>
      </c>
      <c r="AT352" s="21">
        <v>2.0477452027574969</v>
      </c>
      <c r="AU352" s="21">
        <v>1.3018341550679882</v>
      </c>
    </row>
    <row r="353" spans="1:47" ht="14.25">
      <c r="B353" s="19">
        <v>353</v>
      </c>
      <c r="C353" s="98">
        <v>1394.4591666666665</v>
      </c>
      <c r="D353" s="99">
        <v>0.68549542916743356</v>
      </c>
      <c r="E353" s="99">
        <v>1.1700914166513283</v>
      </c>
      <c r="F353" s="9">
        <f t="shared" si="37"/>
        <v>1.3691139233211125</v>
      </c>
      <c r="G353" s="100">
        <v>74.367316418967988</v>
      </c>
      <c r="H353" s="100">
        <v>73.737950592432099</v>
      </c>
      <c r="J353" s="21">
        <v>325</v>
      </c>
      <c r="K353" s="21">
        <v>73.647207669648623</v>
      </c>
      <c r="L353" s="21">
        <v>1.4927314296824221</v>
      </c>
      <c r="M353" s="21">
        <v>0.85925828888540368</v>
      </c>
      <c r="S353" s="19">
        <v>355</v>
      </c>
      <c r="T353" s="13">
        <v>1355.3041666666666</v>
      </c>
      <c r="U353" s="14">
        <v>0.68</v>
      </c>
      <c r="V353" s="14">
        <v>1.0949666105336509</v>
      </c>
      <c r="W353" s="20">
        <f t="shared" si="35"/>
        <v>1.1989518781835518</v>
      </c>
      <c r="X353" s="15">
        <v>74.520804451082043</v>
      </c>
      <c r="Y353" s="15">
        <v>75.615644616127469</v>
      </c>
      <c r="AA353" s="21">
        <v>325</v>
      </c>
      <c r="AB353" s="21">
        <v>74.292079936049106</v>
      </c>
      <c r="AC353" s="21">
        <v>2.1079462477668613</v>
      </c>
      <c r="AD353" s="21">
        <v>1.2664423581462134</v>
      </c>
      <c r="AI353" s="19">
        <v>354</v>
      </c>
      <c r="AJ353" s="98">
        <v>1410.5350000000001</v>
      </c>
      <c r="AK353" s="99">
        <v>0.7049749986262982</v>
      </c>
      <c r="AL353" s="99">
        <v>1.1854250233529315</v>
      </c>
      <c r="AM353" s="9">
        <f t="shared" si="36"/>
        <v>1.4052324859912984</v>
      </c>
      <c r="AN353" s="100">
        <v>73.846857613437336</v>
      </c>
      <c r="AO353" s="100">
        <v>73.692141218038572</v>
      </c>
      <c r="AP353" s="91">
        <v>74.669028136042414</v>
      </c>
      <c r="AQ353" s="21"/>
      <c r="AR353" s="21">
        <v>325</v>
      </c>
      <c r="AS353" s="21">
        <v>76.18092206617996</v>
      </c>
      <c r="AT353" s="21">
        <v>1.3514923241698398</v>
      </c>
      <c r="AU353" s="21">
        <v>0.85919813927400668</v>
      </c>
    </row>
    <row r="354" spans="1:47" ht="14.25">
      <c r="B354" s="19">
        <v>354</v>
      </c>
      <c r="C354" s="98">
        <v>1351.325</v>
      </c>
      <c r="D354" s="99">
        <v>0.70008700533258483</v>
      </c>
      <c r="E354" s="99">
        <v>1.1153045186640473</v>
      </c>
      <c r="F354" s="9">
        <f t="shared" si="37"/>
        <v>1.2439041693524424</v>
      </c>
      <c r="G354" s="100">
        <v>73.737950592432099</v>
      </c>
      <c r="H354" s="100">
        <v>74.965288546038693</v>
      </c>
      <c r="J354" s="21">
        <v>326</v>
      </c>
      <c r="K354" s="21">
        <v>73.44289103977745</v>
      </c>
      <c r="L354" s="21">
        <v>1.6437450440804042</v>
      </c>
      <c r="M354" s="21">
        <v>0.94618598219029815</v>
      </c>
      <c r="S354" s="19">
        <v>356</v>
      </c>
      <c r="T354" s="13">
        <v>1351.325</v>
      </c>
      <c r="U354" s="14">
        <v>0.65498218770075334</v>
      </c>
      <c r="V354" s="14">
        <v>1.0899287508030135</v>
      </c>
      <c r="W354" s="20">
        <f t="shared" si="35"/>
        <v>1.1879446818270176</v>
      </c>
      <c r="X354" s="15">
        <v>75.615644616127469</v>
      </c>
      <c r="Y354" s="15">
        <v>73.846857613437336</v>
      </c>
      <c r="AA354" s="21">
        <v>326</v>
      </c>
      <c r="AB354" s="21">
        <v>75.316878382428342</v>
      </c>
      <c r="AC354" s="21">
        <v>2.0503707570659628</v>
      </c>
      <c r="AD354" s="21">
        <v>1.2318513241993478</v>
      </c>
      <c r="AI354" s="19">
        <v>355</v>
      </c>
      <c r="AJ354" s="98">
        <v>1294.8208333333332</v>
      </c>
      <c r="AK354" s="99">
        <v>0.69996741206877178</v>
      </c>
      <c r="AL354" s="99">
        <v>1.2601629396561409</v>
      </c>
      <c r="AM354" s="9">
        <f t="shared" si="36"/>
        <v>1.5880106344828067</v>
      </c>
      <c r="AN354" s="100">
        <v>73.692141218038572</v>
      </c>
      <c r="AO354" s="100">
        <v>72.803616652029206</v>
      </c>
      <c r="AP354" s="91">
        <v>74.893633131102149</v>
      </c>
      <c r="AQ354" s="21"/>
      <c r="AR354" s="21">
        <v>326</v>
      </c>
      <c r="AS354" s="21">
        <v>76.789257427100495</v>
      </c>
      <c r="AT354" s="21">
        <v>3.9082349371740719</v>
      </c>
      <c r="AU354" s="21">
        <v>2.4846224620093653</v>
      </c>
    </row>
    <row r="355" spans="1:47" ht="14.25">
      <c r="B355" s="19">
        <v>355</v>
      </c>
      <c r="C355" s="98">
        <v>1272.3783333333333</v>
      </c>
      <c r="D355" s="99">
        <v>0.68989683670561408</v>
      </c>
      <c r="E355" s="99">
        <v>1.1000000000000001</v>
      </c>
      <c r="F355" s="9">
        <f t="shared" si="37"/>
        <v>1.2100000000000002</v>
      </c>
      <c r="G355" s="100">
        <v>74.965288546038693</v>
      </c>
      <c r="H355" s="100">
        <v>74.520804451082043</v>
      </c>
      <c r="J355" s="21">
        <v>327</v>
      </c>
      <c r="K355" s="21">
        <v>73.831032641820158</v>
      </c>
      <c r="L355" s="21">
        <v>1.7128188404263653</v>
      </c>
      <c r="M355" s="21">
        <v>0.98594680645838262</v>
      </c>
      <c r="S355" s="19">
        <v>357</v>
      </c>
      <c r="T355" s="13">
        <v>1410.5350000000001</v>
      </c>
      <c r="U355" s="14">
        <v>0.7049749986262982</v>
      </c>
      <c r="V355" s="14">
        <v>1.1854250233529315</v>
      </c>
      <c r="W355" s="20">
        <f t="shared" si="35"/>
        <v>1.4052324859912984</v>
      </c>
      <c r="X355" s="15">
        <v>73.846857613437336</v>
      </c>
      <c r="Y355" s="15">
        <v>73.692141218038572</v>
      </c>
      <c r="AA355" s="21">
        <v>327</v>
      </c>
      <c r="AB355" s="21">
        <v>76.202069885427136</v>
      </c>
      <c r="AC355" s="21">
        <v>1.3303445049226639</v>
      </c>
      <c r="AD355" s="21">
        <v>0.79926356459325354</v>
      </c>
      <c r="AI355" s="19">
        <v>356</v>
      </c>
      <c r="AJ355" s="98">
        <v>1358.3283333333331</v>
      </c>
      <c r="AK355" s="99">
        <v>0.69990859655212301</v>
      </c>
      <c r="AL355" s="99">
        <v>1.2304570172393845</v>
      </c>
      <c r="AM355" s="9">
        <f t="shared" si="36"/>
        <v>1.514024471273643</v>
      </c>
      <c r="AN355" s="100">
        <v>72.803616652029206</v>
      </c>
      <c r="AO355" s="100">
        <v>74.906577649962983</v>
      </c>
      <c r="AP355" s="91">
        <v>74.245901010341484</v>
      </c>
      <c r="AQ355" s="21"/>
      <c r="AR355" s="21">
        <v>327</v>
      </c>
      <c r="AS355" s="21">
        <v>78.66141201408881</v>
      </c>
      <c r="AT355" s="21">
        <v>-3.4573579923465161</v>
      </c>
      <c r="AU355" s="21">
        <v>-2.1979818166210592</v>
      </c>
    </row>
    <row r="356" spans="1:47" ht="14.25">
      <c r="B356" s="19">
        <v>356</v>
      </c>
      <c r="C356" s="98">
        <v>1355.3041666666666</v>
      </c>
      <c r="D356" s="99">
        <v>0.68</v>
      </c>
      <c r="E356" s="99">
        <v>1.0949666105336509</v>
      </c>
      <c r="F356" s="9">
        <f t="shared" si="37"/>
        <v>1.1989518781835518</v>
      </c>
      <c r="G356" s="100">
        <v>74.520804451082043</v>
      </c>
      <c r="H356" s="100">
        <v>75.615644616127469</v>
      </c>
      <c r="J356" s="21">
        <v>328</v>
      </c>
      <c r="K356" s="21">
        <v>74.197931242077473</v>
      </c>
      <c r="L356" s="21">
        <v>2.2020949417384941</v>
      </c>
      <c r="M356" s="21">
        <v>1.2675879223658999</v>
      </c>
      <c r="S356" s="19">
        <v>358</v>
      </c>
      <c r="T356" s="13">
        <v>1294.8208333333332</v>
      </c>
      <c r="U356" s="14">
        <v>0.69996741206877178</v>
      </c>
      <c r="V356" s="14">
        <v>1.2601629396561409</v>
      </c>
      <c r="W356" s="20">
        <f t="shared" si="35"/>
        <v>1.5880106344828067</v>
      </c>
      <c r="X356" s="15">
        <v>73.692141218038572</v>
      </c>
      <c r="Y356" s="15">
        <v>72.803616652029206</v>
      </c>
      <c r="AA356" s="21">
        <v>328</v>
      </c>
      <c r="AB356" s="21">
        <v>76.817240649742644</v>
      </c>
      <c r="AC356" s="21">
        <v>3.8802517145319229</v>
      </c>
      <c r="AD356" s="21">
        <v>2.3312336055811027</v>
      </c>
      <c r="AI356" s="19">
        <v>357</v>
      </c>
      <c r="AJ356" s="98">
        <v>1386.1990119971772</v>
      </c>
      <c r="AK356" s="99">
        <v>0.7</v>
      </c>
      <c r="AL356" s="99">
        <v>1.2283218527315913</v>
      </c>
      <c r="AM356" s="9">
        <f t="shared" si="36"/>
        <v>1.5087745738979692</v>
      </c>
      <c r="AN356" s="100">
        <v>74.906577649962983</v>
      </c>
      <c r="AO356" s="100">
        <v>74.216006512866713</v>
      </c>
      <c r="AP356" s="91">
        <v>75.355022551792331</v>
      </c>
      <c r="AQ356" s="21"/>
      <c r="AR356" s="21">
        <v>328</v>
      </c>
      <c r="AS356" s="21">
        <v>75.049813416359456</v>
      </c>
      <c r="AT356" s="21">
        <v>3.6795997900303234</v>
      </c>
      <c r="AU356" s="21">
        <v>2.3392698843547248</v>
      </c>
    </row>
    <row r="357" spans="1:47" ht="14.25">
      <c r="B357" s="19">
        <v>357</v>
      </c>
      <c r="C357" s="98">
        <v>1351.325</v>
      </c>
      <c r="D357" s="99">
        <v>0.65498218770075334</v>
      </c>
      <c r="E357" s="99">
        <v>1.0899287508030135</v>
      </c>
      <c r="F357" s="9">
        <f t="shared" si="37"/>
        <v>1.1879446818270176</v>
      </c>
      <c r="G357" s="100">
        <v>75.615644616127469</v>
      </c>
      <c r="H357" s="100">
        <v>73.846857613437336</v>
      </c>
      <c r="J357" s="21">
        <v>329</v>
      </c>
      <c r="K357" s="21">
        <v>75.208831057087494</v>
      </c>
      <c r="L357" s="21">
        <v>2.1584180824068113</v>
      </c>
      <c r="M357" s="21">
        <v>1.2424462909464995</v>
      </c>
      <c r="S357" s="19">
        <v>359</v>
      </c>
      <c r="T357" s="13">
        <v>1358.3283333333331</v>
      </c>
      <c r="U357" s="14">
        <v>0.69990859655212301</v>
      </c>
      <c r="V357" s="14">
        <v>1.2304570172393845</v>
      </c>
      <c r="W357" s="20">
        <f t="shared" si="35"/>
        <v>1.514024471273643</v>
      </c>
      <c r="X357" s="15">
        <v>72.803616652029206</v>
      </c>
      <c r="Y357" s="15">
        <v>74.906577649962983</v>
      </c>
      <c r="AA357" s="21">
        <v>329</v>
      </c>
      <c r="AB357" s="21">
        <v>78.648960338051623</v>
      </c>
      <c r="AC357" s="21">
        <v>-3.4449063163093285</v>
      </c>
      <c r="AD357" s="21">
        <v>-2.069680516493936</v>
      </c>
      <c r="AI357" s="19">
        <v>358</v>
      </c>
      <c r="AJ357" s="98">
        <v>1375.3591666666664</v>
      </c>
      <c r="AK357" s="99">
        <v>0.69149321865696334</v>
      </c>
      <c r="AL357" s="99">
        <v>1.1855203440291102</v>
      </c>
      <c r="AM357" s="9">
        <f t="shared" si="36"/>
        <v>1.4054584861068999</v>
      </c>
      <c r="AN357" s="100">
        <v>74.216006512866713</v>
      </c>
      <c r="AO357" s="100">
        <v>74.615710314607881</v>
      </c>
      <c r="AP357" s="91">
        <v>74.901983830113352</v>
      </c>
      <c r="AQ357" s="21"/>
      <c r="AR357" s="21">
        <v>329</v>
      </c>
      <c r="AS357" s="21">
        <v>77.278699540770702</v>
      </c>
      <c r="AT357" s="21">
        <v>-1.8209741201486906</v>
      </c>
      <c r="AU357" s="21">
        <v>-1.1576666383650571</v>
      </c>
    </row>
    <row r="358" spans="1:47" ht="14.25">
      <c r="A358" s="16"/>
      <c r="B358" s="19">
        <v>358</v>
      </c>
      <c r="C358" s="98">
        <v>1410.5350000000001</v>
      </c>
      <c r="D358" s="99">
        <v>0.7049749986262982</v>
      </c>
      <c r="E358" s="99">
        <v>1.1854250233529315</v>
      </c>
      <c r="F358" s="9">
        <f t="shared" si="37"/>
        <v>1.4052324859912984</v>
      </c>
      <c r="G358" s="100">
        <v>73.846857613437336</v>
      </c>
      <c r="H358" s="100">
        <v>73.692141218038572</v>
      </c>
      <c r="J358" s="21">
        <v>330</v>
      </c>
      <c r="K358" s="21">
        <v>76.06161840787567</v>
      </c>
      <c r="L358" s="21">
        <v>1.4707959824741295</v>
      </c>
      <c r="M358" s="21">
        <v>0.84663162714348295</v>
      </c>
      <c r="S358" s="19">
        <v>360</v>
      </c>
      <c r="T358" s="13">
        <v>1386.1990119971772</v>
      </c>
      <c r="U358" s="14">
        <v>0.7</v>
      </c>
      <c r="V358" s="14">
        <v>1.2283218527315913</v>
      </c>
      <c r="W358" s="20">
        <f t="shared" si="35"/>
        <v>1.5087745738979692</v>
      </c>
      <c r="X358" s="15">
        <v>74.906577649962983</v>
      </c>
      <c r="Y358" s="15">
        <v>74.216006512866713</v>
      </c>
      <c r="AA358" s="21">
        <v>330</v>
      </c>
      <c r="AB358" s="21">
        <v>75.043152462477238</v>
      </c>
      <c r="AC358" s="21">
        <v>3.6862607439125412</v>
      </c>
      <c r="AD358" s="21">
        <v>2.2146849115380016</v>
      </c>
      <c r="AI358" s="19">
        <v>359</v>
      </c>
      <c r="AJ358" s="98">
        <v>1428.9983333333332</v>
      </c>
      <c r="AK358" s="99">
        <v>0.70525188989555077</v>
      </c>
      <c r="AL358" s="99">
        <v>1.19</v>
      </c>
      <c r="AM358" s="9">
        <f t="shared" si="36"/>
        <v>1.4160999999999999</v>
      </c>
      <c r="AN358" s="100">
        <v>74.615710314607881</v>
      </c>
      <c r="AO358" s="100">
        <v>73.693118617282792</v>
      </c>
      <c r="AP358" s="91">
        <v>75.067467163346492</v>
      </c>
      <c r="AQ358" s="21"/>
      <c r="AR358" s="21">
        <v>330</v>
      </c>
      <c r="AS358" s="21">
        <v>75.442551592152583</v>
      </c>
      <c r="AT358" s="21">
        <v>-0.76823516271238645</v>
      </c>
      <c r="AU358" s="21">
        <v>-0.48839805489298271</v>
      </c>
    </row>
    <row r="359" spans="1:47" ht="14.25">
      <c r="B359" s="19">
        <v>359</v>
      </c>
      <c r="C359" s="98">
        <v>1294.8208333333332</v>
      </c>
      <c r="D359" s="99">
        <v>0.69996741206877178</v>
      </c>
      <c r="E359" s="99">
        <v>1.2601629396561409</v>
      </c>
      <c r="F359" s="9">
        <f t="shared" si="37"/>
        <v>1.5880106344828067</v>
      </c>
      <c r="G359" s="100">
        <v>73.692141218038572</v>
      </c>
      <c r="H359" s="100">
        <v>72.803616652029206</v>
      </c>
      <c r="J359" s="21">
        <v>331</v>
      </c>
      <c r="K359" s="21">
        <v>76.692851748656182</v>
      </c>
      <c r="L359" s="21">
        <v>4.0046406156183849</v>
      </c>
      <c r="M359" s="21">
        <v>2.3051840234310053</v>
      </c>
      <c r="S359" s="19">
        <v>361</v>
      </c>
      <c r="T359" s="13">
        <v>1375.3591666666664</v>
      </c>
      <c r="U359" s="14">
        <v>0.69149321865696334</v>
      </c>
      <c r="V359" s="14">
        <v>1.1855203440291102</v>
      </c>
      <c r="W359" s="20">
        <f t="shared" si="35"/>
        <v>1.4054584861068999</v>
      </c>
      <c r="X359" s="15">
        <v>74.216006512866713</v>
      </c>
      <c r="Y359" s="15">
        <v>74.615710314607881</v>
      </c>
      <c r="AA359" s="21">
        <v>331</v>
      </c>
      <c r="AB359" s="21">
        <v>77.308378587275797</v>
      </c>
      <c r="AC359" s="21">
        <v>-1.8506531666537853</v>
      </c>
      <c r="AD359" s="21">
        <v>-1.1118621088989908</v>
      </c>
      <c r="AI359" s="19">
        <v>360</v>
      </c>
      <c r="AJ359" s="98">
        <v>1456.084347826087</v>
      </c>
      <c r="AK359" s="99">
        <v>0.70995330066301521</v>
      </c>
      <c r="AL359" s="99">
        <v>1.1299533006630154</v>
      </c>
      <c r="AM359" s="9">
        <f t="shared" si="36"/>
        <v>1.2767944616792428</v>
      </c>
      <c r="AN359" s="100">
        <v>73.693118617282792</v>
      </c>
      <c r="AO359" s="100">
        <v>76.659038890390718</v>
      </c>
      <c r="AP359" s="91">
        <v>74.372785224575139</v>
      </c>
      <c r="AQ359" s="21"/>
      <c r="AR359" s="21">
        <v>331</v>
      </c>
      <c r="AS359" s="21">
        <v>74.672127573551165</v>
      </c>
      <c r="AT359" s="21">
        <v>2.1708207612605861</v>
      </c>
      <c r="AU359" s="21">
        <v>1.380078247886583</v>
      </c>
    </row>
    <row r="360" spans="1:47" ht="14.25">
      <c r="B360" s="19">
        <v>360</v>
      </c>
      <c r="C360" s="98">
        <v>1358.3283333333331</v>
      </c>
      <c r="D360" s="99">
        <v>0.69990859655212301</v>
      </c>
      <c r="E360" s="99">
        <v>1.2304570172393845</v>
      </c>
      <c r="F360" s="9">
        <f t="shared" si="37"/>
        <v>1.514024471273643</v>
      </c>
      <c r="G360" s="100">
        <v>72.803616652029206</v>
      </c>
      <c r="H360" s="100">
        <v>74.906577649962983</v>
      </c>
      <c r="J360" s="21">
        <v>332</v>
      </c>
      <c r="K360" s="21">
        <v>78.380026058498174</v>
      </c>
      <c r="L360" s="21">
        <v>-3.1759720367558799</v>
      </c>
      <c r="M360" s="21">
        <v>-1.8281790304578345</v>
      </c>
      <c r="S360" s="19">
        <v>362</v>
      </c>
      <c r="T360" s="13">
        <v>1428.9983333333332</v>
      </c>
      <c r="U360" s="14">
        <v>0.70525188989555077</v>
      </c>
      <c r="V360" s="14">
        <v>1.19</v>
      </c>
      <c r="W360" s="20">
        <f t="shared" si="35"/>
        <v>1.4160999999999999</v>
      </c>
      <c r="X360" s="15">
        <v>74.615710314607881</v>
      </c>
      <c r="Y360" s="15">
        <v>73.693118617282792</v>
      </c>
      <c r="AA360" s="21">
        <v>332</v>
      </c>
      <c r="AB360" s="21">
        <v>75.489334364329267</v>
      </c>
      <c r="AC360" s="21">
        <v>-0.81501793488907026</v>
      </c>
      <c r="AD360" s="21">
        <v>-0.48965823321436491</v>
      </c>
      <c r="AI360" s="19">
        <v>361</v>
      </c>
      <c r="AJ360" s="98">
        <v>1419.6075000000001</v>
      </c>
      <c r="AK360" s="99">
        <v>0.71</v>
      </c>
      <c r="AL360" s="99">
        <v>1.1799475111034203</v>
      </c>
      <c r="AM360" s="9">
        <f t="shared" si="36"/>
        <v>1.3922761289591563</v>
      </c>
      <c r="AN360" s="100">
        <v>76.659038890390718</v>
      </c>
      <c r="AO360" s="100">
        <v>73.873978022260331</v>
      </c>
      <c r="AP360" s="91">
        <v>76.219334173780709</v>
      </c>
      <c r="AQ360" s="21"/>
      <c r="AR360" s="21">
        <v>332</v>
      </c>
      <c r="AS360" s="21">
        <v>76.223752385680442</v>
      </c>
      <c r="AT360" s="21">
        <v>-1.8600517199471938</v>
      </c>
      <c r="AU360" s="21">
        <v>-1.182509843490023</v>
      </c>
    </row>
    <row r="361" spans="1:47" ht="14.25">
      <c r="B361" s="19">
        <v>361</v>
      </c>
      <c r="C361" s="98">
        <v>1386.1990119971772</v>
      </c>
      <c r="D361" s="99">
        <v>0.7</v>
      </c>
      <c r="E361" s="99">
        <v>1.2283218527315913</v>
      </c>
      <c r="F361" s="9">
        <f t="shared" si="37"/>
        <v>1.5087745738979692</v>
      </c>
      <c r="G361" s="100">
        <v>74.906577649962983</v>
      </c>
      <c r="H361" s="100">
        <v>74.216006512866713</v>
      </c>
      <c r="J361" s="21">
        <v>333</v>
      </c>
      <c r="K361" s="21">
        <v>75.01921488805597</v>
      </c>
      <c r="L361" s="21">
        <v>3.7101983183338092</v>
      </c>
      <c r="M361" s="21">
        <v>2.1356947372075235</v>
      </c>
      <c r="S361" s="19">
        <v>363</v>
      </c>
      <c r="T361" s="13">
        <v>1456.084347826087</v>
      </c>
      <c r="U361" s="14">
        <v>0.70995330066301521</v>
      </c>
      <c r="V361" s="14">
        <v>1.1299533006630154</v>
      </c>
      <c r="W361" s="20">
        <f t="shared" si="35"/>
        <v>1.2767944616792428</v>
      </c>
      <c r="X361" s="15">
        <v>73.693118617282792</v>
      </c>
      <c r="Y361" s="15">
        <v>76.659038890390718</v>
      </c>
      <c r="AA361" s="21">
        <v>333</v>
      </c>
      <c r="AB361" s="21">
        <v>74.640068565543928</v>
      </c>
      <c r="AC361" s="21">
        <v>2.2028797692678239</v>
      </c>
      <c r="AD361" s="21">
        <v>1.3234778888027336</v>
      </c>
      <c r="AI361" s="19">
        <v>362</v>
      </c>
      <c r="AJ361" s="98">
        <v>1464.0150000000001</v>
      </c>
      <c r="AK361" s="99">
        <v>0.70944747081712056</v>
      </c>
      <c r="AL361" s="99">
        <v>1.1058287937743192</v>
      </c>
      <c r="AM361" s="9">
        <f t="shared" si="36"/>
        <v>1.2228573211403657</v>
      </c>
      <c r="AN361" s="100">
        <v>73.873978022260331</v>
      </c>
      <c r="AO361" s="100">
        <v>73.880733710633507</v>
      </c>
      <c r="AP361" s="91">
        <v>74.379190149151356</v>
      </c>
      <c r="AQ361" s="21"/>
      <c r="AR361" s="21">
        <v>333</v>
      </c>
      <c r="AS361" s="21">
        <v>74.91506333458382</v>
      </c>
      <c r="AT361" s="21">
        <v>-0.87993903863031164</v>
      </c>
      <c r="AU361" s="21">
        <v>-0.55941271078259669</v>
      </c>
    </row>
    <row r="362" spans="1:47" ht="14.25">
      <c r="B362" s="19">
        <v>362</v>
      </c>
      <c r="C362" s="98">
        <v>1375.3591666666664</v>
      </c>
      <c r="D362" s="99">
        <v>0.69149321865696334</v>
      </c>
      <c r="E362" s="99">
        <v>1.1855203440291102</v>
      </c>
      <c r="F362" s="9">
        <f t="shared" si="37"/>
        <v>1.4054584861068999</v>
      </c>
      <c r="G362" s="100">
        <v>74.216006512866713</v>
      </c>
      <c r="H362" s="100">
        <v>74.615710314607881</v>
      </c>
      <c r="J362" s="21">
        <v>334</v>
      </c>
      <c r="K362" s="21">
        <v>77.115890809226443</v>
      </c>
      <c r="L362" s="21">
        <v>-1.6581653886044307</v>
      </c>
      <c r="M362" s="21">
        <v>-0.95448673898717828</v>
      </c>
      <c r="S362" s="19">
        <v>364</v>
      </c>
      <c r="T362" s="13">
        <v>1419.6075000000001</v>
      </c>
      <c r="U362" s="14">
        <v>0.71</v>
      </c>
      <c r="V362" s="14">
        <v>1.1799475111034203</v>
      </c>
      <c r="W362" s="20">
        <f t="shared" si="35"/>
        <v>1.3922761289591563</v>
      </c>
      <c r="X362" s="15">
        <v>76.659038890390718</v>
      </c>
      <c r="Y362" s="15">
        <v>73.873978022260331</v>
      </c>
      <c r="AA362" s="21">
        <v>334</v>
      </c>
      <c r="AB362" s="21">
        <v>76.234177920277375</v>
      </c>
      <c r="AC362" s="21">
        <v>-1.8704772545441273</v>
      </c>
      <c r="AD362" s="21">
        <v>-1.1237723104245467</v>
      </c>
      <c r="AI362" s="19">
        <v>363</v>
      </c>
      <c r="AJ362" s="98">
        <v>1477.718674698795</v>
      </c>
      <c r="AK362" s="99">
        <v>0.71425451038238974</v>
      </c>
      <c r="AL362" s="99">
        <v>1.2057454896176105</v>
      </c>
      <c r="AM362" s="9">
        <f t="shared" si="36"/>
        <v>1.4538221857332114</v>
      </c>
      <c r="AN362" s="100">
        <v>73.880733710633507</v>
      </c>
      <c r="AO362" s="100">
        <v>72.658710545976447</v>
      </c>
      <c r="AP362" s="91">
        <v>74.614325355941133</v>
      </c>
      <c r="AQ362" s="21"/>
      <c r="AR362" s="21">
        <v>334</v>
      </c>
      <c r="AS362" s="21">
        <v>74.536301830478607</v>
      </c>
      <c r="AT362" s="21">
        <v>2.322401561233292</v>
      </c>
      <c r="AU362" s="21">
        <v>1.4764442715458097</v>
      </c>
    </row>
    <row r="363" spans="1:47" ht="14.25">
      <c r="B363" s="19">
        <v>363</v>
      </c>
      <c r="C363" s="98">
        <v>1428.9983333333332</v>
      </c>
      <c r="D363" s="99">
        <v>0.70525188989555077</v>
      </c>
      <c r="E363" s="99">
        <v>1.19</v>
      </c>
      <c r="F363" s="9">
        <f t="shared" si="37"/>
        <v>1.4160999999999999</v>
      </c>
      <c r="G363" s="100">
        <v>74.615710314607881</v>
      </c>
      <c r="H363" s="100">
        <v>73.693118617282792</v>
      </c>
      <c r="J363" s="21">
        <v>335</v>
      </c>
      <c r="K363" s="21">
        <v>75.455449902089967</v>
      </c>
      <c r="L363" s="21">
        <v>-0.78113347264977051</v>
      </c>
      <c r="M363" s="21">
        <v>-0.44964244589058566</v>
      </c>
      <c r="S363" s="19">
        <v>365</v>
      </c>
      <c r="T363" s="13">
        <v>1464.0150000000001</v>
      </c>
      <c r="U363" s="14">
        <v>0.70944747081712056</v>
      </c>
      <c r="V363" s="14">
        <v>1.1058287937743192</v>
      </c>
      <c r="W363" s="20">
        <f t="shared" si="35"/>
        <v>1.2228573211403657</v>
      </c>
      <c r="X363" s="15">
        <v>73.873978022260331</v>
      </c>
      <c r="Y363" s="15">
        <v>73.880733710633507</v>
      </c>
      <c r="AA363" s="21">
        <v>335</v>
      </c>
      <c r="AB363" s="21">
        <v>74.943235468611064</v>
      </c>
      <c r="AC363" s="21">
        <v>-0.9081111726575557</v>
      </c>
      <c r="AD363" s="21">
        <v>-0.54558813166025077</v>
      </c>
      <c r="AI363" s="19">
        <v>364</v>
      </c>
      <c r="AJ363" s="98">
        <v>1503.17</v>
      </c>
      <c r="AK363" s="99">
        <v>0.76005479102956164</v>
      </c>
      <c r="AL363" s="99">
        <v>1.23</v>
      </c>
      <c r="AM363" s="9">
        <f t="shared" si="36"/>
        <v>1.5128999999999999</v>
      </c>
      <c r="AN363" s="100">
        <v>72.658710545976447</v>
      </c>
      <c r="AO363" s="100">
        <v>75.657291738275617</v>
      </c>
      <c r="AP363" s="91">
        <v>74.066643441373913</v>
      </c>
      <c r="AQ363" s="21"/>
      <c r="AR363" s="21">
        <v>335</v>
      </c>
      <c r="AS363" s="21">
        <v>76.396850439098955</v>
      </c>
      <c r="AT363" s="21">
        <v>-0.98145219230825376</v>
      </c>
      <c r="AU363" s="21">
        <v>-0.62394871383056028</v>
      </c>
    </row>
    <row r="364" spans="1:47" ht="14.25">
      <c r="B364" s="19">
        <v>364</v>
      </c>
      <c r="C364" s="98">
        <v>1456.084347826087</v>
      </c>
      <c r="D364" s="99">
        <v>0.70995330066301521</v>
      </c>
      <c r="E364" s="99">
        <v>1.1299533006630154</v>
      </c>
      <c r="F364" s="9">
        <f t="shared" si="37"/>
        <v>1.2767944616792428</v>
      </c>
      <c r="G364" s="100">
        <v>73.693118617282792</v>
      </c>
      <c r="H364" s="100">
        <v>76.659038890390718</v>
      </c>
      <c r="J364" s="21">
        <v>336</v>
      </c>
      <c r="K364" s="21">
        <v>74.650384320483909</v>
      </c>
      <c r="L364" s="21">
        <v>2.1925640143278429</v>
      </c>
      <c r="M364" s="21">
        <v>1.2621016518851416</v>
      </c>
      <c r="S364" s="19">
        <v>366</v>
      </c>
      <c r="T364" s="13">
        <v>1477.718674698795</v>
      </c>
      <c r="U364" s="14">
        <v>0.71425451038238974</v>
      </c>
      <c r="V364" s="14">
        <v>1.2057454896176105</v>
      </c>
      <c r="W364" s="20">
        <f t="shared" si="35"/>
        <v>1.4538221857332114</v>
      </c>
      <c r="X364" s="15">
        <v>73.880733710633507</v>
      </c>
      <c r="Y364" s="15">
        <v>72.658710545976447</v>
      </c>
      <c r="AA364" s="21">
        <v>336</v>
      </c>
      <c r="AB364" s="21">
        <v>74.558727132661005</v>
      </c>
      <c r="AC364" s="21">
        <v>2.2999762590508936</v>
      </c>
      <c r="AD364" s="21">
        <v>1.3818129187489956</v>
      </c>
      <c r="AI364" s="19">
        <v>365</v>
      </c>
      <c r="AJ364" s="98">
        <v>1413.5591666666667</v>
      </c>
      <c r="AK364" s="99">
        <v>0.67</v>
      </c>
      <c r="AL364" s="99">
        <v>1.1555005002059671</v>
      </c>
      <c r="AM364" s="9">
        <f t="shared" si="36"/>
        <v>1.3351814059762401</v>
      </c>
      <c r="AN364" s="100">
        <v>75.657291738275617</v>
      </c>
      <c r="AO364" s="100">
        <v>73.724121328839658</v>
      </c>
      <c r="AP364" s="91">
        <v>75.487170225307878</v>
      </c>
      <c r="AQ364" s="21"/>
      <c r="AR364" s="21">
        <v>336</v>
      </c>
      <c r="AS364" s="21">
        <v>75.22538695457709</v>
      </c>
      <c r="AT364" s="21">
        <v>2.6775859573825471</v>
      </c>
      <c r="AU364" s="21">
        <v>1.7022493070705627</v>
      </c>
    </row>
    <row r="365" spans="1:47" ht="14.25">
      <c r="B365" s="19">
        <v>365</v>
      </c>
      <c r="C365" s="98">
        <v>1419.6075000000001</v>
      </c>
      <c r="D365" s="99">
        <v>0.71</v>
      </c>
      <c r="E365" s="99">
        <v>1.1799475111034203</v>
      </c>
      <c r="F365" s="9">
        <f t="shared" si="37"/>
        <v>1.3922761289591563</v>
      </c>
      <c r="G365" s="100">
        <v>76.659038890390718</v>
      </c>
      <c r="H365" s="100">
        <v>73.873978022260331</v>
      </c>
      <c r="J365" s="21">
        <v>337</v>
      </c>
      <c r="K365" s="21">
        <v>76.139024403563511</v>
      </c>
      <c r="L365" s="21">
        <v>-1.7753237378302629</v>
      </c>
      <c r="M365" s="21">
        <v>-1.0219263873275661</v>
      </c>
      <c r="S365" s="19">
        <v>367</v>
      </c>
      <c r="T365" s="13">
        <v>1503.17</v>
      </c>
      <c r="U365" s="14">
        <v>0.76005479102956164</v>
      </c>
      <c r="V365" s="14">
        <v>1.23</v>
      </c>
      <c r="W365" s="20">
        <f t="shared" si="35"/>
        <v>1.5128999999999999</v>
      </c>
      <c r="X365" s="15">
        <v>72.658710545976447</v>
      </c>
      <c r="Y365" s="15">
        <v>75.657291738275617</v>
      </c>
      <c r="AA365" s="21">
        <v>337</v>
      </c>
      <c r="AB365" s="21">
        <v>76.419789010895357</v>
      </c>
      <c r="AC365" s="21">
        <v>-1.0043907641046559</v>
      </c>
      <c r="AD365" s="21">
        <v>-0.60343237363880875</v>
      </c>
      <c r="AI365" s="19">
        <v>366</v>
      </c>
      <c r="AJ365" s="98">
        <v>1426.9291666666668</v>
      </c>
      <c r="AK365" s="99">
        <v>0.7246125999883225</v>
      </c>
      <c r="AL365" s="99">
        <v>1.1646125999883226</v>
      </c>
      <c r="AM365" s="9">
        <f t="shared" si="36"/>
        <v>1.3563225080515606</v>
      </c>
      <c r="AN365" s="100">
        <v>73.724121328839658</v>
      </c>
      <c r="AO365" s="100">
        <v>74.429580959570956</v>
      </c>
      <c r="AP365" s="91">
        <v>74.589403634630031</v>
      </c>
      <c r="AQ365" s="21"/>
      <c r="AR365" s="21">
        <v>337</v>
      </c>
      <c r="AS365" s="21">
        <v>76.961841590255943</v>
      </c>
      <c r="AT365" s="21">
        <v>-1.1857485074352496</v>
      </c>
      <c r="AU365" s="21">
        <v>-0.75382811505133429</v>
      </c>
    </row>
    <row r="366" spans="1:47" ht="14.25">
      <c r="B366" s="19">
        <v>366</v>
      </c>
      <c r="C366" s="98">
        <v>1464.0150000000001</v>
      </c>
      <c r="D366" s="99">
        <v>0.70944747081712056</v>
      </c>
      <c r="E366" s="99">
        <v>1.1058287937743192</v>
      </c>
      <c r="F366" s="9">
        <f t="shared" si="37"/>
        <v>1.2228573211403657</v>
      </c>
      <c r="G366" s="100">
        <v>73.873978022260331</v>
      </c>
      <c r="H366" s="100">
        <v>73.880733710633507</v>
      </c>
      <c r="J366" s="21">
        <v>338</v>
      </c>
      <c r="K366" s="21">
        <v>74.969259639386593</v>
      </c>
      <c r="L366" s="21">
        <v>-0.93413534343308413</v>
      </c>
      <c r="M366" s="21">
        <v>-0.53771463561697563</v>
      </c>
      <c r="S366" s="19">
        <v>368</v>
      </c>
      <c r="T366" s="13">
        <v>1413.5591666666667</v>
      </c>
      <c r="U366" s="14">
        <v>0.67</v>
      </c>
      <c r="V366" s="14">
        <v>1.1555005002059671</v>
      </c>
      <c r="W366" s="20">
        <f t="shared" si="35"/>
        <v>1.3351814059762401</v>
      </c>
      <c r="X366" s="15">
        <v>75.657291738275617</v>
      </c>
      <c r="Y366" s="15">
        <v>73.724121328839658</v>
      </c>
      <c r="AA366" s="21">
        <v>338</v>
      </c>
      <c r="AB366" s="21">
        <v>75.196518656555696</v>
      </c>
      <c r="AC366" s="21">
        <v>2.7064542554039406</v>
      </c>
      <c r="AD366" s="21">
        <v>1.6260226336699783</v>
      </c>
      <c r="AI366" s="19">
        <v>367</v>
      </c>
      <c r="AJ366" s="98">
        <v>1476.5891666666666</v>
      </c>
      <c r="AK366" s="99">
        <v>0.70005338763828495</v>
      </c>
      <c r="AL366" s="99">
        <v>1.1750266938191423</v>
      </c>
      <c r="AM366" s="9">
        <f t="shared" si="36"/>
        <v>1.3806877311875443</v>
      </c>
      <c r="AN366" s="100">
        <v>74.429580959570956</v>
      </c>
      <c r="AO366" s="100">
        <v>73.512504499861834</v>
      </c>
      <c r="AP366" s="91">
        <v>74.819241867590392</v>
      </c>
      <c r="AQ366" s="21"/>
      <c r="AR366" s="21">
        <v>338</v>
      </c>
      <c r="AS366" s="21">
        <v>75.743338697536359</v>
      </c>
      <c r="AT366" s="21">
        <v>0.73473606199434016</v>
      </c>
      <c r="AU366" s="21">
        <v>0.46710132646207753</v>
      </c>
    </row>
    <row r="367" spans="1:47" ht="14.25">
      <c r="B367" s="19">
        <v>367</v>
      </c>
      <c r="C367" s="98">
        <v>1477.718674698795</v>
      </c>
      <c r="D367" s="99">
        <v>0.71425451038238974</v>
      </c>
      <c r="E367" s="99">
        <v>1.2057454896176105</v>
      </c>
      <c r="F367" s="9">
        <f t="shared" si="37"/>
        <v>1.4538221857332114</v>
      </c>
      <c r="G367" s="100">
        <v>73.880733710633507</v>
      </c>
      <c r="H367" s="100">
        <v>72.658710545976447</v>
      </c>
      <c r="J367" s="21">
        <v>339</v>
      </c>
      <c r="K367" s="21">
        <v>74.596237531376573</v>
      </c>
      <c r="L367" s="21">
        <v>2.2624658603353254</v>
      </c>
      <c r="M367" s="21">
        <v>1.3023391248799312</v>
      </c>
      <c r="S367" s="19">
        <v>369</v>
      </c>
      <c r="T367" s="13">
        <v>1426.9291666666668</v>
      </c>
      <c r="U367" s="14">
        <v>0.7246125999883225</v>
      </c>
      <c r="V367" s="14">
        <v>1.1646125999883226</v>
      </c>
      <c r="W367" s="20">
        <f t="shared" si="35"/>
        <v>1.3563225080515606</v>
      </c>
      <c r="X367" s="15">
        <v>73.724121328839658</v>
      </c>
      <c r="Y367" s="15">
        <v>74.429580959570956</v>
      </c>
      <c r="AA367" s="21">
        <v>339</v>
      </c>
      <c r="AB367" s="21">
        <v>77.006764918014568</v>
      </c>
      <c r="AC367" s="21">
        <v>-1.2306718351938741</v>
      </c>
      <c r="AD367" s="21">
        <v>-0.73938078009256547</v>
      </c>
      <c r="AI367" s="19">
        <v>368</v>
      </c>
      <c r="AJ367" s="98">
        <v>1451.9189979123173</v>
      </c>
      <c r="AK367" s="99">
        <v>0.7</v>
      </c>
      <c r="AL367" s="99">
        <v>1.1349849997272679</v>
      </c>
      <c r="AM367" s="9">
        <f t="shared" si="36"/>
        <v>1.2881909496059063</v>
      </c>
      <c r="AN367" s="100">
        <v>73.512504499861834</v>
      </c>
      <c r="AO367" s="100">
        <v>73.522025524907349</v>
      </c>
      <c r="AP367" s="91">
        <v>74.262196077619052</v>
      </c>
      <c r="AQ367" s="21"/>
      <c r="AR367" s="21">
        <v>339</v>
      </c>
      <c r="AS367" s="21">
        <v>75.962620027055962</v>
      </c>
      <c r="AT367" s="21">
        <v>-1.2630712783139586</v>
      </c>
      <c r="AU367" s="21">
        <v>-0.80298531681591356</v>
      </c>
    </row>
    <row r="368" spans="1:47" ht="14.25">
      <c r="B368" s="19">
        <v>368</v>
      </c>
      <c r="C368" s="98">
        <v>1503.17</v>
      </c>
      <c r="D368" s="99">
        <v>0.76005479102956164</v>
      </c>
      <c r="E368" s="99">
        <v>1.23</v>
      </c>
      <c r="F368" s="9">
        <f t="shared" si="37"/>
        <v>1.5128999999999999</v>
      </c>
      <c r="G368" s="100">
        <v>72.658710545976447</v>
      </c>
      <c r="H368" s="100">
        <v>75.657291738275617</v>
      </c>
      <c r="J368" s="21">
        <v>340</v>
      </c>
      <c r="K368" s="21">
        <v>76.322053299508269</v>
      </c>
      <c r="L368" s="21">
        <v>-0.90665505271756786</v>
      </c>
      <c r="M368" s="21">
        <v>-0.52189620565110328</v>
      </c>
      <c r="S368" s="19">
        <v>370</v>
      </c>
      <c r="T368" s="13">
        <v>1476.5891666666666</v>
      </c>
      <c r="U368" s="14">
        <v>0.70005338763828495</v>
      </c>
      <c r="V368" s="14">
        <v>1.1750266938191423</v>
      </c>
      <c r="W368" s="20">
        <f t="shared" si="35"/>
        <v>1.3806877311875443</v>
      </c>
      <c r="X368" s="15">
        <v>74.429580959570956</v>
      </c>
      <c r="Y368" s="15">
        <v>73.512504499861834</v>
      </c>
      <c r="AA368" s="21">
        <v>340</v>
      </c>
      <c r="AB368" s="21">
        <v>75.745949848446358</v>
      </c>
      <c r="AC368" s="21">
        <v>0.73212491108434108</v>
      </c>
      <c r="AD368" s="21">
        <v>0.4398565664724613</v>
      </c>
      <c r="AI368" s="19">
        <v>369</v>
      </c>
      <c r="AJ368" s="98">
        <v>1432.5</v>
      </c>
      <c r="AK368" s="99">
        <v>0.68993925463799044</v>
      </c>
      <c r="AL368" s="99">
        <v>1.1599999999999999</v>
      </c>
      <c r="AM368" s="9">
        <f t="shared" si="36"/>
        <v>1.3455999999999999</v>
      </c>
      <c r="AN368" s="100">
        <v>73.522025524907349</v>
      </c>
      <c r="AO368" s="100">
        <v>73.107409178422671</v>
      </c>
      <c r="AP368" s="91">
        <v>74.338875575637076</v>
      </c>
      <c r="AQ368" s="21"/>
      <c r="AR368" s="21">
        <v>340</v>
      </c>
      <c r="AS368" s="21">
        <v>75.061516071678255</v>
      </c>
      <c r="AT368" s="21">
        <v>-0.3503082590393376</v>
      </c>
      <c r="AU368" s="21">
        <v>-0.22270507864245287</v>
      </c>
    </row>
    <row r="369" spans="2:47" ht="14.25">
      <c r="B369" s="19">
        <v>369</v>
      </c>
      <c r="C369" s="98">
        <v>1413.5591666666667</v>
      </c>
      <c r="D369" s="99">
        <v>0.67</v>
      </c>
      <c r="E369" s="99">
        <v>1.1555005002059671</v>
      </c>
      <c r="F369" s="9">
        <f t="shared" si="37"/>
        <v>1.3351814059762401</v>
      </c>
      <c r="G369" s="100">
        <v>75.657291738275617</v>
      </c>
      <c r="H369" s="100">
        <v>73.724121328839658</v>
      </c>
      <c r="J369" s="21">
        <v>341</v>
      </c>
      <c r="K369" s="21">
        <v>75.170894602604889</v>
      </c>
      <c r="L369" s="21">
        <v>2.7320783093547476</v>
      </c>
      <c r="M369" s="21">
        <v>1.572661288237583</v>
      </c>
      <c r="S369" s="19">
        <v>371</v>
      </c>
      <c r="T369" s="13">
        <v>1451.9189979123173</v>
      </c>
      <c r="U369" s="14">
        <v>0.7</v>
      </c>
      <c r="V369" s="14">
        <v>1.1349849997272679</v>
      </c>
      <c r="W369" s="20">
        <f t="shared" si="35"/>
        <v>1.2881909496059063</v>
      </c>
      <c r="X369" s="15">
        <v>73.512504499861834</v>
      </c>
      <c r="Y369" s="15">
        <v>73.522025524907349</v>
      </c>
      <c r="AA369" s="21">
        <v>341</v>
      </c>
      <c r="AB369" s="21">
        <v>75.958316221072238</v>
      </c>
      <c r="AC369" s="21">
        <v>-1.2587674723302342</v>
      </c>
      <c r="AD369" s="21">
        <v>-0.75626048230806875</v>
      </c>
      <c r="AI369" s="19">
        <v>370</v>
      </c>
      <c r="AJ369" s="98">
        <v>1421.1991666666665</v>
      </c>
      <c r="AK369" s="99">
        <v>0.69</v>
      </c>
      <c r="AL369" s="99">
        <v>1.1549930889589208</v>
      </c>
      <c r="AM369" s="9">
        <f t="shared" si="36"/>
        <v>1.3340090355428695</v>
      </c>
      <c r="AN369" s="100">
        <v>73.107409178422671</v>
      </c>
      <c r="AO369" s="100">
        <v>73.111374698351668</v>
      </c>
      <c r="AP369" s="91">
        <v>74.119980166900461</v>
      </c>
      <c r="AQ369" s="21"/>
      <c r="AR369" s="21">
        <v>341</v>
      </c>
      <c r="AS369" s="21">
        <v>75.188387153547012</v>
      </c>
      <c r="AT369" s="21">
        <v>-3.8071290517261787</v>
      </c>
      <c r="AU369" s="21">
        <v>-2.4203453757892563</v>
      </c>
    </row>
    <row r="370" spans="2:47" ht="14.25">
      <c r="B370" s="19">
        <v>370</v>
      </c>
      <c r="C370" s="98">
        <v>1426.9291666666668</v>
      </c>
      <c r="D370" s="99">
        <v>0.7246125999883225</v>
      </c>
      <c r="E370" s="99">
        <v>1.1646125999883226</v>
      </c>
      <c r="F370" s="9">
        <f t="shared" si="37"/>
        <v>1.3563225080515606</v>
      </c>
      <c r="G370" s="100">
        <v>73.724121328839658</v>
      </c>
      <c r="H370" s="100">
        <v>74.429580959570956</v>
      </c>
      <c r="J370" s="21">
        <v>342</v>
      </c>
      <c r="K370" s="21">
        <v>76.853989759518356</v>
      </c>
      <c r="L370" s="21">
        <v>-1.0778966766976623</v>
      </c>
      <c r="M370" s="21">
        <v>-0.62046771147006885</v>
      </c>
      <c r="S370" s="19">
        <v>372</v>
      </c>
      <c r="T370" s="13">
        <v>1432.5</v>
      </c>
      <c r="U370" s="14">
        <v>0.68993925463799044</v>
      </c>
      <c r="V370" s="14">
        <v>1.1599999999999999</v>
      </c>
      <c r="W370" s="20">
        <f t="shared" si="35"/>
        <v>1.3455999999999999</v>
      </c>
      <c r="X370" s="15">
        <v>73.522025524907349</v>
      </c>
      <c r="Y370" s="15">
        <v>73.107409178422671</v>
      </c>
      <c r="AA370" s="21">
        <v>342</v>
      </c>
      <c r="AB370" s="21">
        <v>75.09830066113193</v>
      </c>
      <c r="AC370" s="21">
        <v>-0.38709284849301184</v>
      </c>
      <c r="AD370" s="21">
        <v>-0.23256322611943772</v>
      </c>
      <c r="AI370" s="19">
        <v>371</v>
      </c>
      <c r="AJ370" s="98">
        <v>1433.376634214186</v>
      </c>
      <c r="AK370" s="99">
        <v>0.70016140662266346</v>
      </c>
      <c r="AL370" s="99">
        <v>1.1498385933773365</v>
      </c>
      <c r="AM370" s="9">
        <f t="shared" si="36"/>
        <v>1.3221287908199719</v>
      </c>
      <c r="AN370" s="100">
        <v>73.111374698351668</v>
      </c>
      <c r="AO370" s="100">
        <v>71.420643573608075</v>
      </c>
      <c r="AP370" s="91">
        <v>74.118107982170741</v>
      </c>
      <c r="AQ370" s="21"/>
      <c r="AR370" s="21">
        <v>342</v>
      </c>
      <c r="AS370" s="21">
        <v>73.018835447937164</v>
      </c>
      <c r="AT370" s="21">
        <v>1.5174388857615355</v>
      </c>
      <c r="AU370" s="21">
        <v>0.96469705657350768</v>
      </c>
    </row>
    <row r="371" spans="2:47" ht="14.25">
      <c r="B371" s="19">
        <v>371</v>
      </c>
      <c r="C371" s="98">
        <v>1476.5891666666666</v>
      </c>
      <c r="D371" s="99">
        <v>0.70005338763828495</v>
      </c>
      <c r="E371" s="99">
        <v>1.1750266938191423</v>
      </c>
      <c r="F371" s="9">
        <f t="shared" si="37"/>
        <v>1.3806877311875443</v>
      </c>
      <c r="G371" s="100">
        <v>74.429580959570956</v>
      </c>
      <c r="H371" s="100">
        <v>73.512504499861834</v>
      </c>
      <c r="J371" s="21">
        <v>343</v>
      </c>
      <c r="K371" s="21">
        <v>75.721774058750782</v>
      </c>
      <c r="L371" s="21">
        <v>0.75630070077991718</v>
      </c>
      <c r="M371" s="21">
        <v>0.43534800240203969</v>
      </c>
      <c r="S371" s="19">
        <v>373</v>
      </c>
      <c r="T371" s="13">
        <v>1421.1991666666665</v>
      </c>
      <c r="U371" s="14">
        <v>0.69</v>
      </c>
      <c r="V371" s="14">
        <v>1.1549930889589208</v>
      </c>
      <c r="W371" s="20">
        <f t="shared" si="35"/>
        <v>1.3340090355428695</v>
      </c>
      <c r="X371" s="15">
        <v>73.107409178422671</v>
      </c>
      <c r="Y371" s="15">
        <v>73.111374698351668</v>
      </c>
      <c r="AA371" s="21">
        <v>343</v>
      </c>
      <c r="AB371" s="21">
        <v>75.26606802565982</v>
      </c>
      <c r="AC371" s="21">
        <v>-3.8848099238389864</v>
      </c>
      <c r="AD371" s="21">
        <v>-2.3339721523300421</v>
      </c>
      <c r="AI371" s="19">
        <v>372</v>
      </c>
      <c r="AJ371" s="98">
        <v>1418.8419735927725</v>
      </c>
      <c r="AK371" s="99">
        <v>0.70994828449090808</v>
      </c>
      <c r="AL371" s="99">
        <v>1.1301034310181839</v>
      </c>
      <c r="AM371" s="9">
        <f t="shared" si="36"/>
        <v>1.277133764799071</v>
      </c>
      <c r="AN371" s="100">
        <v>71.420643573608075</v>
      </c>
      <c r="AO371" s="100">
        <v>73.892933460363409</v>
      </c>
      <c r="AP371" s="91">
        <v>73.18731309577592</v>
      </c>
      <c r="AQ371" s="21"/>
      <c r="AR371" s="21">
        <v>343</v>
      </c>
      <c r="AS371" s="21">
        <v>74.891969996249529</v>
      </c>
      <c r="AT371" s="21">
        <v>-0.1375084231119672</v>
      </c>
      <c r="AU371" s="21">
        <v>-8.7419646533972981E-2</v>
      </c>
    </row>
    <row r="372" spans="2:47" ht="14.25">
      <c r="B372" s="19">
        <v>372</v>
      </c>
      <c r="C372" s="98">
        <v>1451.9189979123173</v>
      </c>
      <c r="D372" s="99">
        <v>0.7</v>
      </c>
      <c r="E372" s="99">
        <v>1.1349849997272679</v>
      </c>
      <c r="F372" s="9">
        <f t="shared" si="37"/>
        <v>1.2881909496059063</v>
      </c>
      <c r="G372" s="100">
        <v>73.512504499861834</v>
      </c>
      <c r="H372" s="100">
        <v>73.522025524907349</v>
      </c>
      <c r="J372" s="21">
        <v>344</v>
      </c>
      <c r="K372" s="21">
        <v>75.890330142835523</v>
      </c>
      <c r="L372" s="21">
        <v>-1.1907813940935199</v>
      </c>
      <c r="M372" s="21">
        <v>-0.68544733686156545</v>
      </c>
      <c r="S372" s="19">
        <v>374</v>
      </c>
      <c r="T372" s="13">
        <v>1433.376634214186</v>
      </c>
      <c r="U372" s="14">
        <v>0.70016140662266346</v>
      </c>
      <c r="V372" s="14">
        <v>1.1498385933773365</v>
      </c>
      <c r="W372" s="20">
        <f t="shared" si="35"/>
        <v>1.3221287908199719</v>
      </c>
      <c r="X372" s="15">
        <v>73.111374698351668</v>
      </c>
      <c r="Y372" s="15">
        <v>71.420643573608075</v>
      </c>
      <c r="AA372" s="21">
        <v>344</v>
      </c>
      <c r="AB372" s="21">
        <v>73.049204843436314</v>
      </c>
      <c r="AC372" s="21">
        <v>1.4870694902623853</v>
      </c>
      <c r="AD372" s="21">
        <v>0.89342306236239211</v>
      </c>
      <c r="AI372" s="19">
        <v>373</v>
      </c>
      <c r="AJ372" s="98">
        <v>1318.6958333333334</v>
      </c>
      <c r="AK372" s="99">
        <v>0.70507341037235527</v>
      </c>
      <c r="AL372" s="99">
        <v>1.1499999999999999</v>
      </c>
      <c r="AM372" s="9">
        <f t="shared" si="36"/>
        <v>1.3224999999999998</v>
      </c>
      <c r="AN372" s="100">
        <v>73.892933460363409</v>
      </c>
      <c r="AO372" s="100">
        <v>72.99988835438792</v>
      </c>
      <c r="AP372" s="91">
        <v>74.806429674693504</v>
      </c>
      <c r="AQ372" s="21"/>
      <c r="AR372" s="21">
        <v>344</v>
      </c>
      <c r="AS372" s="21">
        <v>75.050500637683768</v>
      </c>
      <c r="AT372" s="21">
        <v>-0.90019958380896981</v>
      </c>
      <c r="AU372" s="21">
        <v>-0.57229315590748697</v>
      </c>
    </row>
    <row r="373" spans="2:47" ht="14.25">
      <c r="B373" s="19">
        <v>373</v>
      </c>
      <c r="C373" s="98">
        <v>1432.5</v>
      </c>
      <c r="D373" s="99">
        <v>0.68993925463799044</v>
      </c>
      <c r="E373" s="99">
        <v>1.1599999999999999</v>
      </c>
      <c r="F373" s="9">
        <f t="shared" si="37"/>
        <v>1.3455999999999999</v>
      </c>
      <c r="G373" s="100">
        <v>73.522025524907349</v>
      </c>
      <c r="H373" s="100">
        <v>73.107409178422671</v>
      </c>
      <c r="J373" s="21">
        <v>345</v>
      </c>
      <c r="K373" s="21">
        <v>75.111361081319487</v>
      </c>
      <c r="L373" s="21">
        <v>-0.40015326868056889</v>
      </c>
      <c r="M373" s="21">
        <v>-0.23033950119983573</v>
      </c>
      <c r="S373" s="19">
        <v>375</v>
      </c>
      <c r="T373" s="13">
        <v>1418.8419735927725</v>
      </c>
      <c r="U373" s="14">
        <v>0.70994828449090808</v>
      </c>
      <c r="V373" s="14">
        <v>1.1301034310181839</v>
      </c>
      <c r="W373" s="20">
        <f t="shared" si="35"/>
        <v>1.277133764799071</v>
      </c>
      <c r="X373" s="15">
        <v>71.420643573608075</v>
      </c>
      <c r="Y373" s="15">
        <v>73.892933460363409</v>
      </c>
      <c r="AA373" s="21">
        <v>345</v>
      </c>
      <c r="AB373" s="21">
        <v>74.912622176218434</v>
      </c>
      <c r="AC373" s="21">
        <v>-0.15816060308087287</v>
      </c>
      <c r="AD373" s="21">
        <v>-9.502200890737382E-2</v>
      </c>
      <c r="AI373" s="19">
        <v>374</v>
      </c>
      <c r="AJ373" s="98">
        <v>1331.7546268656713</v>
      </c>
      <c r="AK373" s="99">
        <v>0.7049494813417756</v>
      </c>
      <c r="AL373" s="99">
        <v>1.1399326417890343</v>
      </c>
      <c r="AM373" s="9">
        <f t="shared" si="36"/>
        <v>1.2994464278161268</v>
      </c>
      <c r="AN373" s="100">
        <v>72.99988835438792</v>
      </c>
      <c r="AO373" s="100">
        <v>75.774580770945917</v>
      </c>
      <c r="AP373" s="91">
        <v>74.256116565383721</v>
      </c>
      <c r="AQ373" s="21"/>
      <c r="AR373" s="21">
        <v>345</v>
      </c>
      <c r="AS373" s="21">
        <v>74.75993274825754</v>
      </c>
      <c r="AT373" s="21">
        <v>-2.0733755750242722E-2</v>
      </c>
      <c r="AU373" s="21">
        <v>-1.3181284156913624E-2</v>
      </c>
    </row>
    <row r="374" spans="2:47" ht="14.25">
      <c r="B374" s="19">
        <v>374</v>
      </c>
      <c r="C374" s="98">
        <v>1421.1991666666665</v>
      </c>
      <c r="D374" s="99">
        <v>0.69</v>
      </c>
      <c r="E374" s="99">
        <v>1.1549930889589208</v>
      </c>
      <c r="F374" s="9">
        <f t="shared" si="37"/>
        <v>1.3340090355428695</v>
      </c>
      <c r="G374" s="100">
        <v>73.107409178422671</v>
      </c>
      <c r="H374" s="100">
        <v>73.111374698351668</v>
      </c>
      <c r="J374" s="21">
        <v>346</v>
      </c>
      <c r="K374" s="21">
        <v>75.271868532160681</v>
      </c>
      <c r="L374" s="21">
        <v>-3.8906104303398479</v>
      </c>
      <c r="M374" s="21">
        <v>-2.2395450344371404</v>
      </c>
      <c r="S374" s="19">
        <v>376</v>
      </c>
      <c r="T374" s="13">
        <v>1318.6958333333334</v>
      </c>
      <c r="U374" s="14">
        <v>0.70507341037235527</v>
      </c>
      <c r="V374" s="14">
        <v>1.1499999999999999</v>
      </c>
      <c r="W374" s="20">
        <f t="shared" si="35"/>
        <v>1.3224999999999998</v>
      </c>
      <c r="X374" s="15">
        <v>73.892933460363409</v>
      </c>
      <c r="Y374" s="15">
        <v>72.99988835438792</v>
      </c>
      <c r="AA374" s="21">
        <v>346</v>
      </c>
      <c r="AB374" s="21">
        <v>75.108370202811116</v>
      </c>
      <c r="AC374" s="21">
        <v>-0.95806914893631756</v>
      </c>
      <c r="AD374" s="21">
        <v>-0.57560260539444319</v>
      </c>
      <c r="AI374" s="19">
        <v>375</v>
      </c>
      <c r="AJ374" s="98">
        <v>1380.93</v>
      </c>
      <c r="AK374" s="99">
        <v>0.62478605033231271</v>
      </c>
      <c r="AL374" s="99">
        <v>1.0204278993353744</v>
      </c>
      <c r="AM374" s="9">
        <f t="shared" si="36"/>
        <v>1.0412730977420048</v>
      </c>
      <c r="AN374" s="100">
        <v>75.774580770945917</v>
      </c>
      <c r="AO374" s="100">
        <v>74.186493480435473</v>
      </c>
      <c r="AP374" s="91">
        <v>74.96692743389309</v>
      </c>
      <c r="AQ374" s="21"/>
      <c r="AR374" s="21">
        <v>346</v>
      </c>
      <c r="AS374" s="21">
        <v>74.943750608208603</v>
      </c>
      <c r="AT374" s="21">
        <v>-0.57643418924061507</v>
      </c>
      <c r="AU374" s="21">
        <v>-0.36646244595852928</v>
      </c>
    </row>
    <row r="375" spans="2:47" ht="14.25">
      <c r="B375" s="19">
        <v>375</v>
      </c>
      <c r="C375" s="98">
        <v>1433.376634214186</v>
      </c>
      <c r="D375" s="99">
        <v>0.70016140662266346</v>
      </c>
      <c r="E375" s="99">
        <v>1.1498385933773365</v>
      </c>
      <c r="F375" s="9">
        <f t="shared" si="37"/>
        <v>1.3221287908199719</v>
      </c>
      <c r="G375" s="100">
        <v>73.111374698351668</v>
      </c>
      <c r="H375" s="100">
        <v>71.420643573608075</v>
      </c>
      <c r="J375" s="21">
        <v>347</v>
      </c>
      <c r="K375" s="21">
        <v>73.227731149412293</v>
      </c>
      <c r="L375" s="21">
        <v>1.3085431842864068</v>
      </c>
      <c r="M375" s="21">
        <v>0.75323434283272639</v>
      </c>
      <c r="S375" s="19">
        <v>377</v>
      </c>
      <c r="T375" s="13">
        <v>1331.7546268656713</v>
      </c>
      <c r="U375" s="14">
        <v>0.7049494813417756</v>
      </c>
      <c r="V375" s="14">
        <v>1.1399326417890343</v>
      </c>
      <c r="W375" s="20">
        <f t="shared" si="35"/>
        <v>1.2994464278161268</v>
      </c>
      <c r="X375" s="15">
        <v>72.99988835438792</v>
      </c>
      <c r="Y375" s="15">
        <v>75.774580770945917</v>
      </c>
      <c r="AA375" s="21">
        <v>347</v>
      </c>
      <c r="AB375" s="21">
        <v>74.799922124731751</v>
      </c>
      <c r="AC375" s="21">
        <v>-6.0723132224453025E-2</v>
      </c>
      <c r="AD375" s="21">
        <v>-3.6482119432518854E-2</v>
      </c>
      <c r="AI375" s="19">
        <v>376</v>
      </c>
      <c r="AJ375" s="98">
        <v>1460.9627450980392</v>
      </c>
      <c r="AK375" s="99">
        <v>0.58496098536144969</v>
      </c>
      <c r="AL375" s="99">
        <v>0.95496098536144958</v>
      </c>
      <c r="AM375" s="9">
        <f t="shared" si="36"/>
        <v>0.91195048356251074</v>
      </c>
      <c r="AN375" s="100">
        <v>74.186493480435473</v>
      </c>
      <c r="AO375" s="100">
        <v>70.659384137543967</v>
      </c>
      <c r="AP375" s="91">
        <v>73.419073974246487</v>
      </c>
      <c r="AQ375" s="21"/>
      <c r="AR375" s="21">
        <v>347</v>
      </c>
      <c r="AS375" s="21">
        <v>74.895276814795835</v>
      </c>
      <c r="AT375" s="21">
        <v>-1.1573262223637357</v>
      </c>
      <c r="AU375" s="21">
        <v>-0.7357589229363436</v>
      </c>
    </row>
    <row r="376" spans="2:47" ht="14.25">
      <c r="B376" s="19">
        <v>376</v>
      </c>
      <c r="C376" s="98">
        <v>1418.8419735927725</v>
      </c>
      <c r="D376" s="99">
        <v>0.70994828449090808</v>
      </c>
      <c r="E376" s="99">
        <v>1.1301034310181839</v>
      </c>
      <c r="F376" s="9">
        <f t="shared" si="37"/>
        <v>1.277133764799071</v>
      </c>
      <c r="G376" s="100">
        <v>71.420643573608075</v>
      </c>
      <c r="H376" s="100">
        <v>73.892933460363409</v>
      </c>
      <c r="J376" s="21">
        <v>348</v>
      </c>
      <c r="K376" s="21">
        <v>74.937487934154007</v>
      </c>
      <c r="L376" s="21">
        <v>-0.18302636101644509</v>
      </c>
      <c r="M376" s="21">
        <v>-0.10535513265194076</v>
      </c>
      <c r="S376" s="19">
        <v>378</v>
      </c>
      <c r="T376" s="13">
        <v>1380.93</v>
      </c>
      <c r="U376" s="14">
        <v>0.62478605033231271</v>
      </c>
      <c r="V376" s="14">
        <v>1.0204278993353744</v>
      </c>
      <c r="W376" s="20">
        <f t="shared" si="35"/>
        <v>1.0412730977420048</v>
      </c>
      <c r="X376" s="15">
        <v>75.774580770945917</v>
      </c>
      <c r="Y376" s="15">
        <v>74.186493480435473</v>
      </c>
      <c r="AA376" s="21">
        <v>348</v>
      </c>
      <c r="AB376" s="21">
        <v>74.950705426860154</v>
      </c>
      <c r="AC376" s="21">
        <v>-0.58338900789216552</v>
      </c>
      <c r="AD376" s="21">
        <v>-0.35049686473468766</v>
      </c>
      <c r="AI376" s="19">
        <v>377</v>
      </c>
      <c r="AJ376" s="98">
        <v>1465.925</v>
      </c>
      <c r="AK376" s="99">
        <v>0.57498324094366371</v>
      </c>
      <c r="AL376" s="99">
        <v>0.93494972283099143</v>
      </c>
      <c r="AM376" s="9">
        <f t="shared" si="36"/>
        <v>0.87413098422174773</v>
      </c>
      <c r="AN376" s="100">
        <v>70.659384137543967</v>
      </c>
      <c r="AO376" s="100">
        <v>67.563373055361595</v>
      </c>
      <c r="AP376" s="91">
        <v>71.287151668440131</v>
      </c>
      <c r="AQ376" s="21"/>
      <c r="AR376" s="21">
        <v>348</v>
      </c>
      <c r="AS376" s="21">
        <v>74.53645332238689</v>
      </c>
      <c r="AT376" s="21">
        <v>0.42883522365180227</v>
      </c>
      <c r="AU376" s="21">
        <v>0.27262783489584802</v>
      </c>
    </row>
    <row r="377" spans="2:47" ht="14.25">
      <c r="B377" s="19">
        <v>377</v>
      </c>
      <c r="C377" s="98">
        <v>1318.6958333333334</v>
      </c>
      <c r="D377" s="99">
        <v>0.70507341037235527</v>
      </c>
      <c r="E377" s="99">
        <v>1.1499999999999999</v>
      </c>
      <c r="F377" s="9">
        <f t="shared" si="37"/>
        <v>1.3224999999999998</v>
      </c>
      <c r="G377" s="100">
        <v>73.892933460363409</v>
      </c>
      <c r="H377" s="100">
        <v>72.99988835438792</v>
      </c>
      <c r="J377" s="21">
        <v>349</v>
      </c>
      <c r="K377" s="21">
        <v>75.110440809748809</v>
      </c>
      <c r="L377" s="21">
        <v>-0.96013975587401035</v>
      </c>
      <c r="M377" s="21">
        <v>-0.55268350844510006</v>
      </c>
      <c r="S377" s="19">
        <v>379</v>
      </c>
      <c r="T377" s="13">
        <v>1460.9627450980392</v>
      </c>
      <c r="U377" s="14">
        <v>0.58496098536144969</v>
      </c>
      <c r="V377" s="14">
        <v>0.95496098536144958</v>
      </c>
      <c r="W377" s="20">
        <f t="shared" si="35"/>
        <v>0.91195048356251074</v>
      </c>
      <c r="X377" s="15">
        <v>74.186493480435473</v>
      </c>
      <c r="Y377" s="15">
        <v>70.659384137543967</v>
      </c>
      <c r="AA377" s="21">
        <v>349</v>
      </c>
      <c r="AB377" s="21">
        <v>74.968561170267947</v>
      </c>
      <c r="AC377" s="21">
        <v>-1.2306105778358472</v>
      </c>
      <c r="AD377" s="21">
        <v>-0.73934397701324794</v>
      </c>
      <c r="AI377" s="19">
        <v>378</v>
      </c>
      <c r="AJ377" s="98">
        <v>1496.0074999999999</v>
      </c>
      <c r="AK377" s="99">
        <v>0.58029323758228601</v>
      </c>
      <c r="AL377" s="99">
        <v>0.93514661879114303</v>
      </c>
      <c r="AM377" s="9">
        <f t="shared" si="36"/>
        <v>0.87449919863650738</v>
      </c>
      <c r="AN377" s="100">
        <v>67.563373055361595</v>
      </c>
      <c r="AO377" s="100">
        <v>67.872308461800259</v>
      </c>
      <c r="AP377" s="91">
        <v>69.523439054933732</v>
      </c>
      <c r="AQ377" s="21"/>
      <c r="AR377" s="21">
        <v>349</v>
      </c>
      <c r="AS377" s="21">
        <v>75.296510071838867</v>
      </c>
      <c r="AT377" s="21">
        <v>-0.77570562075682403</v>
      </c>
      <c r="AU377" s="21">
        <v>-0.49314732615151385</v>
      </c>
    </row>
    <row r="378" spans="2:47" ht="14.25">
      <c r="B378" s="19">
        <v>378</v>
      </c>
      <c r="C378" s="98">
        <v>1331.7546268656713</v>
      </c>
      <c r="D378" s="99">
        <v>0.7049494813417756</v>
      </c>
      <c r="E378" s="99">
        <v>1.1399326417890343</v>
      </c>
      <c r="F378" s="9">
        <f t="shared" si="37"/>
        <v>1.2994464278161268</v>
      </c>
      <c r="G378" s="100">
        <v>72.99988835438792</v>
      </c>
      <c r="H378" s="100">
        <v>75.774580770945917</v>
      </c>
      <c r="J378" s="21">
        <v>350</v>
      </c>
      <c r="K378" s="21">
        <v>74.83924716391175</v>
      </c>
      <c r="L378" s="21">
        <v>-0.10004817140445255</v>
      </c>
      <c r="M378" s="21">
        <v>-5.7590547675004704E-2</v>
      </c>
      <c r="S378" s="19">
        <v>380</v>
      </c>
      <c r="T378" s="13">
        <v>1465.925</v>
      </c>
      <c r="U378" s="14">
        <v>0.57498324094366371</v>
      </c>
      <c r="V378" s="14">
        <v>0.93494972283099143</v>
      </c>
      <c r="W378" s="20">
        <f t="shared" si="35"/>
        <v>0.87413098422174773</v>
      </c>
      <c r="X378" s="15">
        <v>70.659384137543967</v>
      </c>
      <c r="Y378" s="15">
        <v>67.563373055361595</v>
      </c>
      <c r="AA378" s="21">
        <v>350</v>
      </c>
      <c r="AB378" s="21">
        <v>74.561823449429056</v>
      </c>
      <c r="AC378" s="21">
        <v>0.40346509660963648</v>
      </c>
      <c r="AD378" s="21">
        <v>0.24239958154592875</v>
      </c>
      <c r="AI378" s="19">
        <v>379</v>
      </c>
      <c r="AJ378" s="98">
        <v>1469.9041666666665</v>
      </c>
      <c r="AK378" s="99">
        <v>0.61</v>
      </c>
      <c r="AL378" s="99">
        <v>0.98499035121574685</v>
      </c>
      <c r="AM378" s="9">
        <f t="shared" si="36"/>
        <v>0.9702059919881203</v>
      </c>
      <c r="AN378" s="100">
        <v>70.646153846153851</v>
      </c>
      <c r="AO378" s="100">
        <v>69.507212130162969</v>
      </c>
      <c r="AP378" s="91">
        <v>71.695000228075358</v>
      </c>
      <c r="AQ378" s="21"/>
      <c r="AR378" s="21">
        <v>350</v>
      </c>
      <c r="AS378" s="21">
        <v>74.827116722210064</v>
      </c>
      <c r="AT378" s="21">
        <v>0.7885278939174043</v>
      </c>
      <c r="AU378" s="21">
        <v>0.50129896197201385</v>
      </c>
    </row>
    <row r="379" spans="2:47" ht="14.25">
      <c r="B379" s="19">
        <v>379</v>
      </c>
      <c r="C379" s="98">
        <v>1380.93</v>
      </c>
      <c r="D379" s="99">
        <v>0.62478605033231271</v>
      </c>
      <c r="E379" s="99">
        <v>1.0204278993353744</v>
      </c>
      <c r="F379" s="9">
        <f t="shared" si="37"/>
        <v>1.0412730977420048</v>
      </c>
      <c r="G379" s="100">
        <v>75.774580770945917</v>
      </c>
      <c r="H379" s="100">
        <v>74.186493480435473</v>
      </c>
      <c r="J379" s="21">
        <v>351</v>
      </c>
      <c r="K379" s="21">
        <v>74.960917817899684</v>
      </c>
      <c r="L379" s="21">
        <v>-0.59360139893169617</v>
      </c>
      <c r="M379" s="21">
        <v>-0.34169369799800187</v>
      </c>
      <c r="S379" s="19">
        <v>381</v>
      </c>
      <c r="T379" s="13">
        <v>1496.0074999999999</v>
      </c>
      <c r="U379" s="14">
        <v>0.58029323758228601</v>
      </c>
      <c r="V379" s="14">
        <v>0.93514661879114303</v>
      </c>
      <c r="W379" s="20">
        <f t="shared" si="35"/>
        <v>0.87449919863650738</v>
      </c>
      <c r="X379" s="15">
        <v>67.563373055361595</v>
      </c>
      <c r="Y379" s="15">
        <v>67.872308461800259</v>
      </c>
      <c r="AA379" s="21">
        <v>351</v>
      </c>
      <c r="AB379" s="21">
        <v>75.333020193572537</v>
      </c>
      <c r="AC379" s="21">
        <v>-0.81221574249049411</v>
      </c>
      <c r="AD379" s="21">
        <v>-0.48797469163782242</v>
      </c>
      <c r="AI379" s="19">
        <v>380</v>
      </c>
      <c r="AJ379" s="98">
        <v>1440.7766666666666</v>
      </c>
      <c r="AK379" s="99">
        <v>0.64495818633215729</v>
      </c>
      <c r="AL379" s="99">
        <v>0.76008362733568535</v>
      </c>
      <c r="AM379" s="9">
        <f t="shared" si="36"/>
        <v>0.57772712054377295</v>
      </c>
      <c r="AN379" s="100">
        <v>69.507212130162969</v>
      </c>
      <c r="AO379" s="100">
        <v>68.176987952736269</v>
      </c>
      <c r="AP379" s="91">
        <v>69.492987935462779</v>
      </c>
      <c r="AQ379" s="21"/>
      <c r="AR379" s="21">
        <v>351</v>
      </c>
      <c r="AS379" s="21">
        <v>75.34179780725546</v>
      </c>
      <c r="AT379" s="21">
        <v>-1.4949401938181239</v>
      </c>
      <c r="AU379" s="21">
        <v>-0.9503937313468902</v>
      </c>
    </row>
    <row r="380" spans="2:47" ht="14.25">
      <c r="B380" s="19">
        <v>380</v>
      </c>
      <c r="C380" s="98">
        <v>1460.9627450980392</v>
      </c>
      <c r="D380" s="99">
        <v>0.58496098536144969</v>
      </c>
      <c r="E380" s="99">
        <v>0.95496098536144958</v>
      </c>
      <c r="F380" s="9">
        <f t="shared" si="37"/>
        <v>0.91195048356251074</v>
      </c>
      <c r="G380" s="100">
        <v>74.186493480435473</v>
      </c>
      <c r="H380" s="100">
        <v>70.659384137543967</v>
      </c>
      <c r="J380" s="21">
        <v>352</v>
      </c>
      <c r="K380" s="21">
        <v>74.98873279202877</v>
      </c>
      <c r="L380" s="21">
        <v>-1.2507821995966708</v>
      </c>
      <c r="M380" s="21">
        <v>-0.71998549184591643</v>
      </c>
      <c r="S380" s="19">
        <v>383</v>
      </c>
      <c r="T380" s="13">
        <v>1469.9041666666665</v>
      </c>
      <c r="U380" s="14">
        <v>0.61</v>
      </c>
      <c r="V380" s="14">
        <v>0.98499035121574685</v>
      </c>
      <c r="W380" s="20">
        <f t="shared" si="35"/>
        <v>0.9702059919881203</v>
      </c>
      <c r="X380" s="15">
        <v>70.646153846153851</v>
      </c>
      <c r="Y380" s="15">
        <v>69.507212130162969</v>
      </c>
      <c r="AA380" s="21">
        <v>352</v>
      </c>
      <c r="AB380" s="21">
        <v>74.840944778557045</v>
      </c>
      <c r="AC380" s="21">
        <v>0.77469983757042371</v>
      </c>
      <c r="AD380" s="21">
        <v>0.46543534503669515</v>
      </c>
      <c r="AI380" s="19">
        <v>382</v>
      </c>
      <c r="AJ380" s="98">
        <v>1457.0116666666665</v>
      </c>
      <c r="AK380" s="99">
        <v>0.67422517827756445</v>
      </c>
      <c r="AL380" s="99">
        <v>0.76484503565551287</v>
      </c>
      <c r="AM380" s="9">
        <f t="shared" si="36"/>
        <v>0.58498792856688275</v>
      </c>
      <c r="AN380" s="100">
        <v>63.83845411495389</v>
      </c>
      <c r="AO380" s="100">
        <v>64.245769449395766</v>
      </c>
      <c r="AP380" s="91">
        <v>66.453818570966703</v>
      </c>
      <c r="AQ380" s="21"/>
      <c r="AR380" s="21">
        <v>352</v>
      </c>
      <c r="AS380" s="21">
        <v>74.669028136042414</v>
      </c>
      <c r="AT380" s="21">
        <v>-0.9768869180038422</v>
      </c>
      <c r="AU380" s="21">
        <v>-0.62104638496233289</v>
      </c>
    </row>
    <row r="381" spans="2:47" ht="14.25">
      <c r="B381" s="19">
        <v>381</v>
      </c>
      <c r="C381" s="98">
        <v>1465.925</v>
      </c>
      <c r="D381" s="99">
        <v>0.57498324094366371</v>
      </c>
      <c r="E381" s="99">
        <v>0.93494972283099143</v>
      </c>
      <c r="F381" s="9">
        <f t="shared" si="37"/>
        <v>0.87413098422174773</v>
      </c>
      <c r="G381" s="100">
        <v>70.659384137543967</v>
      </c>
      <c r="H381" s="100">
        <v>67.563373055361595</v>
      </c>
      <c r="J381" s="21">
        <v>353</v>
      </c>
      <c r="K381" s="21">
        <v>74.623364266689578</v>
      </c>
      <c r="L381" s="21">
        <v>0.34192427934911507</v>
      </c>
      <c r="M381" s="21">
        <v>0.19682125354887278</v>
      </c>
      <c r="S381" s="19">
        <v>384</v>
      </c>
      <c r="T381" s="13">
        <v>1440.7766666666666</v>
      </c>
      <c r="U381" s="14">
        <v>0.64495818633215729</v>
      </c>
      <c r="V381" s="14">
        <v>0.76008362733568535</v>
      </c>
      <c r="W381" s="20">
        <f t="shared" si="35"/>
        <v>0.57772712054377295</v>
      </c>
      <c r="X381" s="15">
        <v>69.507212130162969</v>
      </c>
      <c r="Y381" s="15">
        <v>68.176987952736269</v>
      </c>
      <c r="AA381" s="21">
        <v>353</v>
      </c>
      <c r="AB381" s="21">
        <v>75.363594717766873</v>
      </c>
      <c r="AC381" s="21">
        <v>-1.5167371043295361</v>
      </c>
      <c r="AD381" s="21">
        <v>-0.9112471995573409</v>
      </c>
      <c r="AI381" s="19">
        <v>383</v>
      </c>
      <c r="AJ381" s="98">
        <v>1460.3541666666667</v>
      </c>
      <c r="AK381" s="99">
        <v>0.65</v>
      </c>
      <c r="AL381" s="99">
        <v>0.71</v>
      </c>
      <c r="AM381" s="9">
        <f t="shared" si="36"/>
        <v>0.50409999999999999</v>
      </c>
      <c r="AN381" s="100">
        <v>64.245769449395766</v>
      </c>
      <c r="AO381" s="100">
        <v>65.177045177045187</v>
      </c>
      <c r="AP381" s="91">
        <v>66.027038097056462</v>
      </c>
      <c r="AQ381" s="21"/>
      <c r="AR381" s="21">
        <v>353</v>
      </c>
      <c r="AS381" s="21">
        <v>74.893633131102149</v>
      </c>
      <c r="AT381" s="21">
        <v>-2.0900164790729434</v>
      </c>
      <c r="AU381" s="21">
        <v>-1.3287077090685839</v>
      </c>
    </row>
    <row r="382" spans="2:47" ht="14.25">
      <c r="B382" s="19">
        <v>382</v>
      </c>
      <c r="C382" s="98">
        <v>1496.0074999999999</v>
      </c>
      <c r="D382" s="99">
        <v>0.58029323758228601</v>
      </c>
      <c r="E382" s="99">
        <v>0.93514661879114303</v>
      </c>
      <c r="F382" s="9">
        <f t="shared" si="37"/>
        <v>0.87449919863650738</v>
      </c>
      <c r="G382" s="100">
        <v>67.563373055361595</v>
      </c>
      <c r="H382" s="100">
        <v>67.872308461800259</v>
      </c>
      <c r="J382" s="21">
        <v>354</v>
      </c>
      <c r="K382" s="21">
        <v>75.324197749327098</v>
      </c>
      <c r="L382" s="21">
        <v>-0.80339329824505512</v>
      </c>
      <c r="M382" s="21">
        <v>-0.46245582897582088</v>
      </c>
      <c r="S382" s="19">
        <v>385</v>
      </c>
      <c r="T382" s="13">
        <v>1420.5299353912419</v>
      </c>
      <c r="U382" s="14">
        <v>0.68</v>
      </c>
      <c r="V382" s="14">
        <v>0.80520531237295034</v>
      </c>
      <c r="W382" s="20">
        <f t="shared" ref="W382:W395" si="38">V382^2</f>
        <v>0.64835559507362051</v>
      </c>
      <c r="X382" s="15">
        <v>68.176987952736269</v>
      </c>
      <c r="Y382" s="15">
        <v>63.83845411495389</v>
      </c>
      <c r="AA382" s="21">
        <v>354</v>
      </c>
      <c r="AB382" s="21">
        <v>74.741010674079092</v>
      </c>
      <c r="AC382" s="21">
        <v>-1.0488694560405207</v>
      </c>
      <c r="AD382" s="21">
        <v>-0.6301549238756522</v>
      </c>
      <c r="AI382" s="19">
        <v>384</v>
      </c>
      <c r="AJ382" s="98">
        <v>1469.2674999999999</v>
      </c>
      <c r="AK382" s="99">
        <v>0.62486253331463049</v>
      </c>
      <c r="AL382" s="99">
        <v>0.80293799971945579</v>
      </c>
      <c r="AM382" s="9">
        <f t="shared" si="36"/>
        <v>0.6447094313934808</v>
      </c>
      <c r="AN382" s="100">
        <v>65.177045177045187</v>
      </c>
      <c r="AO382" s="100">
        <v>63.780092686040661</v>
      </c>
      <c r="AP382" s="91">
        <v>67.366480292555906</v>
      </c>
      <c r="AQ382" s="21"/>
      <c r="AR382" s="21">
        <v>354</v>
      </c>
      <c r="AS382" s="21">
        <v>74.245901010341484</v>
      </c>
      <c r="AT382" s="21">
        <v>0.66067663962149936</v>
      </c>
      <c r="AU382" s="21">
        <v>0.42001876686445744</v>
      </c>
    </row>
    <row r="383" spans="2:47" ht="14.25">
      <c r="B383" s="19">
        <v>383</v>
      </c>
      <c r="C383" s="98">
        <v>1438.3891666666666</v>
      </c>
      <c r="D383" s="99">
        <v>0.6</v>
      </c>
      <c r="E383" s="99">
        <v>0.97173817308333887</v>
      </c>
      <c r="F383" s="9">
        <f t="shared" si="37"/>
        <v>0.94427507702734503</v>
      </c>
      <c r="G383" s="100">
        <v>67.872308461800259</v>
      </c>
      <c r="H383" s="100">
        <v>70.646153846153851</v>
      </c>
      <c r="J383" s="21">
        <v>355</v>
      </c>
      <c r="K383" s="21">
        <v>74.85709775850691</v>
      </c>
      <c r="L383" s="21">
        <v>0.75854685762055851</v>
      </c>
      <c r="M383" s="21">
        <v>0.43664095359545591</v>
      </c>
      <c r="S383" s="19">
        <v>386</v>
      </c>
      <c r="T383" s="13">
        <v>1457.0116666666665</v>
      </c>
      <c r="U383" s="14">
        <v>0.67422517827756445</v>
      </c>
      <c r="V383" s="14">
        <v>0.76484503565551287</v>
      </c>
      <c r="W383" s="20">
        <f t="shared" si="38"/>
        <v>0.58498792856688275</v>
      </c>
      <c r="X383" s="15">
        <v>63.83845411495389</v>
      </c>
      <c r="Y383" s="15">
        <v>64.245769449395766</v>
      </c>
      <c r="AA383" s="21">
        <v>355</v>
      </c>
      <c r="AB383" s="21">
        <v>75.101172293219108</v>
      </c>
      <c r="AC383" s="21">
        <v>-2.2975556411899021</v>
      </c>
      <c r="AD383" s="21">
        <v>-1.3803586250281321</v>
      </c>
      <c r="AI383" s="19">
        <v>385</v>
      </c>
      <c r="AJ383" s="98">
        <v>1442.6866666666665</v>
      </c>
      <c r="AK383" s="99">
        <v>0.62</v>
      </c>
      <c r="AL383" s="99">
        <v>0.71493884098656513</v>
      </c>
      <c r="AM383" s="9">
        <f t="shared" ref="AM383:AM391" si="39">AL383^2</f>
        <v>0.511137546351213</v>
      </c>
      <c r="AN383" s="100">
        <v>63.780092686040661</v>
      </c>
      <c r="AO383" s="100">
        <v>64.259340027650666</v>
      </c>
      <c r="AP383" s="91">
        <v>65.757609354916639</v>
      </c>
      <c r="AQ383" s="21"/>
      <c r="AR383" s="21">
        <v>355</v>
      </c>
      <c r="AS383" s="21">
        <v>75.355022551792331</v>
      </c>
      <c r="AT383" s="21">
        <v>-1.1390160389256181</v>
      </c>
      <c r="AU383" s="21">
        <v>-0.72411840137477279</v>
      </c>
    </row>
    <row r="384" spans="2:47" ht="14.25">
      <c r="B384" s="19">
        <v>384</v>
      </c>
      <c r="C384" s="98">
        <v>1469.9041666666665</v>
      </c>
      <c r="D384" s="99">
        <v>0.61</v>
      </c>
      <c r="E384" s="99">
        <v>0.98499035121574685</v>
      </c>
      <c r="F384" s="9">
        <f t="shared" si="37"/>
        <v>0.9702059919881203</v>
      </c>
      <c r="G384" s="100">
        <v>70.646153846153851</v>
      </c>
      <c r="H384" s="100">
        <v>69.507212130162969</v>
      </c>
      <c r="J384" s="21">
        <v>356</v>
      </c>
      <c r="K384" s="21">
        <v>75.31517875863851</v>
      </c>
      <c r="L384" s="21">
        <v>-1.4683211452011733</v>
      </c>
      <c r="M384" s="21">
        <v>-0.84520704104705258</v>
      </c>
      <c r="S384" s="19">
        <v>387</v>
      </c>
      <c r="T384" s="13">
        <v>1460.3541666666667</v>
      </c>
      <c r="U384" s="14">
        <v>0.65</v>
      </c>
      <c r="V384" s="14">
        <v>0.71</v>
      </c>
      <c r="W384" s="20">
        <f t="shared" si="38"/>
        <v>0.50409999999999999</v>
      </c>
      <c r="X384" s="15">
        <v>64.245769449395766</v>
      </c>
      <c r="Y384" s="15">
        <v>65.177045177045187</v>
      </c>
      <c r="AA384" s="21">
        <v>356</v>
      </c>
      <c r="AB384" s="21">
        <v>74.403176116783314</v>
      </c>
      <c r="AC384" s="21">
        <v>0.50340153317966951</v>
      </c>
      <c r="AD384" s="21">
        <v>0.30244083569487235</v>
      </c>
      <c r="AI384" s="19">
        <v>386</v>
      </c>
      <c r="AJ384" s="98">
        <v>1456.6933333333334</v>
      </c>
      <c r="AK384" s="99">
        <v>0.66630329423333567</v>
      </c>
      <c r="AL384" s="99">
        <v>0.76218023459998596</v>
      </c>
      <c r="AM384" s="9">
        <f t="shared" si="39"/>
        <v>0.58091871001488959</v>
      </c>
      <c r="AN384" s="100">
        <v>65.425903547068756</v>
      </c>
      <c r="AO384" s="100">
        <v>64.555041144340422</v>
      </c>
      <c r="AP384" s="91">
        <v>67.284024624328367</v>
      </c>
      <c r="AQ384" s="21"/>
      <c r="AR384" s="21">
        <v>356</v>
      </c>
      <c r="AS384" s="21">
        <v>74.901983830113352</v>
      </c>
      <c r="AT384" s="21">
        <v>-0.28627351550547075</v>
      </c>
      <c r="AU384" s="21">
        <v>-0.18199561140446319</v>
      </c>
    </row>
    <row r="385" spans="2:47" ht="14.25">
      <c r="B385" s="19">
        <v>385</v>
      </c>
      <c r="C385" s="98">
        <v>1440.7766666666666</v>
      </c>
      <c r="D385" s="99">
        <v>0.64495818633215729</v>
      </c>
      <c r="E385" s="99">
        <v>0.76008362733568535</v>
      </c>
      <c r="F385" s="9">
        <f t="shared" si="37"/>
        <v>0.57772712054377295</v>
      </c>
      <c r="G385" s="100">
        <v>69.507212130162969</v>
      </c>
      <c r="H385" s="100">
        <v>68.176987952736269</v>
      </c>
      <c r="J385" s="21">
        <v>357</v>
      </c>
      <c r="K385" s="21">
        <v>74.793204470178495</v>
      </c>
      <c r="L385" s="21">
        <v>-1.1010632521399231</v>
      </c>
      <c r="M385" s="21">
        <v>-0.63380304532720255</v>
      </c>
      <c r="S385" s="19">
        <v>388</v>
      </c>
      <c r="T385" s="13">
        <v>1469.2674999999999</v>
      </c>
      <c r="U385" s="14">
        <v>0.62486253331463049</v>
      </c>
      <c r="V385" s="14">
        <v>0.80293799971945579</v>
      </c>
      <c r="W385" s="20">
        <f t="shared" si="38"/>
        <v>0.6447094313934808</v>
      </c>
      <c r="X385" s="15">
        <v>65.177045177045187</v>
      </c>
      <c r="Y385" s="15">
        <v>63.780092686040661</v>
      </c>
      <c r="AA385" s="21">
        <v>357</v>
      </c>
      <c r="AB385" s="21">
        <v>75.478832816771913</v>
      </c>
      <c r="AC385" s="21">
        <v>-1.2628263039052001</v>
      </c>
      <c r="AD385" s="21">
        <v>-0.75869900569857918</v>
      </c>
      <c r="AI385" s="19">
        <v>387</v>
      </c>
      <c r="AJ385" s="98">
        <v>1457.5798146240991</v>
      </c>
      <c r="AK385" s="99">
        <v>0.65004924814498655</v>
      </c>
      <c r="AL385" s="99">
        <v>0.71995075185501356</v>
      </c>
      <c r="AM385" s="9">
        <f t="shared" si="39"/>
        <v>0.51832908509659936</v>
      </c>
      <c r="AN385" s="100">
        <v>64.555041144340422</v>
      </c>
      <c r="AO385" s="100">
        <v>62.924100776220449</v>
      </c>
      <c r="AP385" s="91">
        <v>66.311555602363015</v>
      </c>
      <c r="AQ385" s="21"/>
      <c r="AR385" s="21">
        <v>357</v>
      </c>
      <c r="AS385" s="21">
        <v>75.067467163346492</v>
      </c>
      <c r="AT385" s="21">
        <v>-1.3743485460637004</v>
      </c>
      <c r="AU385" s="21">
        <v>-0.87372876069954941</v>
      </c>
    </row>
    <row r="386" spans="2:47" ht="14.25">
      <c r="B386" s="19">
        <v>386</v>
      </c>
      <c r="C386" s="98">
        <v>1420.5299353912419</v>
      </c>
      <c r="D386" s="99">
        <v>0.68</v>
      </c>
      <c r="E386" s="99">
        <v>0.80520531237295034</v>
      </c>
      <c r="F386" s="9">
        <f t="shared" ref="F386:F400" si="40">E386^2</f>
        <v>0.64835559507362051</v>
      </c>
      <c r="G386" s="100">
        <v>68.176987952736269</v>
      </c>
      <c r="H386" s="100">
        <v>63.83845411495389</v>
      </c>
      <c r="J386" s="21">
        <v>358</v>
      </c>
      <c r="K386" s="21">
        <v>75.120664858788444</v>
      </c>
      <c r="L386" s="21">
        <v>-2.3170482067592388</v>
      </c>
      <c r="M386" s="21">
        <v>-1.3337582620796753</v>
      </c>
      <c r="S386" s="19">
        <v>389</v>
      </c>
      <c r="T386" s="13">
        <v>1442.6866666666665</v>
      </c>
      <c r="U386" s="14">
        <v>0.62</v>
      </c>
      <c r="V386" s="14">
        <v>0.71493884098656513</v>
      </c>
      <c r="W386" s="20">
        <f t="shared" si="38"/>
        <v>0.511137546351213</v>
      </c>
      <c r="X386" s="15">
        <v>63.780092686040661</v>
      </c>
      <c r="Y386" s="15">
        <v>64.259340027650666</v>
      </c>
      <c r="AA386" s="21">
        <v>358</v>
      </c>
      <c r="AB386" s="21">
        <v>74.995439969133514</v>
      </c>
      <c r="AC386" s="21">
        <v>-0.37972965452563301</v>
      </c>
      <c r="AD386" s="21">
        <v>-0.22813946021866385</v>
      </c>
      <c r="AI386" s="19">
        <v>388</v>
      </c>
      <c r="AJ386" s="98">
        <v>1463.0029850746268</v>
      </c>
      <c r="AK386" s="99">
        <v>0.64</v>
      </c>
      <c r="AL386" s="99">
        <v>0.65031849653808105</v>
      </c>
      <c r="AM386" s="9">
        <f t="shared" si="39"/>
        <v>0.42291414693955015</v>
      </c>
      <c r="AN386" s="100">
        <v>62.924100776220449</v>
      </c>
      <c r="AO386" s="100">
        <v>66.211175395858717</v>
      </c>
      <c r="AP386" s="91">
        <v>64.574324757852111</v>
      </c>
      <c r="AQ386" s="21"/>
      <c r="AR386" s="21">
        <v>358</v>
      </c>
      <c r="AS386" s="21">
        <v>74.372785224575139</v>
      </c>
      <c r="AT386" s="21">
        <v>2.286253665815579</v>
      </c>
      <c r="AU386" s="21">
        <v>1.4534635975707295</v>
      </c>
    </row>
    <row r="387" spans="2:47" ht="14.25">
      <c r="B387" s="19">
        <v>387</v>
      </c>
      <c r="C387" s="98">
        <v>1457.0116666666665</v>
      </c>
      <c r="D387" s="99">
        <v>0.67422517827756445</v>
      </c>
      <c r="E387" s="99">
        <v>0.76484503565551287</v>
      </c>
      <c r="F387" s="9">
        <f t="shared" si="40"/>
        <v>0.58498792856688275</v>
      </c>
      <c r="G387" s="100">
        <v>63.83845411495389</v>
      </c>
      <c r="H387" s="100">
        <v>64.245769449395766</v>
      </c>
      <c r="J387" s="21">
        <v>359</v>
      </c>
      <c r="K387" s="21">
        <v>74.483646677621294</v>
      </c>
      <c r="L387" s="21">
        <v>0.42293097234168897</v>
      </c>
      <c r="M387" s="21">
        <v>0.24345098949800653</v>
      </c>
      <c r="S387" s="19">
        <v>391</v>
      </c>
      <c r="T387" s="13">
        <v>1456.6933333333334</v>
      </c>
      <c r="U387" s="14">
        <v>0.66630329423333567</v>
      </c>
      <c r="V387" s="14">
        <v>0.76218023459998596</v>
      </c>
      <c r="W387" s="20">
        <f t="shared" si="38"/>
        <v>0.58091871001488959</v>
      </c>
      <c r="X387" s="15">
        <v>65.425903547068756</v>
      </c>
      <c r="Y387" s="15">
        <v>64.555041144340422</v>
      </c>
      <c r="AA387" s="21">
        <v>359</v>
      </c>
      <c r="AB387" s="21">
        <v>75.129909054168508</v>
      </c>
      <c r="AC387" s="21">
        <v>-1.4367904368857154</v>
      </c>
      <c r="AD387" s="21">
        <v>-0.86321568729712816</v>
      </c>
      <c r="AI387" s="19">
        <v>390</v>
      </c>
      <c r="AJ387" s="98">
        <v>1354.8266666666666</v>
      </c>
      <c r="AK387" s="99">
        <v>0.63047690993890826</v>
      </c>
      <c r="AL387" s="99">
        <v>0.65976154503054585</v>
      </c>
      <c r="AM387" s="9">
        <f t="shared" si="39"/>
        <v>0.43528529630109297</v>
      </c>
      <c r="AN387" s="100">
        <v>60.760778983819904</v>
      </c>
      <c r="AO387" s="100">
        <v>64.907665721852254</v>
      </c>
      <c r="AP387" s="91">
        <v>63.67583987951636</v>
      </c>
      <c r="AQ387" s="21"/>
      <c r="AR387" s="21">
        <v>359</v>
      </c>
      <c r="AS387" s="21">
        <v>76.219334173780709</v>
      </c>
      <c r="AT387" s="21">
        <v>-2.3453561515203774</v>
      </c>
      <c r="AU387" s="21">
        <v>-1.4910374297234381</v>
      </c>
    </row>
    <row r="388" spans="2:47" ht="14.25">
      <c r="B388" s="19">
        <v>388</v>
      </c>
      <c r="C388" s="98">
        <v>1460.3541666666667</v>
      </c>
      <c r="D388" s="99">
        <v>0.65</v>
      </c>
      <c r="E388" s="99">
        <v>0.71</v>
      </c>
      <c r="F388" s="9">
        <f t="shared" si="40"/>
        <v>0.50409999999999999</v>
      </c>
      <c r="G388" s="100">
        <v>64.245769449395766</v>
      </c>
      <c r="H388" s="100">
        <v>65.177045177045187</v>
      </c>
      <c r="J388" s="21">
        <v>360</v>
      </c>
      <c r="K388" s="21">
        <v>75.461973371393839</v>
      </c>
      <c r="L388" s="21">
        <v>-1.245966858527126</v>
      </c>
      <c r="M388" s="21">
        <v>-0.71721364578872115</v>
      </c>
      <c r="S388" s="19">
        <v>392</v>
      </c>
      <c r="T388" s="13">
        <v>1457.5798146240991</v>
      </c>
      <c r="U388" s="14">
        <v>0.65004924814498655</v>
      </c>
      <c r="V388" s="14">
        <v>0.71995075185501356</v>
      </c>
      <c r="W388" s="20">
        <f t="shared" si="38"/>
        <v>0.51832908509659936</v>
      </c>
      <c r="X388" s="15">
        <v>64.555041144340422</v>
      </c>
      <c r="Y388" s="15">
        <v>62.924100776220449</v>
      </c>
      <c r="AA388" s="21">
        <v>360</v>
      </c>
      <c r="AB388" s="21">
        <v>74.365824409894699</v>
      </c>
      <c r="AC388" s="21">
        <v>2.2932144804960188</v>
      </c>
      <c r="AD388" s="21">
        <v>1.3777504798763867</v>
      </c>
      <c r="AI388" s="19">
        <v>391</v>
      </c>
      <c r="AJ388" s="98">
        <v>1459.5583333333334</v>
      </c>
      <c r="AK388" s="99">
        <v>0.63502812006319109</v>
      </c>
      <c r="AL388" s="99">
        <v>0.8596625592417062</v>
      </c>
      <c r="AM388" s="9">
        <f t="shared" si="39"/>
        <v>0.73901971576199998</v>
      </c>
      <c r="AN388" s="100">
        <v>64.907665721852254</v>
      </c>
      <c r="AO388" s="100">
        <v>70.616536205561502</v>
      </c>
      <c r="AP388" s="91">
        <v>67.755277738846587</v>
      </c>
      <c r="AQ388" s="21"/>
      <c r="AR388" s="21">
        <v>360</v>
      </c>
      <c r="AS388" s="21">
        <v>74.379190149151356</v>
      </c>
      <c r="AT388" s="21">
        <v>-0.49845643851784871</v>
      </c>
      <c r="AU388" s="21">
        <v>-0.3168888471096219</v>
      </c>
    </row>
    <row r="389" spans="2:47" ht="14.25">
      <c r="B389" s="19">
        <v>389</v>
      </c>
      <c r="C389" s="98">
        <v>1469.2674999999999</v>
      </c>
      <c r="D389" s="99">
        <v>0.62486253331463049</v>
      </c>
      <c r="E389" s="99">
        <v>0.80293799971945579</v>
      </c>
      <c r="F389" s="9">
        <f t="shared" si="40"/>
        <v>0.6447094313934808</v>
      </c>
      <c r="G389" s="100">
        <v>65.177045177045187</v>
      </c>
      <c r="H389" s="100">
        <v>63.780092686040661</v>
      </c>
      <c r="J389" s="21">
        <v>361</v>
      </c>
      <c r="K389" s="21">
        <v>75.020096317803791</v>
      </c>
      <c r="L389" s="21">
        <v>-0.40438600319590989</v>
      </c>
      <c r="M389" s="21">
        <v>-0.23277598250158732</v>
      </c>
      <c r="S389" s="19">
        <v>393</v>
      </c>
      <c r="T389" s="13">
        <v>1463.0029850746268</v>
      </c>
      <c r="U389" s="14">
        <v>0.64</v>
      </c>
      <c r="V389" s="14">
        <v>0.65031849653808105</v>
      </c>
      <c r="W389" s="20">
        <f t="shared" si="38"/>
        <v>0.42291414693955015</v>
      </c>
      <c r="X389" s="15">
        <v>62.924100776220449</v>
      </c>
      <c r="Y389" s="15">
        <v>66.211175395858717</v>
      </c>
      <c r="AA389" s="21">
        <v>361</v>
      </c>
      <c r="AB389" s="21">
        <v>76.250022873195093</v>
      </c>
      <c r="AC389" s="21">
        <v>-2.3760448509347611</v>
      </c>
      <c r="AD389" s="21">
        <v>-1.4275145048251705</v>
      </c>
      <c r="AI389" s="19">
        <v>392</v>
      </c>
      <c r="AJ389" s="98">
        <v>1385.9471770334931</v>
      </c>
      <c r="AK389" s="99">
        <v>0.64990965456155902</v>
      </c>
      <c r="AL389" s="99">
        <v>1.0705420726306465</v>
      </c>
      <c r="AM389" s="9">
        <f t="shared" si="39"/>
        <v>1.1460603292723204</v>
      </c>
      <c r="AN389" s="100">
        <v>70.616536205561502</v>
      </c>
      <c r="AO389" s="100">
        <v>69.896641899381279</v>
      </c>
      <c r="AP389" s="91">
        <v>72.400224097100619</v>
      </c>
      <c r="AQ389" s="21"/>
      <c r="AR389" s="21">
        <v>361</v>
      </c>
      <c r="AS389" s="21">
        <v>74.614325355941133</v>
      </c>
      <c r="AT389" s="21">
        <v>-1.9556148099646862</v>
      </c>
      <c r="AU389" s="21">
        <v>-1.243263151265366</v>
      </c>
    </row>
    <row r="390" spans="2:47" ht="14.25">
      <c r="B390" s="19">
        <v>390</v>
      </c>
      <c r="C390" s="98">
        <v>1442.6866666666665</v>
      </c>
      <c r="D390" s="99">
        <v>0.62</v>
      </c>
      <c r="E390" s="99">
        <v>0.71493884098656513</v>
      </c>
      <c r="F390" s="9">
        <f t="shared" si="40"/>
        <v>0.511137546351213</v>
      </c>
      <c r="G390" s="100">
        <v>63.780092686040661</v>
      </c>
      <c r="H390" s="100">
        <v>64.259340027650666</v>
      </c>
      <c r="J390" s="21">
        <v>362</v>
      </c>
      <c r="K390" s="21">
        <v>75.145932341356001</v>
      </c>
      <c r="L390" s="21">
        <v>-1.4528137240732093</v>
      </c>
      <c r="M390" s="21">
        <v>-0.83628053231381416</v>
      </c>
      <c r="S390" s="19">
        <v>394</v>
      </c>
      <c r="T390" s="13">
        <v>1477.8625</v>
      </c>
      <c r="U390" s="14">
        <v>0.61494413582173402</v>
      </c>
      <c r="V390" s="14">
        <v>0.64527932089133011</v>
      </c>
      <c r="W390" s="20">
        <f t="shared" si="38"/>
        <v>0.4163854019699762</v>
      </c>
      <c r="X390" s="15">
        <v>66.211175395858717</v>
      </c>
      <c r="Y390" s="15">
        <v>60.760778983819904</v>
      </c>
      <c r="AA390" s="21">
        <v>362</v>
      </c>
      <c r="AB390" s="21">
        <v>74.343624773350484</v>
      </c>
      <c r="AC390" s="21">
        <v>-0.46289106271697733</v>
      </c>
      <c r="AD390" s="21">
        <v>-0.27810237080434891</v>
      </c>
      <c r="AI390" s="19">
        <v>393</v>
      </c>
      <c r="AJ390" s="98">
        <v>1393.9816666666666</v>
      </c>
      <c r="AK390" s="99">
        <v>0.65499775558298723</v>
      </c>
      <c r="AL390" s="99">
        <v>1.140022444170127</v>
      </c>
      <c r="AM390" s="9">
        <f t="shared" si="39"/>
        <v>1.2996511732116303</v>
      </c>
      <c r="AN390" s="100">
        <v>69.896641899381279</v>
      </c>
      <c r="AO390" s="100">
        <v>73.150504953969048</v>
      </c>
      <c r="AP390" s="91">
        <v>72.23596206122906</v>
      </c>
      <c r="AQ390" s="21"/>
      <c r="AR390" s="21">
        <v>362</v>
      </c>
      <c r="AS390" s="21">
        <v>74.066643441373913</v>
      </c>
      <c r="AT390" s="21">
        <v>1.5906482969017048</v>
      </c>
      <c r="AU390" s="21">
        <v>1.0112392297727648</v>
      </c>
    </row>
    <row r="391" spans="2:47" ht="14.25">
      <c r="B391" s="19">
        <v>391</v>
      </c>
      <c r="C391" s="98">
        <v>1450.3266666666666</v>
      </c>
      <c r="D391" s="99">
        <v>0.64</v>
      </c>
      <c r="E391" s="99">
        <v>0.73381845909030641</v>
      </c>
      <c r="F391" s="9">
        <f t="shared" si="40"/>
        <v>0.53848953090167173</v>
      </c>
      <c r="G391" s="100">
        <v>64.259340027650666</v>
      </c>
      <c r="H391" s="100">
        <v>65.425903547068756</v>
      </c>
      <c r="J391" s="21">
        <v>363</v>
      </c>
      <c r="K391" s="21">
        <v>74.442869675536897</v>
      </c>
      <c r="L391" s="21">
        <v>2.2161692148538208</v>
      </c>
      <c r="M391" s="21">
        <v>1.2756894707046753</v>
      </c>
      <c r="S391" s="19">
        <v>395</v>
      </c>
      <c r="T391" s="13">
        <v>1354.8266666666666</v>
      </c>
      <c r="U391" s="14">
        <v>0.63047690993890826</v>
      </c>
      <c r="V391" s="14">
        <v>0.65976154503054585</v>
      </c>
      <c r="W391" s="20">
        <f t="shared" si="38"/>
        <v>0.43528529630109297</v>
      </c>
      <c r="X391" s="15">
        <v>60.760778983819904</v>
      </c>
      <c r="Y391" s="15">
        <v>64.907665721852254</v>
      </c>
      <c r="AA391" s="21">
        <v>363</v>
      </c>
      <c r="AB391" s="21">
        <v>74.675574866448272</v>
      </c>
      <c r="AC391" s="21">
        <v>-2.0168643204718251</v>
      </c>
      <c r="AD391" s="21">
        <v>-1.2117208438238116</v>
      </c>
      <c r="AI391" s="19">
        <v>394</v>
      </c>
      <c r="AJ391" s="98">
        <v>1439.6625000000001</v>
      </c>
      <c r="AK391" s="99">
        <v>0.63012742071288241</v>
      </c>
      <c r="AL391" s="99">
        <v>1.0902548414257647</v>
      </c>
      <c r="AM391" s="9">
        <f t="shared" si="39"/>
        <v>1.1886556192523192</v>
      </c>
      <c r="AN391" s="100">
        <v>73.150504953969048</v>
      </c>
      <c r="AO391" s="100">
        <v>73.606326103697839</v>
      </c>
      <c r="AP391" s="91">
        <v>73.707198778955984</v>
      </c>
      <c r="AQ391" s="21"/>
      <c r="AR391" s="21">
        <v>363</v>
      </c>
      <c r="AS391" s="21">
        <v>75.487170225307878</v>
      </c>
      <c r="AT391" s="21">
        <v>-1.7630488964682201</v>
      </c>
      <c r="AU391" s="21">
        <v>-1.1208412391280604</v>
      </c>
    </row>
    <row r="392" spans="2:47" ht="14.25">
      <c r="B392" s="19">
        <v>392</v>
      </c>
      <c r="C392" s="98">
        <v>1456.6933333333334</v>
      </c>
      <c r="D392" s="99">
        <v>0.66630329423333567</v>
      </c>
      <c r="E392" s="99">
        <v>0.76218023459998596</v>
      </c>
      <c r="F392" s="9">
        <f t="shared" si="40"/>
        <v>0.58091871001488959</v>
      </c>
      <c r="G392" s="100">
        <v>65.425903547068756</v>
      </c>
      <c r="H392" s="100">
        <v>64.555041144340422</v>
      </c>
      <c r="J392" s="21">
        <v>364</v>
      </c>
      <c r="K392" s="21">
        <v>76.171956545749651</v>
      </c>
      <c r="L392" s="21">
        <v>-2.29797852348932</v>
      </c>
      <c r="M392" s="21">
        <v>-1.322781214842462</v>
      </c>
      <c r="S392" s="19">
        <v>396</v>
      </c>
      <c r="T392" s="13">
        <v>1459.5583333333334</v>
      </c>
      <c r="U392" s="14">
        <v>0.63502812006319109</v>
      </c>
      <c r="V392" s="14">
        <v>0.8596625592417062</v>
      </c>
      <c r="W392" s="20">
        <f t="shared" si="38"/>
        <v>0.73901971576199998</v>
      </c>
      <c r="X392" s="15">
        <v>64.907665721852254</v>
      </c>
      <c r="Y392" s="15">
        <v>70.616536205561502</v>
      </c>
      <c r="AA392" s="21">
        <v>364</v>
      </c>
      <c r="AB392" s="21">
        <v>74.117884456267575</v>
      </c>
      <c r="AC392" s="21">
        <v>1.5394072820080424</v>
      </c>
      <c r="AD392" s="21">
        <v>0.9248673159664651</v>
      </c>
      <c r="AN392" s="100"/>
      <c r="AR392" s="21">
        <v>364</v>
      </c>
      <c r="AS392" s="21">
        <v>74.589403634630031</v>
      </c>
      <c r="AT392" s="21">
        <v>-0.15982267505907544</v>
      </c>
      <c r="AU392" s="21">
        <v>-0.10160571582150925</v>
      </c>
    </row>
    <row r="393" spans="2:47" ht="14.25">
      <c r="B393" s="19">
        <v>393</v>
      </c>
      <c r="C393" s="98">
        <v>1457.5798146240991</v>
      </c>
      <c r="D393" s="99">
        <v>0.65004924814498655</v>
      </c>
      <c r="E393" s="99">
        <v>0.71995075185501356</v>
      </c>
      <c r="F393" s="9">
        <f t="shared" si="40"/>
        <v>0.51832908509659936</v>
      </c>
      <c r="G393" s="100">
        <v>64.555041144340422</v>
      </c>
      <c r="H393" s="100">
        <v>62.924100776220449</v>
      </c>
      <c r="J393" s="21">
        <v>365</v>
      </c>
      <c r="K393" s="21">
        <v>74.414790432392337</v>
      </c>
      <c r="L393" s="21">
        <v>-0.53405672175883012</v>
      </c>
      <c r="M393" s="21">
        <v>-0.30741810333816694</v>
      </c>
      <c r="S393" s="19">
        <v>397</v>
      </c>
      <c r="T393" s="13">
        <v>1385.9471770334931</v>
      </c>
      <c r="U393" s="14">
        <v>0.64990965456155902</v>
      </c>
      <c r="V393" s="14">
        <v>1.0705420726306465</v>
      </c>
      <c r="W393" s="20">
        <f t="shared" si="38"/>
        <v>1.1460603292723204</v>
      </c>
      <c r="X393" s="15">
        <v>70.616536205561502</v>
      </c>
      <c r="Y393" s="15">
        <v>69.896641899381279</v>
      </c>
      <c r="AA393" s="21">
        <v>365</v>
      </c>
      <c r="AB393" s="21">
        <v>75.538778524672239</v>
      </c>
      <c r="AC393" s="21">
        <v>-1.8146571958325808</v>
      </c>
      <c r="AD393" s="21">
        <v>-1.0902359302339215</v>
      </c>
      <c r="AR393" s="21">
        <v>365</v>
      </c>
      <c r="AS393" s="21">
        <v>74.819241867590392</v>
      </c>
      <c r="AT393" s="21">
        <v>-1.3067373677285588</v>
      </c>
      <c r="AU393" s="21">
        <v>-0.83074560971838518</v>
      </c>
    </row>
    <row r="394" spans="2:47" ht="14.25">
      <c r="B394" s="19">
        <v>394</v>
      </c>
      <c r="C394" s="98">
        <v>1463.0029850746268</v>
      </c>
      <c r="D394" s="99">
        <v>0.64</v>
      </c>
      <c r="E394" s="99">
        <v>0.65031849653808105</v>
      </c>
      <c r="F394" s="9">
        <f t="shared" si="40"/>
        <v>0.42291414693955015</v>
      </c>
      <c r="G394" s="100">
        <v>62.924100776220449</v>
      </c>
      <c r="H394" s="100">
        <v>66.211175395858717</v>
      </c>
      <c r="J394" s="21">
        <v>366</v>
      </c>
      <c r="K394" s="21">
        <v>74.731271949304499</v>
      </c>
      <c r="L394" s="21">
        <v>-2.0725614033280522</v>
      </c>
      <c r="M394" s="21">
        <v>-1.1930247662919988</v>
      </c>
      <c r="S394" s="19">
        <v>398</v>
      </c>
      <c r="T394" s="13">
        <v>1393.9816666666666</v>
      </c>
      <c r="U394" s="14">
        <v>0.65499775558298723</v>
      </c>
      <c r="V394" s="14">
        <v>1.140022444170127</v>
      </c>
      <c r="W394" s="20">
        <f t="shared" si="38"/>
        <v>1.2996511732116303</v>
      </c>
      <c r="X394" s="15">
        <v>69.896641899381279</v>
      </c>
      <c r="Y394" s="15">
        <v>73.150504953969048</v>
      </c>
      <c r="AA394" s="21">
        <v>366</v>
      </c>
      <c r="AB394" s="21">
        <v>74.616464039169841</v>
      </c>
      <c r="AC394" s="21">
        <v>-0.18688307959888562</v>
      </c>
      <c r="AD394" s="21">
        <v>-0.11227831273001969</v>
      </c>
      <c r="AR394" s="21">
        <v>366</v>
      </c>
      <c r="AS394" s="21">
        <v>74.262196077619052</v>
      </c>
      <c r="AT394" s="21">
        <v>-0.74017055271170307</v>
      </c>
      <c r="AU394" s="21">
        <v>-0.47055625123579253</v>
      </c>
    </row>
    <row r="395" spans="2:47" ht="14.25">
      <c r="B395" s="19">
        <v>395</v>
      </c>
      <c r="C395" s="98">
        <v>1477.8625</v>
      </c>
      <c r="D395" s="99">
        <v>0.61494413582173402</v>
      </c>
      <c r="E395" s="99">
        <v>0.64527932089133011</v>
      </c>
      <c r="F395" s="9">
        <f t="shared" si="40"/>
        <v>0.4163854019699762</v>
      </c>
      <c r="G395" s="100">
        <v>66.211175395858717</v>
      </c>
      <c r="H395" s="100">
        <v>60.760778983819904</v>
      </c>
      <c r="J395" s="21">
        <v>367</v>
      </c>
      <c r="K395" s="21">
        <v>74.248028680954889</v>
      </c>
      <c r="L395" s="21">
        <v>1.4092630573207288</v>
      </c>
      <c r="M395" s="21">
        <v>0.81121154090019043</v>
      </c>
      <c r="S395" s="19">
        <v>399</v>
      </c>
      <c r="T395" s="13">
        <v>1439.6625000000001</v>
      </c>
      <c r="U395" s="14">
        <v>0.63012742071288241</v>
      </c>
      <c r="V395" s="14">
        <v>1.0902548414257647</v>
      </c>
      <c r="W395" s="20">
        <f t="shared" si="38"/>
        <v>1.1886556192523192</v>
      </c>
      <c r="X395" s="15">
        <v>73.150504953969048</v>
      </c>
      <c r="Y395" s="15">
        <v>73.606326103697839</v>
      </c>
      <c r="AA395" s="21">
        <v>367</v>
      </c>
      <c r="AB395" s="21">
        <v>74.853908532750609</v>
      </c>
      <c r="AC395" s="21">
        <v>-1.3414040328887751</v>
      </c>
      <c r="AD395" s="21">
        <v>-0.80590806736092324</v>
      </c>
      <c r="AR395" s="21">
        <v>367</v>
      </c>
      <c r="AS395" s="21">
        <v>74.338875575637076</v>
      </c>
      <c r="AT395" s="21">
        <v>-1.2314663972144047</v>
      </c>
      <c r="AU395" s="21">
        <v>-0.78289282013866246</v>
      </c>
    </row>
    <row r="396" spans="2:47" ht="14.25">
      <c r="B396" s="19">
        <v>396</v>
      </c>
      <c r="C396" s="98">
        <v>1354.8266666666666</v>
      </c>
      <c r="D396" s="99">
        <v>0.63047690993890826</v>
      </c>
      <c r="E396" s="99">
        <v>0.65976154503054585</v>
      </c>
      <c r="F396" s="9">
        <f t="shared" si="40"/>
        <v>0.43528529630109297</v>
      </c>
      <c r="G396" s="100">
        <v>60.760778983819904</v>
      </c>
      <c r="H396" s="100">
        <v>64.907665721852254</v>
      </c>
      <c r="J396" s="21">
        <v>368</v>
      </c>
      <c r="K396" s="21">
        <v>75.494609020864019</v>
      </c>
      <c r="L396" s="21">
        <v>-1.7704876920243606</v>
      </c>
      <c r="M396" s="21">
        <v>-1.0191426230404868</v>
      </c>
      <c r="X396" s="15"/>
      <c r="AA396" s="21">
        <v>368</v>
      </c>
      <c r="AB396" s="21">
        <v>74.272511111520174</v>
      </c>
      <c r="AC396" s="21">
        <v>-0.75048558661282527</v>
      </c>
      <c r="AD396" s="21">
        <v>-0.45088755800655977</v>
      </c>
      <c r="AR396" s="21">
        <v>368</v>
      </c>
      <c r="AS396" s="21">
        <v>74.119980166900461</v>
      </c>
      <c r="AT396" s="21">
        <v>-1.0086054685487937</v>
      </c>
      <c r="AU396" s="21">
        <v>-0.64121114588720962</v>
      </c>
    </row>
    <row r="397" spans="2:47">
      <c r="B397" s="19">
        <v>397</v>
      </c>
      <c r="C397" s="98">
        <v>1459.5583333333334</v>
      </c>
      <c r="D397" s="99">
        <v>0.63502812006319109</v>
      </c>
      <c r="E397" s="99">
        <v>0.8596625592417062</v>
      </c>
      <c r="F397" s="9">
        <f t="shared" si="40"/>
        <v>0.73901971576199998</v>
      </c>
      <c r="G397" s="100">
        <v>64.907665721852254</v>
      </c>
      <c r="H397" s="100">
        <v>70.616536205561502</v>
      </c>
      <c r="J397" s="21">
        <v>369</v>
      </c>
      <c r="K397" s="21">
        <v>74.69031771195877</v>
      </c>
      <c r="L397" s="21">
        <v>-0.26073675238781391</v>
      </c>
      <c r="M397" s="21">
        <v>-0.15008742446988912</v>
      </c>
      <c r="AA397" s="21">
        <v>369</v>
      </c>
      <c r="AB397" s="21">
        <v>74.391489206233075</v>
      </c>
      <c r="AC397" s="21">
        <v>-1.2840800278104041</v>
      </c>
      <c r="AD397" s="21">
        <v>-0.77146812457455161</v>
      </c>
      <c r="AR397" s="21">
        <v>369</v>
      </c>
      <c r="AS397" s="21">
        <v>74.118107982170741</v>
      </c>
      <c r="AT397" s="21">
        <v>-2.6974644085626664</v>
      </c>
      <c r="AU397" s="21">
        <v>-1.7148868396411594</v>
      </c>
    </row>
    <row r="398" spans="2:47">
      <c r="B398" s="19">
        <v>398</v>
      </c>
      <c r="C398" s="98">
        <v>1385.9471770334931</v>
      </c>
      <c r="D398" s="99">
        <v>0.64990965456155902</v>
      </c>
      <c r="E398" s="99">
        <v>1.0705420726306465</v>
      </c>
      <c r="F398" s="9">
        <f t="shared" si="40"/>
        <v>1.1460603292723204</v>
      </c>
      <c r="G398" s="100">
        <v>70.616536205561502</v>
      </c>
      <c r="H398" s="100">
        <v>69.896641899381279</v>
      </c>
      <c r="J398" s="21">
        <v>370</v>
      </c>
      <c r="K398" s="21">
        <v>74.884862432953923</v>
      </c>
      <c r="L398" s="21">
        <v>-1.3723579330920899</v>
      </c>
      <c r="M398" s="21">
        <v>-0.78996791109161191</v>
      </c>
      <c r="AA398" s="21">
        <v>370</v>
      </c>
      <c r="AB398" s="21">
        <v>74.175453552039244</v>
      </c>
      <c r="AC398" s="21">
        <v>-1.064078853687576</v>
      </c>
      <c r="AD398" s="21">
        <v>-0.63929264522055185</v>
      </c>
      <c r="AR398" s="21">
        <v>370</v>
      </c>
      <c r="AS398" s="21">
        <v>73.18731309577592</v>
      </c>
      <c r="AT398" s="21">
        <v>0.70562036458748878</v>
      </c>
      <c r="AU398" s="21">
        <v>0.44859130417911858</v>
      </c>
    </row>
    <row r="399" spans="2:47">
      <c r="B399" s="19">
        <v>399</v>
      </c>
      <c r="C399" s="98">
        <v>1393.9816666666666</v>
      </c>
      <c r="D399" s="99">
        <v>0.65499775558298723</v>
      </c>
      <c r="E399" s="99">
        <v>1.140022444170127</v>
      </c>
      <c r="F399" s="9">
        <f t="shared" si="40"/>
        <v>1.2996511732116303</v>
      </c>
      <c r="G399" s="100">
        <v>69.896641899381279</v>
      </c>
      <c r="H399" s="100">
        <v>73.150504953969048</v>
      </c>
      <c r="J399" s="21">
        <v>371</v>
      </c>
      <c r="K399" s="21">
        <v>74.352462100094073</v>
      </c>
      <c r="L399" s="21">
        <v>-0.83043657518672376</v>
      </c>
      <c r="M399" s="21">
        <v>-0.47802270149467446</v>
      </c>
      <c r="AA399" s="21">
        <v>371</v>
      </c>
      <c r="AB399" s="21">
        <v>74.154594690756895</v>
      </c>
      <c r="AC399" s="21">
        <v>-2.7339511171488198</v>
      </c>
      <c r="AD399" s="21">
        <v>-1.6425425949672348</v>
      </c>
      <c r="AR399" s="21">
        <v>371</v>
      </c>
      <c r="AS399" s="21">
        <v>74.806429674693504</v>
      </c>
      <c r="AT399" s="21">
        <v>-1.806541320305584</v>
      </c>
      <c r="AU399" s="21">
        <v>-1.1484911258238899</v>
      </c>
    </row>
    <row r="400" spans="2:47">
      <c r="B400" s="19">
        <v>400</v>
      </c>
      <c r="C400" s="98">
        <v>1439.6625000000001</v>
      </c>
      <c r="D400" s="99">
        <v>0.63012742071288241</v>
      </c>
      <c r="E400" s="99">
        <v>1.0902548414257647</v>
      </c>
      <c r="F400" s="9">
        <f t="shared" si="40"/>
        <v>1.1886556192523192</v>
      </c>
      <c r="G400" s="100">
        <v>73.150504953969048</v>
      </c>
      <c r="H400" s="100">
        <v>73.606326103697839</v>
      </c>
      <c r="J400" s="21">
        <v>372</v>
      </c>
      <c r="K400" s="21">
        <v>74.460155393581275</v>
      </c>
      <c r="L400" s="21">
        <v>-1.3527462151586036</v>
      </c>
      <c r="M400" s="21">
        <v>-0.77867885342286858</v>
      </c>
      <c r="AA400" s="21">
        <v>372</v>
      </c>
      <c r="AB400" s="21">
        <v>73.216538660660518</v>
      </c>
      <c r="AC400" s="21">
        <v>0.67639479970289074</v>
      </c>
      <c r="AD400" s="21">
        <v>0.40637422613648461</v>
      </c>
      <c r="AR400" s="21">
        <v>372</v>
      </c>
      <c r="AS400" s="21">
        <v>74.256116565383721</v>
      </c>
      <c r="AT400" s="21">
        <v>1.5184642055621964</v>
      </c>
      <c r="AU400" s="21">
        <v>0.96534889369395138</v>
      </c>
    </row>
    <row r="401" spans="7:47">
      <c r="G401" s="100"/>
      <c r="J401" s="21">
        <v>373</v>
      </c>
      <c r="K401" s="21">
        <v>74.263895605984757</v>
      </c>
      <c r="L401" s="21">
        <v>-1.1525209076330896</v>
      </c>
      <c r="M401" s="21">
        <v>-0.66342352234664848</v>
      </c>
      <c r="AA401" s="21">
        <v>373</v>
      </c>
      <c r="AB401" s="21">
        <v>74.873749505738687</v>
      </c>
      <c r="AC401" s="21">
        <v>-1.8738611513507664</v>
      </c>
      <c r="AD401" s="21">
        <v>-1.1258053367676346</v>
      </c>
      <c r="AR401" s="21">
        <v>373</v>
      </c>
      <c r="AS401" s="21">
        <v>74.96692743389309</v>
      </c>
      <c r="AT401" s="21">
        <v>-0.78043395345761724</v>
      </c>
      <c r="AU401" s="21">
        <v>-0.49615331781401584</v>
      </c>
    </row>
    <row r="402" spans="7:47">
      <c r="J402" s="21">
        <v>374</v>
      </c>
      <c r="K402" s="21">
        <v>74.249758045697718</v>
      </c>
      <c r="L402" s="21">
        <v>-2.8291144720896426</v>
      </c>
      <c r="M402" s="21">
        <v>-1.6285180388181815</v>
      </c>
      <c r="AA402" s="21">
        <v>374</v>
      </c>
      <c r="AB402" s="21">
        <v>74.316863742623966</v>
      </c>
      <c r="AC402" s="21">
        <v>1.4577170283219516</v>
      </c>
      <c r="AD402" s="21">
        <v>0.87578826680884281</v>
      </c>
      <c r="AR402" s="21">
        <v>374</v>
      </c>
      <c r="AS402" s="21">
        <v>73.419073974246487</v>
      </c>
      <c r="AT402" s="21">
        <v>-2.7596898367025204</v>
      </c>
      <c r="AU402" s="21">
        <v>-1.7544460521628669</v>
      </c>
    </row>
    <row r="403" spans="7:47">
      <c r="J403" s="21">
        <v>375</v>
      </c>
      <c r="K403" s="21">
        <v>73.398942814033745</v>
      </c>
      <c r="L403" s="21">
        <v>0.49399064632966372</v>
      </c>
      <c r="M403" s="21">
        <v>0.28435494091587948</v>
      </c>
      <c r="AA403" s="21">
        <v>375</v>
      </c>
      <c r="AB403" s="21">
        <v>74.938937134466101</v>
      </c>
      <c r="AC403" s="21">
        <v>-0.7524436540306283</v>
      </c>
      <c r="AD403" s="21">
        <v>-0.45206395399893334</v>
      </c>
      <c r="AR403" s="21">
        <v>375</v>
      </c>
      <c r="AS403" s="21">
        <v>71.287151668440131</v>
      </c>
      <c r="AT403" s="21">
        <v>-3.7237786130785366</v>
      </c>
      <c r="AU403" s="21">
        <v>-2.3673561426926377</v>
      </c>
    </row>
    <row r="404" spans="7:47">
      <c r="J404" s="21">
        <v>376</v>
      </c>
      <c r="K404" s="21">
        <v>74.922498030709789</v>
      </c>
      <c r="L404" s="21">
        <v>-1.9226096763218692</v>
      </c>
      <c r="M404" s="21">
        <v>-1.106708325302908</v>
      </c>
      <c r="AA404" s="21">
        <v>376</v>
      </c>
      <c r="AB404" s="21">
        <v>73.358133389323484</v>
      </c>
      <c r="AC404" s="21">
        <v>-2.6987492517795175</v>
      </c>
      <c r="AD404" s="21">
        <v>-1.621393510432146</v>
      </c>
      <c r="AR404" s="21">
        <v>376</v>
      </c>
      <c r="AS404" s="21">
        <v>69.523439054933732</v>
      </c>
      <c r="AT404" s="21">
        <v>-1.6511305931334732</v>
      </c>
      <c r="AU404" s="21">
        <v>-1.0496902630875675</v>
      </c>
    </row>
    <row r="405" spans="7:47">
      <c r="J405" s="21">
        <v>377</v>
      </c>
      <c r="K405" s="21">
        <v>74.411292982256356</v>
      </c>
      <c r="L405" s="21">
        <v>1.3632877886895614</v>
      </c>
      <c r="M405" s="21">
        <v>0.78474688029914164</v>
      </c>
      <c r="AA405" s="21">
        <v>377</v>
      </c>
      <c r="AB405" s="21">
        <v>71.252368167412016</v>
      </c>
      <c r="AC405" s="21">
        <v>-3.6889951120504207</v>
      </c>
      <c r="AD405" s="21">
        <v>-2.2163277046766998</v>
      </c>
      <c r="AR405" s="21">
        <v>377</v>
      </c>
      <c r="AS405" s="21">
        <v>71.695000228075358</v>
      </c>
      <c r="AT405" s="21">
        <v>-2.1877880979123887</v>
      </c>
      <c r="AU405" s="21">
        <v>-1.3908650676257326</v>
      </c>
    </row>
    <row r="406" spans="7:47">
      <c r="J406" s="21">
        <v>378</v>
      </c>
      <c r="K406" s="21">
        <v>74.867238573829979</v>
      </c>
      <c r="L406" s="21">
        <v>-0.68074509339450628</v>
      </c>
      <c r="M406" s="21">
        <v>-0.39185606498668185</v>
      </c>
      <c r="AA406" s="21">
        <v>378</v>
      </c>
      <c r="AB406" s="21">
        <v>69.503159481225111</v>
      </c>
      <c r="AC406" s="21">
        <v>-1.6308510194248527</v>
      </c>
      <c r="AD406" s="21">
        <v>-0.97980620379367345</v>
      </c>
      <c r="AR406" s="21">
        <v>378</v>
      </c>
      <c r="AS406" s="21">
        <v>69.492987935462779</v>
      </c>
      <c r="AT406" s="21">
        <v>-1.3159999827265096</v>
      </c>
      <c r="AU406" s="21">
        <v>-0.83663422738104143</v>
      </c>
    </row>
    <row r="407" spans="7:47">
      <c r="J407" s="21">
        <v>379</v>
      </c>
      <c r="K407" s="21">
        <v>73.336641111374462</v>
      </c>
      <c r="L407" s="21">
        <v>-2.6772569738304952</v>
      </c>
      <c r="M407" s="21">
        <v>-1.5411045821749234</v>
      </c>
      <c r="AA407" s="21">
        <v>379</v>
      </c>
      <c r="AB407" s="21">
        <v>71.667141408219194</v>
      </c>
      <c r="AC407" s="21">
        <v>-2.1599292780562251</v>
      </c>
      <c r="AD407" s="21">
        <v>-1.2976734730444188</v>
      </c>
      <c r="AR407" s="21">
        <v>379</v>
      </c>
      <c r="AS407" s="21">
        <v>66.453818570966703</v>
      </c>
      <c r="AT407" s="21">
        <v>-2.2080491215709372</v>
      </c>
      <c r="AU407" s="21">
        <v>-1.4037458169395731</v>
      </c>
    </row>
    <row r="408" spans="7:47">
      <c r="J408" s="21">
        <v>380</v>
      </c>
      <c r="K408" s="21">
        <v>71.389153924525516</v>
      </c>
      <c r="L408" s="21">
        <v>-3.8257808691639212</v>
      </c>
      <c r="M408" s="21">
        <v>-2.2022273115718356</v>
      </c>
      <c r="AA408" s="21">
        <v>380</v>
      </c>
      <c r="AB408" s="21">
        <v>69.308290797136976</v>
      </c>
      <c r="AC408" s="21">
        <v>-1.1313028444007074</v>
      </c>
      <c r="AD408" s="21">
        <v>-0.67968044420400731</v>
      </c>
      <c r="AR408" s="21">
        <v>380</v>
      </c>
      <c r="AS408" s="21">
        <v>66.027038097056462</v>
      </c>
      <c r="AT408" s="21">
        <v>-0.84999292001127458</v>
      </c>
      <c r="AU408" s="21">
        <v>-0.5403747562668284</v>
      </c>
    </row>
    <row r="409" spans="7:47">
      <c r="J409" s="21">
        <v>381</v>
      </c>
      <c r="K409" s="21">
        <v>69.793992634292479</v>
      </c>
      <c r="L409" s="21">
        <v>-1.9216841724922205</v>
      </c>
      <c r="M409" s="21">
        <v>-1.1061755792099353</v>
      </c>
      <c r="AA409" s="21">
        <v>381</v>
      </c>
      <c r="AB409" s="21">
        <v>69.168219633167297</v>
      </c>
      <c r="AC409" s="21">
        <v>-5.3297655182134065</v>
      </c>
      <c r="AD409" s="21">
        <v>-3.2020934207422416</v>
      </c>
      <c r="AR409" s="21">
        <v>381</v>
      </c>
      <c r="AS409" s="21">
        <v>67.366480292555906</v>
      </c>
      <c r="AT409" s="21">
        <v>-3.5863876065152454</v>
      </c>
      <c r="AU409" s="21">
        <v>-2.2800111425908627</v>
      </c>
    </row>
    <row r="410" spans="7:47">
      <c r="J410" s="21">
        <v>382</v>
      </c>
      <c r="K410" s="21">
        <v>70.408862159648379</v>
      </c>
      <c r="L410" s="21">
        <v>0.23729168650547194</v>
      </c>
      <c r="M410" s="21">
        <v>0.13659178366519822</v>
      </c>
      <c r="AA410" s="21">
        <v>382</v>
      </c>
      <c r="AB410" s="21">
        <v>66.294982660490035</v>
      </c>
      <c r="AC410" s="21">
        <v>-2.0492132110942691</v>
      </c>
      <c r="AD410" s="21">
        <v>-1.2311558770305184</v>
      </c>
      <c r="AR410" s="21">
        <v>382</v>
      </c>
      <c r="AS410" s="21">
        <v>65.757609354916639</v>
      </c>
      <c r="AT410" s="21">
        <v>-1.4982693272659731</v>
      </c>
      <c r="AU410" s="21">
        <v>-0.95251019565277795</v>
      </c>
    </row>
    <row r="411" spans="7:47">
      <c r="J411" s="21">
        <v>383</v>
      </c>
      <c r="K411" s="21">
        <v>71.83639108005994</v>
      </c>
      <c r="L411" s="21">
        <v>-2.3291789498969706</v>
      </c>
      <c r="M411" s="21">
        <v>-1.3407410597780218</v>
      </c>
      <c r="AA411" s="21">
        <v>383</v>
      </c>
      <c r="AB411" s="21">
        <v>65.858889017082973</v>
      </c>
      <c r="AC411" s="21">
        <v>-0.68184384003778575</v>
      </c>
      <c r="AD411" s="21">
        <v>-0.40964797920237467</v>
      </c>
      <c r="AR411" s="21">
        <v>383</v>
      </c>
      <c r="AS411" s="21">
        <v>67.284024624328367</v>
      </c>
      <c r="AT411" s="21">
        <v>-2.7289834799879458</v>
      </c>
      <c r="AU411" s="21">
        <v>-1.734924783650112</v>
      </c>
    </row>
    <row r="412" spans="7:47">
      <c r="J412" s="21">
        <v>384</v>
      </c>
      <c r="K412" s="21">
        <v>69.430051179205208</v>
      </c>
      <c r="L412" s="21">
        <v>-1.2530632264689388</v>
      </c>
      <c r="M412" s="21">
        <v>-0.72129851521247312</v>
      </c>
      <c r="AA412" s="21">
        <v>384</v>
      </c>
      <c r="AB412" s="21">
        <v>67.2538054713104</v>
      </c>
      <c r="AC412" s="21">
        <v>-3.4737127852697398</v>
      </c>
      <c r="AD412" s="21">
        <v>-2.0869872825078879</v>
      </c>
      <c r="AR412" s="21">
        <v>384</v>
      </c>
      <c r="AS412" s="21">
        <v>66.311555602363015</v>
      </c>
      <c r="AT412" s="21">
        <v>-3.3874548261425659</v>
      </c>
      <c r="AU412" s="21">
        <v>-2.1535415565783778</v>
      </c>
    </row>
    <row r="413" spans="7:47">
      <c r="J413" s="21">
        <v>385</v>
      </c>
      <c r="K413" s="21">
        <v>69.401647921340611</v>
      </c>
      <c r="L413" s="21">
        <v>-5.563193806386721</v>
      </c>
      <c r="M413" s="21">
        <v>-3.202331173418596</v>
      </c>
      <c r="AA413" s="21">
        <v>385</v>
      </c>
      <c r="AB413" s="21">
        <v>65.629164356097263</v>
      </c>
      <c r="AC413" s="21">
        <v>-1.3698243284465974</v>
      </c>
      <c r="AD413" s="21">
        <v>-0.82298282254673083</v>
      </c>
      <c r="AR413" s="21">
        <v>385</v>
      </c>
      <c r="AS413" s="21">
        <v>64.574324757852111</v>
      </c>
      <c r="AT413" s="21">
        <v>1.6368506380066066</v>
      </c>
      <c r="AU413" s="21">
        <v>1.0406119200925699</v>
      </c>
    </row>
    <row r="414" spans="7:47">
      <c r="J414" s="21">
        <v>386</v>
      </c>
      <c r="K414" s="21">
        <v>66.70785194239437</v>
      </c>
      <c r="L414" s="21">
        <v>-2.4620824929986043</v>
      </c>
      <c r="M414" s="21">
        <v>-1.4172440855477766</v>
      </c>
      <c r="AA414" s="21">
        <v>386</v>
      </c>
      <c r="AB414" s="21">
        <v>67.115463327718601</v>
      </c>
      <c r="AC414" s="21">
        <v>-2.5604221833781793</v>
      </c>
      <c r="AD414" s="21">
        <v>-1.5382873786286282</v>
      </c>
      <c r="AR414" s="21">
        <v>386</v>
      </c>
      <c r="AS414" s="21">
        <v>63.67583987951636</v>
      </c>
      <c r="AT414" s="21">
        <v>1.2318258423358941</v>
      </c>
      <c r="AU414" s="21">
        <v>0.78312133388900473</v>
      </c>
    </row>
    <row r="415" spans="7:47">
      <c r="J415" s="21">
        <v>387</v>
      </c>
      <c r="K415" s="21">
        <v>66.1944952355136</v>
      </c>
      <c r="L415" s="21">
        <v>-1.0174500584684125</v>
      </c>
      <c r="M415" s="21">
        <v>-0.58567293411375332</v>
      </c>
      <c r="AA415" s="21">
        <v>387</v>
      </c>
      <c r="AB415" s="21">
        <v>66.145676935417669</v>
      </c>
      <c r="AC415" s="21">
        <v>-3.2215761591972196</v>
      </c>
      <c r="AD415" s="21">
        <v>-1.935505002712284</v>
      </c>
      <c r="AR415" s="21">
        <v>387</v>
      </c>
      <c r="AS415" s="21">
        <v>67.755277738846587</v>
      </c>
      <c r="AT415" s="21">
        <v>2.861258466714915</v>
      </c>
      <c r="AU415" s="21">
        <v>1.8190173237524883</v>
      </c>
    </row>
    <row r="416" spans="7:47">
      <c r="J416" s="21">
        <v>388</v>
      </c>
      <c r="K416" s="21">
        <v>67.60833826712539</v>
      </c>
      <c r="L416" s="21">
        <v>-3.8282455810847296</v>
      </c>
      <c r="M416" s="21">
        <v>-2.2036460692301505</v>
      </c>
      <c r="AA416" s="21">
        <v>388</v>
      </c>
      <c r="AB416" s="21">
        <v>64.404090140486986</v>
      </c>
      <c r="AC416" s="21">
        <v>1.8070852553717316</v>
      </c>
      <c r="AD416" s="21">
        <v>1.0856867506032077</v>
      </c>
      <c r="AR416" s="21">
        <v>388</v>
      </c>
      <c r="AS416" s="21">
        <v>72.400224097100619</v>
      </c>
      <c r="AT416" s="21">
        <v>-2.5035821977193393</v>
      </c>
      <c r="AU416" s="21">
        <v>-1.5916281042301079</v>
      </c>
    </row>
    <row r="417" spans="10:47">
      <c r="J417" s="21">
        <v>389</v>
      </c>
      <c r="K417" s="21">
        <v>65.975725511450833</v>
      </c>
      <c r="L417" s="21">
        <v>-1.7163854838001669</v>
      </c>
      <c r="M417" s="21">
        <v>-0.9879998669229092</v>
      </c>
      <c r="AA417" s="21">
        <v>389</v>
      </c>
      <c r="AB417" s="21">
        <v>66.038666791344085</v>
      </c>
      <c r="AC417" s="21">
        <v>-5.2778878075241806</v>
      </c>
      <c r="AD417" s="21">
        <v>-3.1709255812728565</v>
      </c>
      <c r="AR417" s="21">
        <v>389</v>
      </c>
      <c r="AS417" s="21">
        <v>72.23596206122906</v>
      </c>
      <c r="AT417" s="21">
        <v>0.91454289273998768</v>
      </c>
      <c r="AU417" s="21">
        <v>0.58141177546911316</v>
      </c>
    </row>
    <row r="418" spans="10:47" ht="13.5" thickBot="1">
      <c r="J418" s="21">
        <v>390</v>
      </c>
      <c r="K418" s="21">
        <v>66.479468175571469</v>
      </c>
      <c r="L418" s="21">
        <v>-1.0535646285027127</v>
      </c>
      <c r="M418" s="21">
        <v>-0.60646149864348042</v>
      </c>
      <c r="AA418" s="21">
        <v>390</v>
      </c>
      <c r="AB418" s="21">
        <v>63.578610198492733</v>
      </c>
      <c r="AC418" s="21">
        <v>1.3290555233595214</v>
      </c>
      <c r="AD418" s="21">
        <v>0.7984891516535676</v>
      </c>
      <c r="AR418" s="22">
        <v>390</v>
      </c>
      <c r="AS418" s="22">
        <v>73.707198778955984</v>
      </c>
      <c r="AT418" s="22">
        <v>-0.10087267525814525</v>
      </c>
      <c r="AU418" s="22">
        <v>-6.4128825103484569E-2</v>
      </c>
    </row>
    <row r="419" spans="10:47">
      <c r="J419" s="21">
        <v>391</v>
      </c>
      <c r="K419" s="21">
        <v>67.446312616169507</v>
      </c>
      <c r="L419" s="21">
        <v>-2.8912714718290857</v>
      </c>
      <c r="M419" s="21">
        <v>-1.6642973599849684</v>
      </c>
      <c r="AA419" s="21">
        <v>391</v>
      </c>
      <c r="AB419" s="21">
        <v>67.673835337095852</v>
      </c>
      <c r="AC419" s="21">
        <v>2.9427008684656499</v>
      </c>
      <c r="AD419" s="21">
        <v>1.7679582822031843</v>
      </c>
    </row>
    <row r="420" spans="10:47">
      <c r="J420" s="21">
        <v>392</v>
      </c>
      <c r="K420" s="21">
        <v>66.475209317539623</v>
      </c>
      <c r="L420" s="21">
        <v>-3.5511085413191736</v>
      </c>
      <c r="M420" s="21">
        <v>-2.0441181770450303</v>
      </c>
      <c r="AA420" s="21">
        <v>392</v>
      </c>
      <c r="AB420" s="21">
        <v>72.443917923038455</v>
      </c>
      <c r="AC420" s="21">
        <v>-2.5472760236571759</v>
      </c>
      <c r="AD420" s="21">
        <v>-1.5303892391313465</v>
      </c>
    </row>
    <row r="421" spans="10:47">
      <c r="J421" s="21">
        <v>393</v>
      </c>
      <c r="K421" s="21">
        <v>64.739440908021564</v>
      </c>
      <c r="L421" s="21">
        <v>1.4717344878371534</v>
      </c>
      <c r="M421" s="21">
        <v>0.84717185728556099</v>
      </c>
      <c r="AA421" s="21">
        <v>393</v>
      </c>
      <c r="AB421" s="21">
        <v>72.348047482913699</v>
      </c>
      <c r="AC421" s="21">
        <v>0.80245747105534804</v>
      </c>
      <c r="AD421" s="21">
        <v>0.48211197654209859</v>
      </c>
    </row>
    <row r="422" spans="10:47" ht="13.5" thickBot="1">
      <c r="J422" s="21">
        <v>394</v>
      </c>
      <c r="K422" s="21">
        <v>66.200544106477338</v>
      </c>
      <c r="L422" s="21">
        <v>-5.4397651226574339</v>
      </c>
      <c r="M422" s="21">
        <v>-3.1312821437862741</v>
      </c>
      <c r="AA422" s="22">
        <v>394</v>
      </c>
      <c r="AB422" s="22">
        <v>73.742474915344616</v>
      </c>
      <c r="AC422" s="22">
        <v>-0.13614881164677684</v>
      </c>
      <c r="AD422" s="22">
        <v>-8.1797447284727376E-2</v>
      </c>
    </row>
    <row r="423" spans="10:47" ht="13.5" thickBot="1">
      <c r="J423" s="21">
        <v>395</v>
      </c>
      <c r="K423" s="21">
        <v>64.012629680872664</v>
      </c>
      <c r="L423" s="21">
        <v>0.89503604097959055</v>
      </c>
      <c r="M423" s="21">
        <v>0.51520797497143045</v>
      </c>
      <c r="AA423" s="22"/>
      <c r="AB423" s="22"/>
      <c r="AC423" s="22"/>
      <c r="AD423" s="22"/>
    </row>
    <row r="424" spans="10:47">
      <c r="J424" s="21">
        <v>396</v>
      </c>
      <c r="K424" s="21">
        <v>68.080144761979071</v>
      </c>
      <c r="L424" s="21">
        <v>2.5363914435824313</v>
      </c>
      <c r="M424" s="21">
        <v>1.4600184121666737</v>
      </c>
    </row>
    <row r="425" spans="10:47">
      <c r="J425" s="21">
        <v>397</v>
      </c>
      <c r="K425" s="21">
        <v>72.636327066777369</v>
      </c>
      <c r="L425" s="21">
        <v>-2.7396851673960896</v>
      </c>
      <c r="M425" s="21">
        <v>-1.5770400101526083</v>
      </c>
    </row>
    <row r="426" spans="10:47">
      <c r="J426" s="21">
        <v>398</v>
      </c>
      <c r="K426" s="21">
        <v>72.573842713324993</v>
      </c>
      <c r="L426" s="21">
        <v>0.57666224064405469</v>
      </c>
      <c r="M426" s="21">
        <v>0.33194304099703392</v>
      </c>
    </row>
    <row r="427" spans="10:47" ht="13.5" thickBot="1">
      <c r="J427" s="22">
        <v>399</v>
      </c>
      <c r="K427" s="22">
        <v>73.809217122486956</v>
      </c>
      <c r="L427" s="22">
        <v>-0.20289101878911708</v>
      </c>
      <c r="M427" s="22">
        <v>-0.11678978962213107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B398"/>
  <sheetViews>
    <sheetView topLeftCell="C1" zoomScaleNormal="100" workbookViewId="0">
      <selection activeCell="T24" sqref="T24"/>
    </sheetView>
  </sheetViews>
  <sheetFormatPr defaultColWidth="11.42578125" defaultRowHeight="12.75"/>
  <cols>
    <col min="1" max="1" width="9.140625" style="45" customWidth="1"/>
    <col min="2" max="2" width="19" style="109" bestFit="1" customWidth="1"/>
    <col min="3" max="3" width="13.42578125" style="80" bestFit="1" customWidth="1"/>
    <col min="4" max="4" width="6.5703125" style="45" customWidth="1"/>
    <col min="5" max="5" width="8" style="32" customWidth="1"/>
    <col min="6" max="6" width="7.85546875" style="45" customWidth="1"/>
    <col min="7" max="7" width="7.42578125" style="45" customWidth="1"/>
    <col min="8" max="8" width="6.28515625" style="45" customWidth="1"/>
    <col min="9" max="9" width="6.5703125" style="51" customWidth="1"/>
    <col min="10" max="10" width="11.5703125" style="56" bestFit="1" customWidth="1"/>
    <col min="11" max="11" width="7.7109375" style="34" customWidth="1"/>
    <col min="12" max="12" width="7.7109375" style="33" customWidth="1"/>
    <col min="13" max="13" width="7.7109375" style="35" customWidth="1"/>
    <col min="14" max="14" width="7.7109375" style="32" customWidth="1"/>
    <col min="15" max="15" width="7.7109375" style="45" customWidth="1"/>
    <col min="16" max="16" width="7.7109375" style="51" customWidth="1"/>
    <col min="17" max="25" width="11.42578125" style="45" customWidth="1"/>
    <col min="26" max="26" width="12.28515625" style="46" bestFit="1" customWidth="1"/>
    <col min="27" max="27" width="13.42578125" style="25" bestFit="1" customWidth="1"/>
    <col min="28" max="28" width="8.7109375" customWidth="1"/>
    <col min="29" max="16384" width="11.42578125" style="45"/>
  </cols>
  <sheetData>
    <row r="1" spans="2:27" s="32" customFormat="1">
      <c r="B1" s="92" t="s">
        <v>224</v>
      </c>
      <c r="C1" s="18" t="s">
        <v>46</v>
      </c>
      <c r="D1" s="27"/>
      <c r="E1" s="27" t="s">
        <v>75</v>
      </c>
      <c r="F1" s="27" t="s">
        <v>85</v>
      </c>
      <c r="G1" s="27"/>
      <c r="H1" s="27"/>
      <c r="I1" s="28"/>
      <c r="J1" s="29" t="s">
        <v>104</v>
      </c>
      <c r="K1" s="121" t="s">
        <v>94</v>
      </c>
      <c r="L1" s="121"/>
      <c r="M1" s="122"/>
      <c r="N1" s="123" t="s">
        <v>102</v>
      </c>
      <c r="O1" s="121"/>
      <c r="P1" s="122"/>
      <c r="Q1" s="30" t="s">
        <v>98</v>
      </c>
      <c r="R1" s="31"/>
      <c r="Z1" s="57"/>
      <c r="AA1" s="57"/>
    </row>
    <row r="2" spans="2:27" s="32" customFormat="1" ht="14.25">
      <c r="B2" s="107">
        <v>66.746717092646762</v>
      </c>
      <c r="C2" s="100">
        <v>66.864280568232857</v>
      </c>
      <c r="D2" s="33"/>
      <c r="E2" s="34" t="s">
        <v>37</v>
      </c>
      <c r="F2" s="33">
        <f>COUNT(B:B)</f>
        <v>390</v>
      </c>
      <c r="G2" s="33"/>
      <c r="H2" s="33"/>
      <c r="I2" s="35"/>
      <c r="J2" s="36">
        <v>99.73</v>
      </c>
      <c r="K2" s="43"/>
      <c r="L2" s="37"/>
      <c r="M2" s="38"/>
      <c r="N2" s="43"/>
      <c r="O2" s="37"/>
      <c r="P2" s="39"/>
      <c r="Q2" s="37" t="s">
        <v>99</v>
      </c>
      <c r="R2" s="31"/>
      <c r="Z2" s="21"/>
      <c r="AA2" s="58"/>
    </row>
    <row r="3" spans="2:27" ht="14.25">
      <c r="B3" s="107">
        <v>68.042666085135664</v>
      </c>
      <c r="C3" s="100">
        <v>68.572265573285236</v>
      </c>
      <c r="D3" s="33"/>
      <c r="E3" s="40" t="s">
        <v>120</v>
      </c>
      <c r="F3" s="41">
        <f>SUM(B:B)</f>
        <v>28068.256512749158</v>
      </c>
      <c r="G3" s="41"/>
      <c r="H3" s="33"/>
      <c r="I3" s="35"/>
      <c r="J3" s="42" t="s">
        <v>103</v>
      </c>
      <c r="K3" s="43" t="s">
        <v>95</v>
      </c>
      <c r="L3" s="43" t="s">
        <v>96</v>
      </c>
      <c r="M3" s="44" t="s">
        <v>97</v>
      </c>
      <c r="N3" s="43" t="s">
        <v>95</v>
      </c>
      <c r="O3" s="43" t="s">
        <v>96</v>
      </c>
      <c r="P3" s="44" t="s">
        <v>97</v>
      </c>
      <c r="Q3" s="37" t="s">
        <v>110</v>
      </c>
      <c r="R3" s="31"/>
      <c r="S3" s="32"/>
      <c r="T3" s="32"/>
      <c r="U3" s="32"/>
      <c r="Z3" s="21"/>
      <c r="AA3" s="58"/>
    </row>
    <row r="4" spans="2:27" ht="14.25">
      <c r="B4" s="107">
        <v>68.601566032218471</v>
      </c>
      <c r="C4" s="100">
        <v>67.221494398711741</v>
      </c>
      <c r="D4" s="33"/>
      <c r="E4" s="34" t="s">
        <v>76</v>
      </c>
      <c r="F4" s="33">
        <f>F3/F2</f>
        <v>71.969888494228613</v>
      </c>
      <c r="G4" s="33"/>
      <c r="H4" s="33"/>
      <c r="I4" s="35"/>
      <c r="J4" s="55">
        <v>50</v>
      </c>
      <c r="K4" s="39">
        <f t="shared" ref="K4:K39" si="0">$F$11+$F$12*J4</f>
        <v>49.999999999998444</v>
      </c>
      <c r="L4" s="37">
        <f t="shared" ref="L4:L16" si="1">K4-(TINV(((100-$J$2)/100),$F$2-2))*SQRT($H$19)*SQRT(1/$F$2+(J4-$F$4)^2/$F$7)</f>
        <v>48.691074910036939</v>
      </c>
      <c r="M4" s="35">
        <f t="shared" ref="M4:M16" si="2">K4+(TINV(((100-$J$2)/100),$F$2-2))*SQRT($H$19)*SQRT(1/$F$2+(J4-$F$4)^2/$F$7)</f>
        <v>51.308925089959949</v>
      </c>
      <c r="N4" s="39">
        <f t="shared" ref="N4:N16" si="3">$F$11+$F$12*J4</f>
        <v>49.999999999998444</v>
      </c>
      <c r="O4" s="37">
        <f t="shared" ref="O4:O16" si="4">N4-(TINV(((100-$J$2)/100),$F$2-2))*SQRT($H$19)*SQRT(1+1/$F$2+(J4-$F$4)^2/$F$7)</f>
        <v>45.067579772756325</v>
      </c>
      <c r="P4" s="35">
        <f t="shared" ref="P4:P16" si="5">N4+(TINV(((100-$J$2)/100),$F$2-2))*SQRT($H$19)*SQRT(1+1/$F$2+(J4-$F$4)^2/$F$7)</f>
        <v>54.932420227240563</v>
      </c>
      <c r="Q4" s="33" t="s">
        <v>111</v>
      </c>
      <c r="R4" s="46"/>
      <c r="Z4" s="21"/>
      <c r="AA4" s="58"/>
    </row>
    <row r="5" spans="2:27" ht="14.25">
      <c r="B5" s="107">
        <v>67.500530658136</v>
      </c>
      <c r="C5" s="100">
        <v>66.193281156387158</v>
      </c>
      <c r="D5" s="33"/>
      <c r="E5" s="40" t="s">
        <v>121</v>
      </c>
      <c r="F5" s="41">
        <f>SUM(C:C)</f>
        <v>28068.256512749162</v>
      </c>
      <c r="G5" s="41"/>
      <c r="H5" s="33"/>
      <c r="I5" s="35"/>
      <c r="J5" s="55">
        <v>51</v>
      </c>
      <c r="K5" s="39">
        <f t="shared" si="0"/>
        <v>50.999999999998515</v>
      </c>
      <c r="L5" s="37">
        <f t="shared" si="1"/>
        <v>49.748590170176712</v>
      </c>
      <c r="M5" s="35">
        <f t="shared" si="2"/>
        <v>52.251409829820318</v>
      </c>
      <c r="N5" s="39">
        <f t="shared" si="3"/>
        <v>50.999999999998515</v>
      </c>
      <c r="O5" s="37">
        <f t="shared" si="4"/>
        <v>46.082530023562349</v>
      </c>
      <c r="P5" s="35">
        <f t="shared" si="5"/>
        <v>55.917469976434681</v>
      </c>
      <c r="Q5" s="33" t="s">
        <v>118</v>
      </c>
      <c r="R5" s="46"/>
      <c r="Z5" s="21"/>
      <c r="AA5" s="58"/>
    </row>
    <row r="6" spans="2:27" ht="14.25">
      <c r="B6" s="107">
        <v>67.467981347691222</v>
      </c>
      <c r="C6" s="100">
        <v>68.859498937656767</v>
      </c>
      <c r="D6" s="33"/>
      <c r="E6" s="34" t="s">
        <v>77</v>
      </c>
      <c r="F6" s="33">
        <f>F5/F2</f>
        <v>71.969888494228613</v>
      </c>
      <c r="G6" s="33"/>
      <c r="H6" s="33"/>
      <c r="I6" s="35"/>
      <c r="J6" s="55">
        <v>52</v>
      </c>
      <c r="K6" s="39">
        <f t="shared" si="0"/>
        <v>51.999999999998586</v>
      </c>
      <c r="L6" s="37">
        <f t="shared" si="1"/>
        <v>50.806003742108899</v>
      </c>
      <c r="M6" s="35">
        <f t="shared" si="2"/>
        <v>53.193996257888273</v>
      </c>
      <c r="N6" s="39">
        <f t="shared" si="3"/>
        <v>51.999999999998586</v>
      </c>
      <c r="O6" s="37">
        <f t="shared" si="4"/>
        <v>47.096826387853994</v>
      </c>
      <c r="P6" s="35">
        <f t="shared" si="5"/>
        <v>56.903173612143178</v>
      </c>
      <c r="Q6" s="33" t="s">
        <v>105</v>
      </c>
      <c r="R6" s="46"/>
      <c r="Z6" s="21"/>
      <c r="AA6" s="58"/>
    </row>
    <row r="7" spans="2:27" ht="14.25">
      <c r="B7" s="107">
        <v>68.596023052820897</v>
      </c>
      <c r="C7" s="100">
        <v>65.920173379086151</v>
      </c>
      <c r="D7" s="33"/>
      <c r="E7" s="40" t="s">
        <v>122</v>
      </c>
      <c r="F7" s="33">
        <f t="array" ref="F7">SUMSQ(B:B)-(F3^2)/F2</f>
        <v>6594.5598038877361</v>
      </c>
      <c r="G7" s="33"/>
      <c r="H7" s="33"/>
      <c r="I7" s="35"/>
      <c r="J7" s="55">
        <v>53</v>
      </c>
      <c r="K7" s="39">
        <f t="shared" si="0"/>
        <v>52.999999999998657</v>
      </c>
      <c r="L7" s="37">
        <f t="shared" si="1"/>
        <v>51.863300217219354</v>
      </c>
      <c r="M7" s="35">
        <f t="shared" si="2"/>
        <v>54.13669978277796</v>
      </c>
      <c r="N7" s="39">
        <f t="shared" si="3"/>
        <v>52.999999999998657</v>
      </c>
      <c r="O7" s="37">
        <f t="shared" si="4"/>
        <v>48.110463129992766</v>
      </c>
      <c r="P7" s="35">
        <f t="shared" si="5"/>
        <v>57.889536870004548</v>
      </c>
      <c r="Q7" s="33" t="s">
        <v>116</v>
      </c>
      <c r="R7" s="46"/>
      <c r="Z7" s="21"/>
      <c r="AA7" s="58"/>
    </row>
    <row r="8" spans="2:27" ht="14.25">
      <c r="B8" s="107">
        <v>67.35560320947161</v>
      </c>
      <c r="C8" s="100">
        <v>65.468731299365814</v>
      </c>
      <c r="D8" s="33"/>
      <c r="E8" s="40" t="s">
        <v>123</v>
      </c>
      <c r="F8" s="33">
        <f t="array" ref="F8">SUMSQ(C:C)-(F5^2)/F2</f>
        <v>7557.0362553345039</v>
      </c>
      <c r="G8" s="33"/>
      <c r="H8" s="33"/>
      <c r="I8" s="35"/>
      <c r="J8" s="55">
        <v>54</v>
      </c>
      <c r="K8" s="39">
        <f t="shared" si="0"/>
        <v>53.999999999998728</v>
      </c>
      <c r="L8" s="37">
        <f t="shared" si="1"/>
        <v>52.92046095062512</v>
      </c>
      <c r="M8" s="35">
        <f t="shared" si="2"/>
        <v>55.079539049372336</v>
      </c>
      <c r="N8" s="39">
        <f t="shared" si="3"/>
        <v>53.999999999998728</v>
      </c>
      <c r="O8" s="37">
        <f t="shared" si="4"/>
        <v>49.12343471630787</v>
      </c>
      <c r="P8" s="35">
        <f t="shared" si="5"/>
        <v>58.876565283689587</v>
      </c>
      <c r="Q8" s="37" t="s">
        <v>112</v>
      </c>
      <c r="R8" s="46"/>
      <c r="Z8" s="21"/>
      <c r="AA8" s="58"/>
    </row>
    <row r="9" spans="2:27" ht="14.25">
      <c r="B9" s="107">
        <v>67.029760782006704</v>
      </c>
      <c r="C9" s="100">
        <v>67.661525652712356</v>
      </c>
      <c r="D9" s="33"/>
      <c r="E9" s="40" t="s">
        <v>124</v>
      </c>
      <c r="F9" s="33">
        <f t="array" ref="F9">SUM(B2:B976*C2:C976)-(F3*F5)/F2</f>
        <v>6594.5598038882017</v>
      </c>
      <c r="G9" s="33"/>
      <c r="H9" s="33"/>
      <c r="I9" s="35"/>
      <c r="J9" s="55">
        <v>55</v>
      </c>
      <c r="K9" s="39">
        <f t="shared" si="0"/>
        <v>54.999999999998799</v>
      </c>
      <c r="L9" s="37">
        <f t="shared" si="1"/>
        <v>53.977463177820518</v>
      </c>
      <c r="M9" s="35">
        <f t="shared" si="2"/>
        <v>56.022536822177081</v>
      </c>
      <c r="N9" s="39">
        <f t="shared" si="3"/>
        <v>54.999999999998799</v>
      </c>
      <c r="O9" s="37">
        <f t="shared" si="4"/>
        <v>50.135735825461509</v>
      </c>
      <c r="P9" s="35">
        <f t="shared" si="5"/>
        <v>59.864264174536089</v>
      </c>
      <c r="Q9" s="37" t="s">
        <v>106</v>
      </c>
      <c r="R9" s="46"/>
      <c r="Z9" s="21"/>
      <c r="AA9" s="58"/>
    </row>
    <row r="10" spans="2:27" ht="14.25">
      <c r="B10" s="107">
        <v>68.277936721201485</v>
      </c>
      <c r="C10" s="100">
        <v>66.390789247893295</v>
      </c>
      <c r="D10" s="33"/>
      <c r="E10" s="34"/>
      <c r="F10" s="33"/>
      <c r="G10" s="33"/>
      <c r="H10" s="33"/>
      <c r="I10" s="35"/>
      <c r="J10" s="55">
        <v>56</v>
      </c>
      <c r="K10" s="39">
        <f t="shared" si="0"/>
        <v>55.999999999998863</v>
      </c>
      <c r="L10" s="37">
        <f t="shared" si="1"/>
        <v>55.034278830646933</v>
      </c>
      <c r="M10" s="35">
        <f t="shared" si="2"/>
        <v>56.965721169350793</v>
      </c>
      <c r="N10" s="39">
        <f t="shared" si="3"/>
        <v>55.999999999998863</v>
      </c>
      <c r="O10" s="37">
        <f t="shared" si="4"/>
        <v>51.147361358608912</v>
      </c>
      <c r="P10" s="35">
        <f t="shared" si="5"/>
        <v>60.852638641388815</v>
      </c>
      <c r="Q10" s="37" t="s">
        <v>113</v>
      </c>
      <c r="R10" s="46"/>
      <c r="Z10" s="21"/>
      <c r="AA10" s="58"/>
    </row>
    <row r="11" spans="2:27" ht="14.25">
      <c r="B11" s="107">
        <v>67.347942063057729</v>
      </c>
      <c r="C11" s="100">
        <v>66.843910008652884</v>
      </c>
      <c r="D11" s="33"/>
      <c r="E11" s="34" t="s">
        <v>78</v>
      </c>
      <c r="F11" s="34">
        <f>F6-F12*F4</f>
        <v>-5.0874859880423173E-12</v>
      </c>
      <c r="G11" s="34" t="s">
        <v>88</v>
      </c>
      <c r="H11" s="34">
        <f>H19*(F7+F3^2/F2)/(F2*F7)</f>
        <v>1.9547431059509603</v>
      </c>
      <c r="I11" s="35"/>
      <c r="J11" s="55">
        <v>57</v>
      </c>
      <c r="K11" s="39">
        <f t="shared" si="0"/>
        <v>56.999999999998934</v>
      </c>
      <c r="L11" s="37">
        <f t="shared" si="1"/>
        <v>56.090872928685762</v>
      </c>
      <c r="M11" s="35">
        <f t="shared" si="2"/>
        <v>57.909127071312106</v>
      </c>
      <c r="N11" s="39">
        <f t="shared" si="3"/>
        <v>56.999999999998934</v>
      </c>
      <c r="O11" s="37">
        <f t="shared" si="4"/>
        <v>52.158306449311226</v>
      </c>
      <c r="P11" s="35">
        <f t="shared" si="5"/>
        <v>61.841693550686642</v>
      </c>
      <c r="Q11" s="37" t="s">
        <v>107</v>
      </c>
      <c r="R11" s="46"/>
      <c r="Z11" s="21"/>
      <c r="AA11" s="58"/>
    </row>
    <row r="12" spans="2:27" ht="14.25">
      <c r="B12" s="107">
        <v>67.522412621870672</v>
      </c>
      <c r="C12" s="100">
        <v>65.40147261592459</v>
      </c>
      <c r="D12" s="33"/>
      <c r="E12" s="34" t="s">
        <v>79</v>
      </c>
      <c r="F12" s="34">
        <f>F9/F7</f>
        <v>1.0000000000000706</v>
      </c>
      <c r="G12" s="34" t="s">
        <v>87</v>
      </c>
      <c r="H12" s="33">
        <f>H19/F7</f>
        <v>3.7615996893082494E-4</v>
      </c>
      <c r="I12" s="35"/>
      <c r="J12" s="55">
        <v>58</v>
      </c>
      <c r="K12" s="39">
        <f t="shared" si="0"/>
        <v>57.999999999999005</v>
      </c>
      <c r="L12" s="37">
        <f t="shared" si="1"/>
        <v>57.147201361813821</v>
      </c>
      <c r="M12" s="35">
        <f t="shared" si="2"/>
        <v>58.85279863818419</v>
      </c>
      <c r="N12" s="39">
        <f t="shared" si="3"/>
        <v>57.999999999999005</v>
      </c>
      <c r="O12" s="37">
        <f t="shared" si="4"/>
        <v>53.168566473159693</v>
      </c>
      <c r="P12" s="35">
        <f t="shared" si="5"/>
        <v>62.831433526838318</v>
      </c>
      <c r="Q12" s="37"/>
      <c r="R12" s="46"/>
      <c r="Z12" s="21"/>
      <c r="AA12" s="58"/>
    </row>
    <row r="13" spans="2:27" ht="14.25">
      <c r="B13" s="107">
        <v>67.084968512510727</v>
      </c>
      <c r="C13" s="100">
        <v>64.089598637992665</v>
      </c>
      <c r="D13" s="33"/>
      <c r="E13" s="34" t="s">
        <v>90</v>
      </c>
      <c r="F13" s="47">
        <f>F9/(SQRT(F7*F8))</f>
        <v>0.93415114972345903</v>
      </c>
      <c r="G13" s="34" t="s">
        <v>91</v>
      </c>
      <c r="H13" s="34">
        <f>F2-2</f>
        <v>388</v>
      </c>
      <c r="I13" s="48"/>
      <c r="J13" s="55">
        <v>59</v>
      </c>
      <c r="K13" s="39">
        <f t="shared" si="0"/>
        <v>58.999999999999076</v>
      </c>
      <c r="L13" s="37">
        <f t="shared" si="1"/>
        <v>58.203207785289024</v>
      </c>
      <c r="M13" s="35">
        <f t="shared" si="2"/>
        <v>59.796792214709129</v>
      </c>
      <c r="N13" s="39">
        <f t="shared" si="3"/>
        <v>58.999999999999076</v>
      </c>
      <c r="O13" s="37">
        <f t="shared" si="4"/>
        <v>54.178137057069343</v>
      </c>
      <c r="P13" s="35">
        <f t="shared" si="5"/>
        <v>63.82186294292881</v>
      </c>
      <c r="Q13" s="37" t="s">
        <v>117</v>
      </c>
      <c r="R13" s="46"/>
      <c r="Z13" s="21"/>
      <c r="AA13" s="58"/>
    </row>
    <row r="14" spans="2:27" ht="14.25">
      <c r="B14" s="107">
        <v>58.97537846888315</v>
      </c>
      <c r="C14" s="100">
        <v>55.787580657204181</v>
      </c>
      <c r="D14" s="33"/>
      <c r="E14" s="34" t="s">
        <v>92</v>
      </c>
      <c r="F14" s="47">
        <f>F13*SQRT(F2-2)/(SQRT(1-F13^2))</f>
        <v>51.560095376454839</v>
      </c>
      <c r="G14" s="49" t="s">
        <v>93</v>
      </c>
      <c r="H14" s="50">
        <f>TDIST(ABS(F14),H13,2)</f>
        <v>1.0331290261214536E-175</v>
      </c>
      <c r="J14" s="55">
        <v>60</v>
      </c>
      <c r="K14" s="39">
        <f t="shared" si="0"/>
        <v>59.999999999999147</v>
      </c>
      <c r="L14" s="37">
        <f t="shared" si="1"/>
        <v>59.258819198716076</v>
      </c>
      <c r="M14" s="35">
        <f t="shared" si="2"/>
        <v>60.741180801282219</v>
      </c>
      <c r="N14" s="39">
        <f t="shared" si="3"/>
        <v>59.999999999999147</v>
      </c>
      <c r="O14" s="37">
        <f t="shared" si="4"/>
        <v>55.187014088201039</v>
      </c>
      <c r="P14" s="35">
        <f t="shared" si="5"/>
        <v>64.812985911797256</v>
      </c>
      <c r="Q14" s="37"/>
      <c r="R14" s="46"/>
      <c r="Z14" s="21"/>
      <c r="AA14" s="58"/>
    </row>
    <row r="15" spans="2:27" ht="14.25">
      <c r="B15" s="107">
        <v>54.740599858517371</v>
      </c>
      <c r="C15" s="100">
        <v>55.549425127118305</v>
      </c>
      <c r="D15" s="33"/>
      <c r="E15" s="34"/>
      <c r="F15" s="33"/>
      <c r="H15" s="47"/>
      <c r="I15" s="48"/>
      <c r="J15" s="55">
        <v>61</v>
      </c>
      <c r="K15" s="39">
        <f t="shared" si="0"/>
        <v>60.999999999999218</v>
      </c>
      <c r="L15" s="37">
        <f t="shared" si="1"/>
        <v>60.313939537944528</v>
      </c>
      <c r="M15" s="35">
        <f t="shared" si="2"/>
        <v>61.686060462053909</v>
      </c>
      <c r="N15" s="39">
        <f t="shared" si="3"/>
        <v>60.999999999999218</v>
      </c>
      <c r="O15" s="37">
        <f t="shared" si="4"/>
        <v>56.195193722471352</v>
      </c>
      <c r="P15" s="35">
        <f t="shared" si="5"/>
        <v>65.804806277527078</v>
      </c>
      <c r="Q15" s="37" t="s">
        <v>108</v>
      </c>
      <c r="R15" s="46"/>
      <c r="Z15" s="21"/>
      <c r="AA15" s="58"/>
    </row>
    <row r="16" spans="2:27" ht="14.25">
      <c r="B16" s="107">
        <v>55.081124337047584</v>
      </c>
      <c r="C16" s="100">
        <v>55.886187160693055</v>
      </c>
      <c r="D16" s="33"/>
      <c r="E16" s="52" t="s">
        <v>86</v>
      </c>
      <c r="F16" s="33"/>
      <c r="G16" s="33"/>
      <c r="H16" s="33"/>
      <c r="I16" s="35"/>
      <c r="J16" s="55">
        <v>62</v>
      </c>
      <c r="K16" s="39">
        <f t="shared" si="0"/>
        <v>61.999999999999289</v>
      </c>
      <c r="L16" s="37">
        <f t="shared" si="1"/>
        <v>61.368440212144804</v>
      </c>
      <c r="M16" s="35">
        <f t="shared" si="2"/>
        <v>62.631559787853774</v>
      </c>
      <c r="N16" s="39">
        <f t="shared" si="3"/>
        <v>61.999999999999289</v>
      </c>
      <c r="O16" s="37">
        <f t="shared" si="4"/>
        <v>57.20267239261085</v>
      </c>
      <c r="P16" s="35">
        <f t="shared" si="5"/>
        <v>66.797327607387729</v>
      </c>
      <c r="Q16" s="37" t="s">
        <v>114</v>
      </c>
      <c r="R16" s="46"/>
      <c r="Z16" s="21"/>
      <c r="AA16" s="58"/>
    </row>
    <row r="17" spans="2:27" ht="14.25">
      <c r="B17" s="107">
        <v>54.980752935914893</v>
      </c>
      <c r="C17" s="100">
        <v>56.468505128287752</v>
      </c>
      <c r="D17" s="33"/>
      <c r="E17" s="34" t="s">
        <v>80</v>
      </c>
      <c r="F17" s="34" t="s">
        <v>81</v>
      </c>
      <c r="G17" s="34" t="s">
        <v>61</v>
      </c>
      <c r="H17" s="34" t="s">
        <v>62</v>
      </c>
      <c r="I17" s="48" t="s">
        <v>82</v>
      </c>
      <c r="J17" s="55">
        <v>63</v>
      </c>
      <c r="K17" s="39">
        <f t="shared" si="0"/>
        <v>62.999999999999361</v>
      </c>
      <c r="L17" s="37">
        <f t="shared" ref="L17:L39" si="6">K17-(TINV(((100-$J$2)/100),$F$2-2))*SQRT($H$19)*SQRT(1/$F$2+(J17-$F$4)^2/$F$7)</f>
        <v>62.422145862425772</v>
      </c>
      <c r="M17" s="35">
        <f t="shared" ref="M17:M39" si="7">K17+(TINV(((100-$J$2)/100),$F$2-2))*SQRT($H$19)*SQRT(1/$F$2+(J17-$F$4)^2/$F$7)</f>
        <v>63.577854137572949</v>
      </c>
      <c r="N17" s="39">
        <f t="shared" ref="N17:N39" si="8">$F$11+$F$12*J17</f>
        <v>62.999999999999361</v>
      </c>
      <c r="O17" s="37">
        <f t="shared" ref="O17:O39" si="9">N17-(TINV(((100-$J$2)/100),$F$2-2))*SQRT($H$19)*SQRT(1+1/$F$2+(J17-$F$4)^2/$F$7)</f>
        <v>58.209446815732704</v>
      </c>
      <c r="P17" s="35">
        <f t="shared" ref="P17:P39" si="10">N17+(TINV(((100-$J$2)/100),$F$2-2))*SQRT($H$19)*SQRT(1+1/$F$2+(J17-$F$4)^2/$F$7)</f>
        <v>67.790553184266017</v>
      </c>
      <c r="Q17" s="37" t="s">
        <v>109</v>
      </c>
      <c r="R17" s="46"/>
      <c r="Z17" s="21"/>
      <c r="AA17" s="58"/>
    </row>
    <row r="18" spans="2:27" ht="14.25">
      <c r="B18" s="107">
        <v>55.753240416181697</v>
      </c>
      <c r="C18" s="100">
        <v>57.828362761023364</v>
      </c>
      <c r="D18" s="33"/>
      <c r="E18" s="34" t="s">
        <v>83</v>
      </c>
      <c r="F18" s="34">
        <v>1</v>
      </c>
      <c r="G18" s="34">
        <f>G20-G19</f>
        <v>6594.5598038886674</v>
      </c>
      <c r="H18" s="34">
        <f>G18/F18</f>
        <v>6594.5598038886674</v>
      </c>
      <c r="I18" s="48">
        <f>H18/H19</f>
        <v>2658.4434352291196</v>
      </c>
      <c r="J18" s="55">
        <v>64</v>
      </c>
      <c r="K18" s="39">
        <f t="shared" si="0"/>
        <v>63.999999999999432</v>
      </c>
      <c r="L18" s="37">
        <f t="shared" si="6"/>
        <v>63.474812534780533</v>
      </c>
      <c r="M18" s="35">
        <f t="shared" si="7"/>
        <v>64.525187465218323</v>
      </c>
      <c r="N18" s="39">
        <f t="shared" si="8"/>
        <v>63.999999999999432</v>
      </c>
      <c r="O18" s="37">
        <f t="shared" si="9"/>
        <v>59.215514000375279</v>
      </c>
      <c r="P18" s="35">
        <f t="shared" si="10"/>
        <v>68.784485999623584</v>
      </c>
      <c r="Q18" s="37" t="s">
        <v>100</v>
      </c>
      <c r="R18" s="46"/>
      <c r="Z18" s="21"/>
      <c r="AA18" s="58"/>
    </row>
    <row r="19" spans="2:27" ht="14.25">
      <c r="B19" s="107">
        <v>72.001879958385643</v>
      </c>
      <c r="C19" s="100">
        <v>71.143718276703837</v>
      </c>
      <c r="D19" s="33"/>
      <c r="E19" s="34" t="s">
        <v>57</v>
      </c>
      <c r="F19" s="34">
        <f>F20-F18</f>
        <v>388</v>
      </c>
      <c r="G19" s="34">
        <f>F8-(F9^2)/F7</f>
        <v>962.47645144583657</v>
      </c>
      <c r="H19" s="34">
        <f>G19/F19</f>
        <v>2.4806094109428778</v>
      </c>
      <c r="I19" s="48">
        <f>FDIST(I18,F18,F19)</f>
        <v>1.0331290261214536E-175</v>
      </c>
      <c r="J19" s="55">
        <v>65</v>
      </c>
      <c r="K19" s="39">
        <f t="shared" si="0"/>
        <v>64.999999999999503</v>
      </c>
      <c r="L19" s="37">
        <f t="shared" si="6"/>
        <v>64.52609370802692</v>
      </c>
      <c r="M19" s="35">
        <f t="shared" si="7"/>
        <v>65.473906291972085</v>
      </c>
      <c r="N19" s="39">
        <f t="shared" si="8"/>
        <v>64.999999999999503</v>
      </c>
      <c r="O19" s="37">
        <f t="shared" si="9"/>
        <v>60.220871252984239</v>
      </c>
      <c r="P19" s="35">
        <f t="shared" si="10"/>
        <v>69.779128747014767</v>
      </c>
      <c r="Q19" s="37" t="s">
        <v>101</v>
      </c>
      <c r="R19" s="46"/>
      <c r="Z19" s="21"/>
      <c r="AA19" s="58"/>
    </row>
    <row r="20" spans="2:27" ht="14.25">
      <c r="B20" s="107">
        <v>71.641162073086804</v>
      </c>
      <c r="C20" s="100">
        <v>70.134518345093653</v>
      </c>
      <c r="D20" s="33"/>
      <c r="E20" s="34" t="s">
        <v>58</v>
      </c>
      <c r="F20" s="34">
        <f>F2-1</f>
        <v>389</v>
      </c>
      <c r="G20" s="34">
        <f>F8</f>
        <v>7557.0362553345039</v>
      </c>
      <c r="H20" s="34" t="s">
        <v>84</v>
      </c>
      <c r="I20" s="35"/>
      <c r="J20" s="55">
        <v>66</v>
      </c>
      <c r="K20" s="39">
        <f t="shared" si="0"/>
        <v>65.999999999999574</v>
      </c>
      <c r="L20" s="37">
        <f t="shared" si="6"/>
        <v>65.575486979992675</v>
      </c>
      <c r="M20" s="35">
        <f t="shared" si="7"/>
        <v>66.424513020006472</v>
      </c>
      <c r="N20" s="39">
        <f t="shared" si="8"/>
        <v>65.999999999999574</v>
      </c>
      <c r="O20" s="37">
        <f t="shared" si="9"/>
        <v>61.225516183802071</v>
      </c>
      <c r="P20" s="35">
        <f t="shared" si="10"/>
        <v>70.774483816197076</v>
      </c>
      <c r="Q20" s="37" t="s">
        <v>115</v>
      </c>
      <c r="R20" s="46"/>
      <c r="Z20" s="21"/>
      <c r="AA20" s="58"/>
    </row>
    <row r="21" spans="2:27" ht="14.25">
      <c r="B21" s="107">
        <v>67.533387318348844</v>
      </c>
      <c r="C21" s="100">
        <v>66.615978996106051</v>
      </c>
      <c r="D21" s="33"/>
      <c r="E21" s="34"/>
      <c r="F21" s="33"/>
      <c r="G21" s="33"/>
      <c r="H21" s="33"/>
      <c r="I21" s="35"/>
      <c r="J21" s="55">
        <v>67</v>
      </c>
      <c r="K21" s="39">
        <f t="shared" si="0"/>
        <v>66.999999999999645</v>
      </c>
      <c r="L21" s="37">
        <f t="shared" si="6"/>
        <v>66.622251055096342</v>
      </c>
      <c r="M21" s="35">
        <f t="shared" si="7"/>
        <v>67.377748944902947</v>
      </c>
      <c r="N21" s="39">
        <f t="shared" si="8"/>
        <v>66.999999999999645</v>
      </c>
      <c r="O21" s="37">
        <f t="shared" si="9"/>
        <v>62.229446712135434</v>
      </c>
      <c r="P21" s="35">
        <f t="shared" si="10"/>
        <v>71.770553287863862</v>
      </c>
      <c r="Q21" s="46"/>
      <c r="R21" s="46"/>
      <c r="Z21" s="21"/>
      <c r="AA21" s="58"/>
    </row>
    <row r="22" spans="2:27" ht="14.25">
      <c r="B22" s="107">
        <v>69.729571051997624</v>
      </c>
      <c r="C22" s="100">
        <v>74.115146016324218</v>
      </c>
      <c r="D22" s="33"/>
      <c r="E22" s="52" t="s">
        <v>89</v>
      </c>
      <c r="F22" s="33"/>
      <c r="G22" s="33"/>
      <c r="H22" s="33"/>
      <c r="I22" s="35"/>
      <c r="J22" s="55">
        <v>68</v>
      </c>
      <c r="K22" s="39">
        <f t="shared" si="0"/>
        <v>67.999999999999716</v>
      </c>
      <c r="L22" s="37">
        <f t="shared" si="6"/>
        <v>67.665282122927451</v>
      </c>
      <c r="M22" s="35">
        <f t="shared" si="7"/>
        <v>68.334717877071981</v>
      </c>
      <c r="N22" s="39">
        <f t="shared" si="8"/>
        <v>67.999999999999716</v>
      </c>
      <c r="O22" s="37">
        <f t="shared" si="9"/>
        <v>63.232661070973563</v>
      </c>
      <c r="P22" s="35">
        <f t="shared" si="10"/>
        <v>72.767338929025868</v>
      </c>
      <c r="Q22" s="54"/>
      <c r="R22" s="46"/>
      <c r="Z22" s="21"/>
      <c r="AA22" s="58"/>
    </row>
    <row r="23" spans="2:27" ht="14.25">
      <c r="B23" s="107">
        <v>71.719972239978006</v>
      </c>
      <c r="C23" s="100">
        <v>67.612422914005037</v>
      </c>
      <c r="D23" s="33"/>
      <c r="E23" s="34">
        <f>SQRT(H19)</f>
        <v>1.574995051085202</v>
      </c>
      <c r="F23" s="33"/>
      <c r="G23" s="33"/>
      <c r="H23" s="33"/>
      <c r="I23" s="35"/>
      <c r="J23" s="55">
        <v>69</v>
      </c>
      <c r="K23" s="39">
        <f t="shared" si="0"/>
        <v>68.999999999999787</v>
      </c>
      <c r="L23" s="37">
        <f t="shared" si="6"/>
        <v>68.702953404792936</v>
      </c>
      <c r="M23" s="35">
        <f t="shared" si="7"/>
        <v>69.297046595206638</v>
      </c>
      <c r="N23" s="39">
        <f t="shared" si="8"/>
        <v>68.999999999999787</v>
      </c>
      <c r="O23" s="37">
        <f t="shared" si="9"/>
        <v>64.235157810934083</v>
      </c>
      <c r="P23" s="35">
        <f t="shared" si="10"/>
        <v>73.76484218906549</v>
      </c>
      <c r="Q23" s="53"/>
      <c r="R23" s="46"/>
      <c r="Z23" s="21"/>
      <c r="AA23" s="58"/>
    </row>
    <row r="24" spans="2:27" ht="14.25">
      <c r="B24" s="107">
        <v>63.770942135787067</v>
      </c>
      <c r="C24" s="100">
        <v>60.516351118760745</v>
      </c>
      <c r="D24" s="33"/>
      <c r="E24" s="34"/>
      <c r="F24" s="33"/>
      <c r="G24" s="33"/>
      <c r="H24" s="33"/>
      <c r="I24" s="35"/>
      <c r="J24" s="55">
        <v>70</v>
      </c>
      <c r="K24" s="39">
        <f t="shared" si="0"/>
        <v>69.999999999999858</v>
      </c>
      <c r="L24" s="37">
        <f t="shared" si="6"/>
        <v>69.732986642932786</v>
      </c>
      <c r="M24" s="35">
        <f t="shared" si="7"/>
        <v>70.267013357066929</v>
      </c>
      <c r="N24" s="39">
        <f t="shared" si="8"/>
        <v>69.999999999999858</v>
      </c>
      <c r="O24" s="37">
        <f t="shared" si="9"/>
        <v>65.236935803515763</v>
      </c>
      <c r="P24" s="35">
        <f t="shared" si="10"/>
        <v>74.763064196483953</v>
      </c>
      <c r="Q24" s="53"/>
      <c r="R24" s="46"/>
      <c r="Z24" s="21"/>
      <c r="AA24" s="58"/>
    </row>
    <row r="25" spans="2:27" ht="14.25">
      <c r="B25" s="107">
        <v>59.630661153165534</v>
      </c>
      <c r="C25" s="100">
        <v>60.065356122835048</v>
      </c>
      <c r="D25" s="33"/>
      <c r="E25" s="34"/>
      <c r="F25" s="33"/>
      <c r="G25" s="33"/>
      <c r="H25" s="33"/>
      <c r="I25" s="35"/>
      <c r="J25" s="55">
        <v>71</v>
      </c>
      <c r="K25" s="39">
        <f t="shared" si="0"/>
        <v>70.999999999999929</v>
      </c>
      <c r="L25" s="37">
        <f t="shared" si="6"/>
        <v>70.752584526319566</v>
      </c>
      <c r="M25" s="35">
        <f t="shared" si="7"/>
        <v>71.247415473680292</v>
      </c>
      <c r="N25" s="39">
        <f t="shared" si="8"/>
        <v>70.999999999999929</v>
      </c>
      <c r="O25" s="37">
        <f t="shared" si="9"/>
        <v>66.237994243641282</v>
      </c>
      <c r="P25" s="35">
        <f t="shared" si="10"/>
        <v>75.762005756358576</v>
      </c>
      <c r="Q25" s="46"/>
      <c r="R25" s="46"/>
      <c r="Z25" s="21"/>
      <c r="AA25" s="58"/>
    </row>
    <row r="26" spans="2:27" ht="14.25">
      <c r="B26" s="107">
        <v>59.16753620081893</v>
      </c>
      <c r="C26" s="100">
        <v>60.787124922957183</v>
      </c>
      <c r="D26" s="33"/>
      <c r="E26" s="34"/>
      <c r="F26" s="33"/>
      <c r="G26" s="33"/>
      <c r="H26" s="33"/>
      <c r="I26" s="35"/>
      <c r="J26" s="55">
        <v>72</v>
      </c>
      <c r="K26" s="39">
        <f t="shared" si="0"/>
        <v>72</v>
      </c>
      <c r="L26" s="37">
        <f t="shared" si="6"/>
        <v>71.759185691835484</v>
      </c>
      <c r="M26" s="35">
        <f t="shared" si="7"/>
        <v>72.240814308164516</v>
      </c>
      <c r="N26" s="39">
        <f t="shared" si="8"/>
        <v>72</v>
      </c>
      <c r="O26" s="37">
        <f t="shared" si="9"/>
        <v>67.238332651476668</v>
      </c>
      <c r="P26" s="35">
        <f t="shared" si="10"/>
        <v>76.761667348523332</v>
      </c>
      <c r="Q26" s="46"/>
      <c r="R26" s="46"/>
      <c r="Z26" s="21"/>
      <c r="AA26" s="58"/>
    </row>
    <row r="27" spans="2:27" ht="14.25">
      <c r="B27" s="107">
        <v>60.239268144488307</v>
      </c>
      <c r="C27" s="100">
        <v>60.439415063935023</v>
      </c>
      <c r="D27" s="33"/>
      <c r="E27" s="34"/>
      <c r="F27" s="33"/>
      <c r="G27" s="33"/>
      <c r="H27" s="33"/>
      <c r="I27" s="35"/>
      <c r="J27" s="55">
        <v>73</v>
      </c>
      <c r="K27" s="39">
        <f t="shared" si="0"/>
        <v>73.000000000000071</v>
      </c>
      <c r="L27" s="37">
        <f t="shared" si="6"/>
        <v>72.751751181164934</v>
      </c>
      <c r="M27" s="35">
        <f t="shared" si="7"/>
        <v>73.248248818835208</v>
      </c>
      <c r="N27" s="39">
        <f t="shared" si="8"/>
        <v>73.000000000000071</v>
      </c>
      <c r="O27" s="37">
        <f t="shared" si="9"/>
        <v>68.237950873517917</v>
      </c>
      <c r="P27" s="35">
        <f t="shared" si="10"/>
        <v>77.762049126482225</v>
      </c>
      <c r="Q27" s="46"/>
      <c r="R27" s="46"/>
      <c r="Z27" s="21"/>
      <c r="AA27" s="58"/>
    </row>
    <row r="28" spans="2:27" ht="14.25">
      <c r="B28" s="107">
        <v>59.075902994372441</v>
      </c>
      <c r="C28" s="100">
        <v>61.573201164168857</v>
      </c>
      <c r="D28" s="33"/>
      <c r="E28" s="34"/>
      <c r="F28" s="33"/>
      <c r="G28" s="33"/>
      <c r="H28" s="33"/>
      <c r="I28" s="35"/>
      <c r="J28" s="55">
        <v>74</v>
      </c>
      <c r="K28" s="39">
        <f t="shared" si="0"/>
        <v>74.000000000000142</v>
      </c>
      <c r="L28" s="37">
        <f t="shared" si="6"/>
        <v>73.731444136676799</v>
      </c>
      <c r="M28" s="35">
        <f t="shared" si="7"/>
        <v>74.268555863323485</v>
      </c>
      <c r="N28" s="39">
        <f t="shared" si="8"/>
        <v>74.000000000000142</v>
      </c>
      <c r="O28" s="37">
        <f t="shared" si="9"/>
        <v>69.236849082938846</v>
      </c>
      <c r="P28" s="35">
        <f t="shared" si="10"/>
        <v>78.763150917061438</v>
      </c>
      <c r="Q28" s="46"/>
      <c r="R28" s="46"/>
      <c r="Z28" s="21"/>
      <c r="AA28" s="58"/>
    </row>
    <row r="29" spans="2:27" ht="14.25">
      <c r="B29" s="107">
        <v>60.940736918367584</v>
      </c>
      <c r="C29" s="100">
        <v>64.939776768838868</v>
      </c>
      <c r="D29" s="33"/>
      <c r="E29" s="34"/>
      <c r="F29" s="33"/>
      <c r="G29" s="33"/>
      <c r="H29" s="33"/>
      <c r="I29" s="35"/>
      <c r="J29" s="55">
        <v>75</v>
      </c>
      <c r="K29" s="39">
        <f t="shared" si="0"/>
        <v>75.000000000000213</v>
      </c>
      <c r="L29" s="37">
        <f t="shared" si="6"/>
        <v>74.700874845535267</v>
      </c>
      <c r="M29" s="35">
        <f t="shared" si="7"/>
        <v>75.299125154465159</v>
      </c>
      <c r="N29" s="39">
        <f t="shared" si="8"/>
        <v>75.000000000000213</v>
      </c>
      <c r="O29" s="37">
        <f t="shared" si="9"/>
        <v>70.235027779198703</v>
      </c>
      <c r="P29" s="35">
        <f t="shared" si="10"/>
        <v>79.764972220801724</v>
      </c>
      <c r="Q29" s="46"/>
      <c r="R29" s="46"/>
      <c r="Z29" s="21"/>
      <c r="AA29" s="58"/>
    </row>
    <row r="30" spans="2:27" ht="14.25">
      <c r="B30" s="107">
        <v>65.743244785535296</v>
      </c>
      <c r="C30" s="100">
        <v>68.050082270654045</v>
      </c>
      <c r="D30" s="33"/>
      <c r="E30" s="34"/>
      <c r="F30" s="33"/>
      <c r="G30" s="33"/>
      <c r="H30" s="33"/>
      <c r="I30" s="35"/>
      <c r="J30" s="55">
        <v>76</v>
      </c>
      <c r="K30" s="39">
        <f t="shared" si="0"/>
        <v>76.000000000000284</v>
      </c>
      <c r="L30" s="37">
        <f t="shared" si="6"/>
        <v>75.66282305093938</v>
      </c>
      <c r="M30" s="35">
        <f t="shared" si="7"/>
        <v>76.337176949061188</v>
      </c>
      <c r="N30" s="39">
        <f t="shared" si="8"/>
        <v>76.000000000000284</v>
      </c>
      <c r="O30" s="37">
        <f t="shared" si="9"/>
        <v>71.232487786911108</v>
      </c>
      <c r="P30" s="35">
        <f t="shared" si="10"/>
        <v>80.767512213089461</v>
      </c>
      <c r="Q30" s="46"/>
      <c r="R30" s="46"/>
      <c r="Z30" s="21"/>
      <c r="AA30" s="58"/>
    </row>
    <row r="31" spans="2:27" ht="14.25">
      <c r="B31" s="107">
        <v>68.207541644161907</v>
      </c>
      <c r="C31" s="100">
        <v>69.324449925857252</v>
      </c>
      <c r="D31" s="33"/>
      <c r="E31" s="34"/>
      <c r="F31" s="33"/>
      <c r="G31" s="33"/>
      <c r="H31" s="33"/>
      <c r="I31" s="35"/>
      <c r="J31" s="55">
        <v>77</v>
      </c>
      <c r="K31" s="39">
        <f t="shared" si="0"/>
        <v>77.000000000000355</v>
      </c>
      <c r="L31" s="37">
        <f t="shared" si="6"/>
        <v>76.619527185520298</v>
      </c>
      <c r="M31" s="35">
        <f t="shared" si="7"/>
        <v>77.380472814480413</v>
      </c>
      <c r="N31" s="39">
        <f t="shared" si="8"/>
        <v>77.000000000000355</v>
      </c>
      <c r="O31" s="37">
        <f t="shared" si="9"/>
        <v>72.229230253980873</v>
      </c>
      <c r="P31" s="35">
        <f t="shared" si="10"/>
        <v>81.770769746019837</v>
      </c>
      <c r="Q31" s="46"/>
      <c r="R31" s="46"/>
      <c r="Z31" s="21"/>
      <c r="AA31" s="58"/>
    </row>
    <row r="32" spans="2:27" ht="14.25">
      <c r="B32" s="107">
        <v>68.817471456782016</v>
      </c>
      <c r="C32" s="100">
        <v>70.273071271289766</v>
      </c>
      <c r="D32" s="33"/>
      <c r="E32" s="34"/>
      <c r="F32" s="33"/>
      <c r="G32" s="33"/>
      <c r="H32" s="33"/>
      <c r="I32" s="35"/>
      <c r="J32" s="55">
        <v>78</v>
      </c>
      <c r="K32" s="39">
        <f t="shared" si="0"/>
        <v>78.000000000000426</v>
      </c>
      <c r="L32" s="37">
        <f t="shared" si="6"/>
        <v>77.572577889230814</v>
      </c>
      <c r="M32" s="35">
        <f t="shared" si="7"/>
        <v>78.427422110770038</v>
      </c>
      <c r="N32" s="39">
        <f t="shared" si="8"/>
        <v>78.000000000000426</v>
      </c>
      <c r="O32" s="37">
        <f t="shared" si="9"/>
        <v>73.225256649017965</v>
      </c>
      <c r="P32" s="35">
        <f t="shared" si="10"/>
        <v>82.774743350982888</v>
      </c>
      <c r="Q32" s="46"/>
      <c r="R32" s="46"/>
      <c r="Z32" s="21"/>
      <c r="AA32" s="58"/>
    </row>
    <row r="33" spans="2:27" ht="14.25">
      <c r="B33" s="107">
        <v>70.214493646888812</v>
      </c>
      <c r="C33" s="100">
        <v>67.656673881492566</v>
      </c>
      <c r="D33" s="33"/>
      <c r="E33" s="34"/>
      <c r="F33" s="33"/>
      <c r="G33" s="33"/>
      <c r="H33" s="33"/>
      <c r="I33" s="35"/>
      <c r="J33" s="55">
        <v>79</v>
      </c>
      <c r="K33" s="39">
        <f t="shared" si="0"/>
        <v>79.000000000000497</v>
      </c>
      <c r="L33" s="37">
        <f t="shared" si="6"/>
        <v>78.523052843989333</v>
      </c>
      <c r="M33" s="35">
        <f t="shared" si="7"/>
        <v>79.476947156011661</v>
      </c>
      <c r="N33" s="39">
        <f t="shared" si="8"/>
        <v>79.000000000000497</v>
      </c>
      <c r="O33" s="37">
        <f t="shared" si="9"/>
        <v>74.22056875804256</v>
      </c>
      <c r="P33" s="35">
        <f t="shared" si="10"/>
        <v>83.779431241958434</v>
      </c>
      <c r="Q33" s="46"/>
      <c r="R33" s="46"/>
      <c r="Z33" s="21"/>
      <c r="AA33" s="58"/>
    </row>
    <row r="34" spans="2:27" ht="14.25">
      <c r="B34" s="107">
        <v>67.530146477127602</v>
      </c>
      <c r="C34" s="100">
        <v>69.975383085725923</v>
      </c>
      <c r="E34" s="34"/>
      <c r="F34" s="33"/>
      <c r="G34" s="33"/>
      <c r="H34" s="33"/>
      <c r="I34" s="35"/>
      <c r="J34" s="55">
        <v>80</v>
      </c>
      <c r="K34" s="39">
        <f t="shared" si="0"/>
        <v>80.000000000000568</v>
      </c>
      <c r="L34" s="37">
        <f t="shared" si="6"/>
        <v>79.471675905229603</v>
      </c>
      <c r="M34" s="35">
        <f t="shared" si="7"/>
        <v>80.528324094771534</v>
      </c>
      <c r="N34" s="39">
        <f t="shared" si="8"/>
        <v>80.000000000000568</v>
      </c>
      <c r="O34" s="37">
        <f t="shared" si="9"/>
        <v>75.215168680498067</v>
      </c>
      <c r="P34" s="35">
        <f t="shared" si="10"/>
        <v>84.78483131950307</v>
      </c>
      <c r="Q34" s="46"/>
      <c r="R34" s="46"/>
      <c r="Z34" s="21"/>
      <c r="AA34" s="58"/>
    </row>
    <row r="35" spans="2:27" ht="14.25">
      <c r="B35" s="107">
        <v>69.600042550392786</v>
      </c>
      <c r="C35" s="100">
        <v>68.19711022201237</v>
      </c>
      <c r="E35" s="34"/>
      <c r="F35" s="33"/>
      <c r="G35" s="33"/>
      <c r="H35" s="33"/>
      <c r="I35" s="35"/>
      <c r="J35" s="55">
        <v>81</v>
      </c>
      <c r="K35" s="39">
        <f t="shared" si="0"/>
        <v>81.000000000000625</v>
      </c>
      <c r="L35" s="37">
        <f t="shared" si="6"/>
        <v>80.418938093453676</v>
      </c>
      <c r="M35" s="35">
        <f t="shared" si="7"/>
        <v>81.581061906547575</v>
      </c>
      <c r="N35" s="39">
        <f t="shared" si="8"/>
        <v>81.000000000000625</v>
      </c>
      <c r="O35" s="37">
        <f t="shared" si="9"/>
        <v>76.209058824592972</v>
      </c>
      <c r="P35" s="35">
        <f t="shared" si="10"/>
        <v>85.790941175408278</v>
      </c>
      <c r="Q35" s="46"/>
      <c r="R35" s="46"/>
      <c r="Z35" s="21"/>
      <c r="AA35" s="58"/>
    </row>
    <row r="36" spans="2:27" ht="14.25">
      <c r="B36" s="107">
        <v>68.964593740010116</v>
      </c>
      <c r="C36" s="100">
        <v>70.16553845841311</v>
      </c>
      <c r="E36" s="34"/>
      <c r="F36" s="33"/>
      <c r="G36" s="33"/>
      <c r="H36" s="33"/>
      <c r="I36" s="35"/>
      <c r="J36" s="55">
        <v>82</v>
      </c>
      <c r="K36" s="39">
        <f t="shared" si="0"/>
        <v>82.000000000000696</v>
      </c>
      <c r="L36" s="37">
        <f t="shared" si="6"/>
        <v>81.365178481776539</v>
      </c>
      <c r="M36" s="35">
        <f t="shared" si="7"/>
        <v>82.634821518224854</v>
      </c>
      <c r="N36" s="39">
        <f t="shared" si="8"/>
        <v>82.000000000000696</v>
      </c>
      <c r="O36" s="37">
        <f t="shared" si="9"/>
        <v>77.202241901995251</v>
      </c>
      <c r="P36" s="35">
        <f t="shared" si="10"/>
        <v>86.797758098006142</v>
      </c>
      <c r="Q36" s="46"/>
      <c r="R36" s="46"/>
      <c r="Z36" s="21"/>
      <c r="AA36" s="58"/>
    </row>
    <row r="37" spans="2:27" ht="14.25">
      <c r="B37" s="107">
        <v>69.570694472034361</v>
      </c>
      <c r="C37" s="100">
        <v>67.67124072430282</v>
      </c>
      <c r="E37" s="34"/>
      <c r="F37" s="33"/>
      <c r="G37" s="33"/>
      <c r="H37" s="33"/>
      <c r="I37" s="35"/>
      <c r="J37" s="55">
        <v>83</v>
      </c>
      <c r="K37" s="39">
        <f t="shared" si="0"/>
        <v>83.000000000000767</v>
      </c>
      <c r="L37" s="37">
        <f t="shared" si="6"/>
        <v>82.310636082032261</v>
      </c>
      <c r="M37" s="35">
        <f t="shared" si="7"/>
        <v>83.689363917969274</v>
      </c>
      <c r="N37" s="39">
        <f t="shared" si="8"/>
        <v>83.000000000000767</v>
      </c>
      <c r="O37" s="37">
        <f t="shared" si="9"/>
        <v>78.194720921906196</v>
      </c>
      <c r="P37" s="35">
        <f t="shared" si="10"/>
        <v>87.805279078095339</v>
      </c>
      <c r="Q37" s="46"/>
      <c r="R37" s="46"/>
      <c r="Z37" s="21"/>
      <c r="AA37" s="58"/>
    </row>
    <row r="38" spans="2:27" ht="14.25">
      <c r="B38" s="107">
        <v>68.697465080075801</v>
      </c>
      <c r="C38" s="100">
        <v>69.888810097767333</v>
      </c>
      <c r="E38" s="34"/>
      <c r="F38" s="33"/>
      <c r="G38" s="33"/>
      <c r="H38" s="33"/>
      <c r="I38" s="35"/>
      <c r="J38" s="55">
        <v>84</v>
      </c>
      <c r="K38" s="39">
        <f t="shared" si="0"/>
        <v>84.000000000000838</v>
      </c>
      <c r="L38" s="37">
        <f t="shared" si="6"/>
        <v>83.25548291260165</v>
      </c>
      <c r="M38" s="35">
        <f t="shared" si="7"/>
        <v>84.744517087400027</v>
      </c>
      <c r="N38" s="39">
        <f t="shared" si="8"/>
        <v>84.000000000000838</v>
      </c>
      <c r="O38" s="37">
        <f t="shared" si="9"/>
        <v>79.186499184543777</v>
      </c>
      <c r="P38" s="35">
        <f t="shared" si="10"/>
        <v>88.8135008154579</v>
      </c>
      <c r="Q38" s="46"/>
      <c r="R38" s="46"/>
      <c r="Z38" s="21"/>
      <c r="AA38" s="58"/>
    </row>
    <row r="39" spans="2:27" ht="14.25">
      <c r="B39" s="107">
        <v>68.715376189933096</v>
      </c>
      <c r="C39" s="100">
        <v>68.811840558011795</v>
      </c>
      <c r="E39" s="34"/>
      <c r="F39" s="33"/>
      <c r="G39" s="33"/>
      <c r="H39" s="33"/>
      <c r="I39" s="35"/>
      <c r="J39" s="55">
        <v>85</v>
      </c>
      <c r="K39" s="39">
        <f t="shared" si="0"/>
        <v>85.000000000000909</v>
      </c>
      <c r="L39" s="37">
        <f t="shared" si="6"/>
        <v>84.199845261154806</v>
      </c>
      <c r="M39" s="35">
        <f t="shared" si="7"/>
        <v>85.800154738847013</v>
      </c>
      <c r="N39" s="39">
        <f t="shared" si="8"/>
        <v>85.000000000000909</v>
      </c>
      <c r="O39" s="37">
        <f t="shared" si="9"/>
        <v>80.177580274067225</v>
      </c>
      <c r="P39" s="35">
        <f t="shared" si="10"/>
        <v>89.822419725934594</v>
      </c>
      <c r="Q39" s="46"/>
      <c r="R39" s="46"/>
      <c r="Z39" s="21"/>
      <c r="AA39" s="58"/>
    </row>
    <row r="40" spans="2:27" ht="14.25">
      <c r="B40" s="107">
        <v>68.401478923062783</v>
      </c>
      <c r="C40" s="100">
        <v>69.294311276572131</v>
      </c>
      <c r="E40" s="34"/>
      <c r="F40" s="33"/>
      <c r="G40" s="33"/>
      <c r="H40" s="33"/>
      <c r="I40" s="35"/>
      <c r="J40" s="55"/>
      <c r="Q40" s="46"/>
      <c r="R40" s="46"/>
      <c r="Z40" s="21"/>
      <c r="AA40" s="58"/>
    </row>
    <row r="41" spans="2:27" ht="14.25">
      <c r="B41" s="107">
        <v>69.672983249385126</v>
      </c>
      <c r="C41" s="100">
        <v>71.233168079691751</v>
      </c>
      <c r="E41" s="34"/>
      <c r="F41" s="33"/>
      <c r="G41" s="33"/>
      <c r="H41" s="33"/>
      <c r="I41" s="35"/>
      <c r="J41" s="55"/>
      <c r="Q41" s="46"/>
      <c r="R41" s="46"/>
      <c r="Z41" s="21"/>
      <c r="AA41" s="58"/>
    </row>
    <row r="42" spans="2:27" ht="14.25">
      <c r="B42" s="107">
        <v>70.901410783773187</v>
      </c>
      <c r="C42" s="100">
        <v>70.454865963790951</v>
      </c>
      <c r="E42" s="34"/>
      <c r="F42" s="33"/>
      <c r="G42" s="33"/>
      <c r="H42" s="33"/>
      <c r="I42" s="35"/>
      <c r="J42" s="55"/>
      <c r="Q42" s="46"/>
      <c r="R42" s="46"/>
      <c r="Z42" s="21"/>
      <c r="AA42" s="58"/>
    </row>
    <row r="43" spans="2:27" ht="14.25">
      <c r="B43" s="107">
        <v>70.451087846203578</v>
      </c>
      <c r="C43" s="100">
        <v>69.015589420213701</v>
      </c>
      <c r="E43" s="34"/>
      <c r="F43" s="33"/>
      <c r="G43" s="33"/>
      <c r="H43" s="33"/>
      <c r="I43" s="35"/>
      <c r="J43" s="55"/>
      <c r="Q43" s="46"/>
      <c r="R43" s="46"/>
      <c r="Z43" s="21"/>
      <c r="AA43" s="58"/>
    </row>
    <row r="44" spans="2:27" ht="14.25">
      <c r="B44" s="107">
        <v>69.351993164165094</v>
      </c>
      <c r="C44" s="100">
        <v>69.636679204905576</v>
      </c>
      <c r="E44" s="34"/>
      <c r="F44" s="33"/>
      <c r="G44" s="33"/>
      <c r="H44" s="33"/>
      <c r="I44" s="35"/>
      <c r="J44" s="55"/>
      <c r="Q44" s="46"/>
      <c r="R44" s="46"/>
      <c r="Z44" s="21"/>
      <c r="AA44" s="58"/>
    </row>
    <row r="45" spans="2:27" ht="14.25">
      <c r="B45" s="107">
        <v>70.028649043097715</v>
      </c>
      <c r="C45" s="100">
        <v>68.119838365570473</v>
      </c>
      <c r="E45" s="34"/>
      <c r="F45" s="33"/>
      <c r="G45" s="33"/>
      <c r="H45" s="33"/>
      <c r="I45" s="35"/>
      <c r="J45" s="55"/>
      <c r="Q45" s="46"/>
      <c r="Z45" s="21"/>
      <c r="AA45" s="58"/>
    </row>
    <row r="46" spans="2:27" ht="14.25">
      <c r="B46" s="107">
        <v>67.725217169599432</v>
      </c>
      <c r="C46" s="100">
        <v>69.124583711711082</v>
      </c>
      <c r="E46" s="34"/>
      <c r="F46" s="33"/>
      <c r="G46" s="33"/>
      <c r="H46" s="33"/>
      <c r="I46" s="35"/>
      <c r="J46" s="55"/>
      <c r="Q46" s="46"/>
      <c r="Z46" s="21"/>
      <c r="AA46" s="58"/>
    </row>
    <row r="47" spans="2:27" ht="14.25">
      <c r="B47" s="107">
        <v>68.989628431085251</v>
      </c>
      <c r="C47" s="100">
        <v>70.237860006970749</v>
      </c>
      <c r="E47" s="34"/>
      <c r="F47" s="33"/>
      <c r="G47" s="33"/>
      <c r="H47" s="33"/>
      <c r="I47" s="35"/>
      <c r="J47" s="55"/>
      <c r="Z47" s="21"/>
      <c r="AA47" s="58"/>
    </row>
    <row r="48" spans="2:27" ht="14.25">
      <c r="B48" s="107">
        <v>69.318099505270609</v>
      </c>
      <c r="C48" s="100">
        <v>67.480917922806583</v>
      </c>
      <c r="E48" s="34"/>
      <c r="F48" s="33"/>
      <c r="G48" s="33"/>
      <c r="H48" s="33"/>
      <c r="I48" s="35"/>
      <c r="J48" s="55"/>
      <c r="Z48" s="21"/>
      <c r="AA48" s="58"/>
    </row>
    <row r="49" spans="2:27" ht="14.25">
      <c r="B49" s="107">
        <v>66.783662461058753</v>
      </c>
      <c r="C49" s="100">
        <v>67.147787888296207</v>
      </c>
      <c r="E49" s="34"/>
      <c r="F49" s="33"/>
      <c r="G49" s="33"/>
      <c r="H49" s="33"/>
      <c r="I49" s="35"/>
      <c r="J49" s="55"/>
      <c r="Z49" s="21"/>
      <c r="AA49" s="58"/>
    </row>
    <row r="50" spans="2:27" ht="14.25">
      <c r="B50" s="107">
        <v>66.058166825466088</v>
      </c>
      <c r="C50" s="100">
        <v>66.724762671639255</v>
      </c>
      <c r="E50" s="34"/>
      <c r="F50" s="33"/>
      <c r="G50" s="33"/>
      <c r="H50" s="33"/>
      <c r="I50" s="35"/>
      <c r="J50" s="55"/>
      <c r="Z50" s="21"/>
      <c r="AA50" s="58"/>
    </row>
    <row r="51" spans="2:27" ht="14.25">
      <c r="B51" s="107">
        <v>66.671383019470852</v>
      </c>
      <c r="C51" s="100">
        <v>66.40275160324957</v>
      </c>
      <c r="E51" s="34"/>
      <c r="F51" s="33"/>
      <c r="G51" s="33"/>
      <c r="H51" s="33"/>
      <c r="I51" s="35"/>
      <c r="J51" s="55"/>
      <c r="Z51" s="21"/>
      <c r="AA51" s="58"/>
    </row>
    <row r="52" spans="2:27" ht="14.25">
      <c r="B52" s="107">
        <v>68.561032470794146</v>
      </c>
      <c r="C52" s="100">
        <v>71.707987370410336</v>
      </c>
      <c r="E52" s="34"/>
      <c r="F52" s="33"/>
      <c r="G52" s="33"/>
      <c r="H52" s="33"/>
      <c r="I52" s="35"/>
      <c r="J52" s="55"/>
      <c r="Z52" s="21"/>
      <c r="AA52" s="58"/>
    </row>
    <row r="53" spans="2:27" ht="14.25">
      <c r="B53" s="107">
        <v>71.396203349869964</v>
      </c>
      <c r="C53" s="100">
        <v>70.37578900393197</v>
      </c>
      <c r="E53" s="34"/>
      <c r="F53" s="33"/>
      <c r="G53" s="33"/>
      <c r="H53" s="33"/>
      <c r="I53" s="35"/>
      <c r="J53" s="55"/>
      <c r="Z53" s="21"/>
      <c r="AA53" s="58"/>
    </row>
    <row r="54" spans="2:27" ht="14.25">
      <c r="B54" s="107">
        <v>70.222668222733958</v>
      </c>
      <c r="C54" s="100">
        <v>70.43473322543089</v>
      </c>
      <c r="E54" s="34"/>
      <c r="F54" s="33"/>
      <c r="G54" s="33"/>
      <c r="H54" s="33"/>
      <c r="I54" s="35"/>
      <c r="J54" s="55"/>
      <c r="Z54" s="21"/>
      <c r="AA54" s="58"/>
    </row>
    <row r="55" spans="2:27" ht="14.25">
      <c r="B55" s="107">
        <v>70.318202877712139</v>
      </c>
      <c r="C55" s="100">
        <v>69.411847901965558</v>
      </c>
      <c r="E55" s="34"/>
      <c r="F55" s="33"/>
      <c r="G55" s="33"/>
      <c r="H55" s="33"/>
      <c r="I55" s="35"/>
      <c r="J55" s="55"/>
      <c r="Z55" s="21"/>
      <c r="AA55" s="58"/>
    </row>
    <row r="56" spans="2:27" ht="14.25">
      <c r="B56" s="107">
        <v>69.08947161740943</v>
      </c>
      <c r="C56" s="100">
        <v>71.78049454845663</v>
      </c>
      <c r="E56" s="34"/>
      <c r="F56" s="33"/>
      <c r="G56" s="33"/>
      <c r="H56" s="33"/>
      <c r="I56" s="35"/>
      <c r="J56" s="55"/>
      <c r="Z56" s="21"/>
      <c r="AA56" s="58"/>
    </row>
    <row r="57" spans="2:27" ht="14.25">
      <c r="B57" s="107">
        <v>71.279982351428899</v>
      </c>
      <c r="C57" s="100">
        <v>70.292711713185611</v>
      </c>
      <c r="E57" s="34"/>
      <c r="F57" s="33"/>
      <c r="G57" s="33"/>
      <c r="H57" s="33"/>
      <c r="I57" s="35"/>
      <c r="J57" s="55"/>
      <c r="Z57" s="21"/>
      <c r="AA57" s="58"/>
    </row>
    <row r="58" spans="2:27" ht="14.25">
      <c r="B58" s="107">
        <v>72.45644094460917</v>
      </c>
      <c r="C58" s="100">
        <v>71.365512536244253</v>
      </c>
      <c r="E58" s="34"/>
      <c r="F58" s="33"/>
      <c r="G58" s="33"/>
      <c r="H58" s="33"/>
      <c r="I58" s="35"/>
      <c r="J58" s="55"/>
      <c r="Z58" s="21"/>
      <c r="AA58" s="58"/>
    </row>
    <row r="59" spans="2:27" ht="14.25">
      <c r="B59" s="107">
        <v>70.596737780234662</v>
      </c>
      <c r="C59" s="100">
        <v>69.202337966197277</v>
      </c>
      <c r="E59" s="34"/>
      <c r="F59" s="33"/>
      <c r="G59" s="33"/>
      <c r="H59" s="33"/>
      <c r="I59" s="35"/>
      <c r="J59" s="55"/>
      <c r="Z59" s="21"/>
      <c r="AA59" s="58"/>
    </row>
    <row r="60" spans="2:27" ht="14.25">
      <c r="B60" s="107">
        <v>68.583637974557377</v>
      </c>
      <c r="C60" s="100">
        <v>68.912429378531087</v>
      </c>
      <c r="E60" s="34"/>
      <c r="F60" s="33"/>
      <c r="G60" s="33"/>
      <c r="H60" s="33"/>
      <c r="I60" s="35"/>
      <c r="J60" s="55"/>
      <c r="Z60" s="21"/>
      <c r="AA60" s="58"/>
    </row>
    <row r="61" spans="2:27" ht="14.25">
      <c r="B61" s="107">
        <v>69.004091364453132</v>
      </c>
      <c r="C61" s="100">
        <v>69.928785703406234</v>
      </c>
      <c r="E61" s="34"/>
      <c r="F61" s="33"/>
      <c r="G61" s="33"/>
      <c r="H61" s="33"/>
      <c r="I61" s="35"/>
      <c r="J61" s="55"/>
      <c r="Z61" s="21"/>
      <c r="AA61" s="58"/>
    </row>
    <row r="62" spans="2:27" ht="14.25">
      <c r="B62" s="107">
        <v>70.324192925715863</v>
      </c>
      <c r="C62" s="100">
        <v>68.841857730746611</v>
      </c>
      <c r="E62" s="34"/>
      <c r="F62" s="33"/>
      <c r="G62" s="33"/>
      <c r="H62" s="33"/>
      <c r="I62" s="35"/>
      <c r="J62" s="55"/>
      <c r="Z62" s="21"/>
      <c r="AA62" s="58"/>
    </row>
    <row r="63" spans="2:27" ht="14.25">
      <c r="B63" s="107">
        <v>68.437996916955484</v>
      </c>
      <c r="C63" s="100">
        <v>68.069824297995595</v>
      </c>
      <c r="E63" s="34"/>
      <c r="F63" s="33"/>
      <c r="G63" s="33"/>
      <c r="H63" s="33"/>
      <c r="I63" s="35"/>
      <c r="J63" s="55"/>
      <c r="Z63" s="21"/>
      <c r="AA63" s="58"/>
    </row>
    <row r="64" spans="2:27" ht="14.25">
      <c r="B64" s="107">
        <v>68.660203689246288</v>
      </c>
      <c r="C64" s="100">
        <v>68.333568108184252</v>
      </c>
      <c r="E64" s="34"/>
      <c r="F64" s="33"/>
      <c r="G64" s="33"/>
      <c r="H64" s="33"/>
      <c r="I64" s="35"/>
      <c r="J64" s="55"/>
      <c r="Z64" s="21"/>
      <c r="AA64" s="58"/>
    </row>
    <row r="65" spans="2:27" ht="14.25">
      <c r="B65" s="107">
        <v>69.238470956966324</v>
      </c>
      <c r="C65" s="100">
        <v>70.279277430041688</v>
      </c>
      <c r="E65" s="34"/>
      <c r="F65" s="33"/>
      <c r="G65" s="33"/>
      <c r="H65" s="33"/>
      <c r="I65" s="35"/>
      <c r="J65" s="55"/>
      <c r="Z65" s="21"/>
      <c r="AA65" s="58"/>
    </row>
    <row r="66" spans="2:27" ht="14.25">
      <c r="B66" s="107">
        <v>70.236876988581571</v>
      </c>
      <c r="C66" s="100">
        <v>68.387227131078106</v>
      </c>
      <c r="E66" s="34"/>
      <c r="F66" s="33"/>
      <c r="G66" s="33"/>
      <c r="H66" s="33"/>
      <c r="I66" s="35"/>
      <c r="J66" s="55"/>
      <c r="Z66" s="21"/>
      <c r="AA66" s="58"/>
    </row>
    <row r="67" spans="2:27" ht="14.25">
      <c r="B67" s="107">
        <v>69.623261580700159</v>
      </c>
      <c r="C67" s="100">
        <v>70.558015943312654</v>
      </c>
      <c r="E67" s="34"/>
      <c r="F67" s="33"/>
      <c r="G67" s="33"/>
      <c r="H67" s="33"/>
      <c r="I67" s="35"/>
      <c r="J67" s="55"/>
      <c r="Z67" s="21"/>
      <c r="AA67" s="58"/>
    </row>
    <row r="68" spans="2:27" ht="14.25">
      <c r="B68" s="107">
        <v>71.845273119541872</v>
      </c>
      <c r="C68" s="100">
        <v>69.394838925422434</v>
      </c>
      <c r="E68" s="34"/>
      <c r="F68" s="33"/>
      <c r="G68" s="33"/>
      <c r="H68" s="33"/>
      <c r="I68" s="35"/>
      <c r="J68" s="55"/>
      <c r="Z68" s="21"/>
      <c r="AA68" s="58"/>
    </row>
    <row r="69" spans="2:27" ht="14.25">
      <c r="B69" s="107">
        <v>70.949538554046413</v>
      </c>
      <c r="C69" s="100">
        <v>71.413824776743112</v>
      </c>
      <c r="E69" s="34"/>
      <c r="F69" s="33"/>
      <c r="G69" s="33"/>
      <c r="H69" s="33"/>
      <c r="I69" s="35"/>
      <c r="J69" s="55"/>
      <c r="Z69" s="21"/>
      <c r="AA69" s="58"/>
    </row>
    <row r="70" spans="2:27" ht="14.25">
      <c r="B70" s="107">
        <v>72.476347444778739</v>
      </c>
      <c r="C70" s="100">
        <v>70.194617696291246</v>
      </c>
      <c r="E70" s="34"/>
      <c r="F70" s="33"/>
      <c r="G70" s="33"/>
      <c r="H70" s="33"/>
      <c r="I70" s="35"/>
      <c r="J70" s="55"/>
      <c r="Z70" s="21"/>
      <c r="AA70" s="58"/>
    </row>
    <row r="71" spans="2:27" ht="14.25">
      <c r="B71" s="107">
        <v>66.787220711091862</v>
      </c>
      <c r="C71" s="100">
        <v>65.479776593662592</v>
      </c>
      <c r="E71" s="34"/>
      <c r="F71" s="33"/>
      <c r="G71" s="33"/>
      <c r="H71" s="33"/>
      <c r="I71" s="35"/>
      <c r="J71" s="55"/>
      <c r="Z71" s="21"/>
      <c r="AA71" s="58"/>
    </row>
    <row r="72" spans="2:27" ht="14.25">
      <c r="B72" s="107">
        <v>64.886814622297237</v>
      </c>
      <c r="C72" s="100">
        <v>65.460814085281868</v>
      </c>
      <c r="E72" s="34"/>
      <c r="F72" s="33"/>
      <c r="G72" s="33"/>
      <c r="H72" s="33"/>
      <c r="I72" s="35"/>
      <c r="J72" s="55"/>
      <c r="Z72" s="21"/>
      <c r="AA72" s="58"/>
    </row>
    <row r="73" spans="2:27" ht="14.25">
      <c r="B73" s="107">
        <v>65.822611178095158</v>
      </c>
      <c r="C73" s="100">
        <v>66.67928760791601</v>
      </c>
      <c r="E73" s="34"/>
      <c r="F73" s="33"/>
      <c r="G73" s="33"/>
      <c r="H73" s="33"/>
      <c r="I73" s="35"/>
      <c r="J73" s="55"/>
      <c r="Z73" s="21"/>
      <c r="AA73" s="58"/>
    </row>
    <row r="74" spans="2:27" ht="14.25">
      <c r="B74" s="107">
        <v>66.881924833439939</v>
      </c>
      <c r="C74" s="100">
        <v>66.935086535914962</v>
      </c>
      <c r="E74" s="34"/>
      <c r="F74" s="33"/>
      <c r="G74" s="33"/>
      <c r="H74" s="33"/>
      <c r="I74" s="35"/>
      <c r="J74" s="55"/>
      <c r="Z74" s="21"/>
      <c r="AA74" s="58"/>
    </row>
    <row r="75" spans="2:27" ht="14.25">
      <c r="B75" s="107">
        <v>66.197143289561296</v>
      </c>
      <c r="C75" s="100">
        <v>66.150898189088409</v>
      </c>
      <c r="E75" s="34"/>
      <c r="F75" s="33"/>
      <c r="G75" s="33"/>
      <c r="H75" s="33"/>
      <c r="I75" s="35"/>
      <c r="J75" s="55"/>
      <c r="Z75" s="21"/>
      <c r="AA75" s="58"/>
    </row>
    <row r="76" spans="2:27" ht="14.25">
      <c r="B76" s="107">
        <v>64.552892021239572</v>
      </c>
      <c r="C76" s="100">
        <v>63.548749971542364</v>
      </c>
      <c r="E76" s="34"/>
      <c r="F76" s="33"/>
      <c r="G76" s="33"/>
      <c r="H76" s="33"/>
      <c r="I76" s="35"/>
      <c r="J76" s="55"/>
      <c r="Z76" s="21"/>
      <c r="AA76" s="58"/>
    </row>
    <row r="77" spans="2:27" ht="14.25">
      <c r="B77" s="107">
        <v>63.664956942161993</v>
      </c>
      <c r="C77" s="100">
        <v>60.028774388070318</v>
      </c>
      <c r="E77" s="34"/>
      <c r="F77" s="33"/>
      <c r="G77" s="33"/>
      <c r="H77" s="33"/>
      <c r="I77" s="35"/>
      <c r="J77" s="55"/>
      <c r="Z77" s="21"/>
      <c r="AA77" s="58"/>
    </row>
    <row r="78" spans="2:27" ht="14.25">
      <c r="B78" s="107">
        <v>61.773361873847399</v>
      </c>
      <c r="C78" s="100">
        <v>64.669014770173973</v>
      </c>
      <c r="E78" s="34"/>
      <c r="F78" s="33"/>
      <c r="G78" s="33"/>
      <c r="H78" s="33"/>
      <c r="I78" s="35"/>
      <c r="J78" s="55"/>
      <c r="Z78" s="21"/>
      <c r="AA78" s="58"/>
    </row>
    <row r="79" spans="2:27" ht="14.25">
      <c r="B79" s="107">
        <v>64.155263464326453</v>
      </c>
      <c r="C79" s="100">
        <v>65.510471204188491</v>
      </c>
      <c r="E79" s="34"/>
      <c r="F79" s="33"/>
      <c r="G79" s="33"/>
      <c r="H79" s="33"/>
      <c r="I79" s="35"/>
      <c r="J79" s="55"/>
      <c r="Z79" s="21"/>
      <c r="AA79" s="58"/>
    </row>
    <row r="80" spans="2:27" ht="14.25">
      <c r="B80" s="107">
        <v>65.028553519954329</v>
      </c>
      <c r="C80" s="100">
        <v>65.490841416040737</v>
      </c>
      <c r="E80" s="34"/>
      <c r="F80" s="33"/>
      <c r="G80" s="33"/>
      <c r="H80" s="33"/>
      <c r="I80" s="35"/>
      <c r="J80" s="55"/>
      <c r="Z80" s="21"/>
      <c r="AA80" s="58"/>
    </row>
    <row r="81" spans="2:27" ht="14.25">
      <c r="B81" s="107">
        <v>63.90464251345557</v>
      </c>
      <c r="C81" s="100">
        <v>63.855157237574367</v>
      </c>
      <c r="E81" s="34"/>
      <c r="F81" s="33"/>
      <c r="G81" s="33"/>
      <c r="H81" s="33"/>
      <c r="I81" s="35"/>
      <c r="J81" s="55"/>
      <c r="Z81" s="21"/>
      <c r="AA81" s="58"/>
    </row>
    <row r="82" spans="2:27" ht="14.25">
      <c r="B82" s="107">
        <v>64.578367795759732</v>
      </c>
      <c r="C82" s="100">
        <v>61.686672938670981</v>
      </c>
      <c r="E82" s="34"/>
      <c r="F82" s="33"/>
      <c r="G82" s="33"/>
      <c r="H82" s="33"/>
      <c r="I82" s="35"/>
      <c r="J82" s="55"/>
      <c r="Z82" s="21"/>
      <c r="AA82" s="58"/>
    </row>
    <row r="83" spans="2:27" ht="14.25">
      <c r="B83" s="107">
        <v>62.675923376958075</v>
      </c>
      <c r="C83" s="100">
        <v>65.270123787770814</v>
      </c>
      <c r="E83" s="34"/>
      <c r="F83" s="33"/>
      <c r="G83" s="33"/>
      <c r="H83" s="33"/>
      <c r="I83" s="35"/>
      <c r="J83" s="55"/>
      <c r="Z83" s="21"/>
      <c r="AA83" s="58"/>
    </row>
    <row r="84" spans="2:27" ht="14.25">
      <c r="B84" s="107">
        <v>67.158560805456702</v>
      </c>
      <c r="C84" s="100">
        <v>63.521085857303227</v>
      </c>
      <c r="E84" s="34"/>
      <c r="F84" s="33"/>
      <c r="G84" s="33"/>
      <c r="H84" s="33"/>
      <c r="I84" s="35"/>
      <c r="Z84" s="21"/>
      <c r="AA84" s="58"/>
    </row>
    <row r="85" spans="2:27" ht="14.25">
      <c r="B85" s="107">
        <v>70.994478991180671</v>
      </c>
      <c r="C85" s="100">
        <v>69.503303156349389</v>
      </c>
      <c r="E85" s="34"/>
      <c r="F85" s="33"/>
      <c r="G85" s="33"/>
      <c r="H85" s="33"/>
      <c r="I85" s="35"/>
      <c r="Z85" s="21"/>
      <c r="AA85" s="58"/>
    </row>
    <row r="86" spans="2:27" ht="14.25">
      <c r="B86" s="107">
        <v>68.373549343978794</v>
      </c>
      <c r="C86" s="100">
        <v>66.730571915932487</v>
      </c>
      <c r="E86" s="34"/>
      <c r="F86" s="33"/>
      <c r="G86" s="33"/>
      <c r="H86" s="33"/>
      <c r="I86" s="35"/>
      <c r="Z86" s="21"/>
      <c r="AA86" s="58"/>
    </row>
    <row r="87" spans="2:27" ht="14.25">
      <c r="B87" s="107">
        <v>66.569061021960934</v>
      </c>
      <c r="C87" s="100">
        <v>63.070776255707763</v>
      </c>
      <c r="E87" s="34"/>
      <c r="F87" s="33"/>
      <c r="G87" s="33"/>
      <c r="H87" s="33"/>
      <c r="I87" s="35"/>
      <c r="Z87" s="21"/>
      <c r="AA87" s="58"/>
    </row>
    <row r="88" spans="2:27" ht="14.25">
      <c r="B88" s="107">
        <v>63.884472362724082</v>
      </c>
      <c r="C88" s="100">
        <v>62.680459619602566</v>
      </c>
      <c r="E88" s="34"/>
      <c r="F88" s="33"/>
      <c r="G88" s="33"/>
      <c r="H88" s="33"/>
      <c r="I88" s="35"/>
      <c r="Z88" s="21"/>
      <c r="AA88" s="58"/>
    </row>
    <row r="89" spans="2:27" ht="14.25">
      <c r="B89" s="107">
        <v>63.358034669472929</v>
      </c>
      <c r="C89" s="100">
        <v>63.89992562141714</v>
      </c>
      <c r="E89" s="34"/>
      <c r="F89" s="33"/>
      <c r="G89" s="33"/>
      <c r="H89" s="33"/>
      <c r="I89" s="35"/>
      <c r="Z89" s="21"/>
      <c r="AA89" s="58"/>
    </row>
    <row r="90" spans="2:27" ht="14.25">
      <c r="B90" s="107">
        <v>63.801524151542175</v>
      </c>
      <c r="C90" s="100">
        <v>62.959984670885007</v>
      </c>
      <c r="E90" s="34"/>
      <c r="F90" s="33"/>
      <c r="G90" s="33"/>
      <c r="H90" s="33"/>
      <c r="I90" s="35"/>
      <c r="Z90" s="21"/>
      <c r="AA90" s="58"/>
    </row>
    <row r="91" spans="2:27" ht="14.25">
      <c r="B91" s="107">
        <v>62.787668320989802</v>
      </c>
      <c r="C91" s="100">
        <v>61.532579775828886</v>
      </c>
      <c r="E91" s="34"/>
      <c r="F91" s="33"/>
      <c r="G91" s="33"/>
      <c r="H91" s="33"/>
      <c r="I91" s="35"/>
      <c r="Z91" s="21"/>
      <c r="AA91" s="58"/>
    </row>
    <row r="92" spans="2:27" ht="14.25">
      <c r="B92" s="107">
        <v>63.234020610641977</v>
      </c>
      <c r="C92" s="100">
        <v>63.44086725043946</v>
      </c>
      <c r="E92" s="34"/>
      <c r="F92" s="33"/>
      <c r="G92" s="33"/>
      <c r="H92" s="33"/>
      <c r="I92" s="35"/>
      <c r="Z92" s="21"/>
      <c r="AA92" s="58"/>
    </row>
    <row r="93" spans="2:27" ht="14.25">
      <c r="B93" s="107">
        <v>64.52350513642125</v>
      </c>
      <c r="C93" s="100">
        <v>64.634790499216891</v>
      </c>
      <c r="E93" s="34"/>
      <c r="F93" s="33"/>
      <c r="G93" s="33"/>
      <c r="H93" s="33"/>
      <c r="I93" s="35"/>
      <c r="Z93" s="21"/>
      <c r="AA93" s="58"/>
    </row>
    <row r="94" spans="2:27" ht="14.25">
      <c r="B94" s="107">
        <v>64.738627087190736</v>
      </c>
      <c r="C94" s="100">
        <v>64.441186188805503</v>
      </c>
      <c r="E94" s="34"/>
      <c r="F94" s="33"/>
      <c r="G94" s="33"/>
      <c r="H94" s="33"/>
      <c r="I94" s="35"/>
      <c r="Z94" s="21"/>
      <c r="AA94" s="58"/>
    </row>
    <row r="95" spans="2:27" ht="14.25">
      <c r="B95" s="107">
        <v>64.001810713076168</v>
      </c>
      <c r="C95" s="100">
        <v>66.367891638023679</v>
      </c>
      <c r="E95" s="34"/>
      <c r="F95" s="33"/>
      <c r="G95" s="33"/>
      <c r="H95" s="33"/>
      <c r="I95" s="35"/>
      <c r="Z95" s="21"/>
      <c r="AA95" s="58"/>
    </row>
    <row r="96" spans="2:27" ht="14.25">
      <c r="B96" s="107">
        <v>64.966070536956991</v>
      </c>
      <c r="C96" s="100">
        <v>65.838240471212643</v>
      </c>
      <c r="E96" s="34"/>
      <c r="F96" s="33"/>
      <c r="G96" s="33"/>
      <c r="H96" s="33"/>
      <c r="I96" s="35"/>
      <c r="Z96" s="21"/>
      <c r="AA96" s="58"/>
    </row>
    <row r="97" spans="2:27" ht="14.25">
      <c r="B97" s="107">
        <v>63.775999388345504</v>
      </c>
      <c r="C97" s="100">
        <v>65.563064860713411</v>
      </c>
      <c r="E97" s="34"/>
      <c r="F97" s="33"/>
      <c r="G97" s="33"/>
      <c r="H97" s="33"/>
      <c r="I97" s="35"/>
      <c r="Z97" s="21"/>
      <c r="AA97" s="58"/>
    </row>
    <row r="98" spans="2:27" ht="14.25">
      <c r="B98" s="107">
        <v>69.176297596843753</v>
      </c>
      <c r="C98" s="100">
        <v>69.871739713984169</v>
      </c>
      <c r="E98" s="34"/>
      <c r="F98" s="33"/>
      <c r="G98" s="33"/>
      <c r="H98" s="33"/>
      <c r="I98" s="35"/>
      <c r="Z98" s="21"/>
      <c r="AA98" s="58"/>
    </row>
    <row r="99" spans="2:27" ht="14.25">
      <c r="B99" s="107">
        <v>69.290551940825239</v>
      </c>
      <c r="C99" s="100">
        <v>65.07628754166231</v>
      </c>
      <c r="E99" s="34"/>
      <c r="F99" s="33"/>
      <c r="G99" s="33"/>
      <c r="H99" s="33"/>
      <c r="I99" s="35"/>
      <c r="Z99" s="21"/>
      <c r="AA99" s="58"/>
    </row>
    <row r="100" spans="2:27" ht="14.25">
      <c r="B100" s="107">
        <v>68.581555320600913</v>
      </c>
      <c r="C100" s="100">
        <v>69.581736137229527</v>
      </c>
      <c r="E100" s="34"/>
      <c r="F100" s="33"/>
      <c r="G100" s="33"/>
      <c r="H100" s="33"/>
      <c r="I100" s="35"/>
      <c r="Z100" s="21"/>
      <c r="AA100" s="58"/>
    </row>
    <row r="101" spans="2:27" ht="14.25">
      <c r="B101" s="107">
        <v>71.578848528099257</v>
      </c>
      <c r="C101" s="100">
        <v>70.625385685088432</v>
      </c>
      <c r="E101" s="34"/>
      <c r="F101" s="33"/>
      <c r="G101" s="33"/>
      <c r="H101" s="33"/>
      <c r="I101" s="35"/>
      <c r="Z101" s="21"/>
      <c r="AA101" s="58"/>
    </row>
    <row r="102" spans="2:27" ht="14.25">
      <c r="B102" s="107">
        <v>71.764705069895939</v>
      </c>
      <c r="C102" s="100">
        <v>70.371897350798847</v>
      </c>
      <c r="E102" s="34"/>
      <c r="F102" s="33"/>
      <c r="G102" s="33"/>
      <c r="H102" s="33"/>
      <c r="I102" s="35"/>
      <c r="Z102" s="21"/>
      <c r="AA102" s="58"/>
    </row>
    <row r="103" spans="2:27" ht="14.25">
      <c r="B103" s="107">
        <v>71.310483024527684</v>
      </c>
      <c r="C103" s="100">
        <v>71.843381548596483</v>
      </c>
      <c r="E103" s="34"/>
      <c r="F103" s="33"/>
      <c r="G103" s="33"/>
      <c r="H103" s="33"/>
      <c r="I103" s="35"/>
      <c r="Z103" s="21"/>
      <c r="AA103" s="58"/>
    </row>
    <row r="104" spans="2:27" ht="14.25">
      <c r="B104" s="107">
        <v>71.339253257908183</v>
      </c>
      <c r="C104" s="100">
        <v>71.842232139479052</v>
      </c>
      <c r="E104" s="34"/>
      <c r="F104" s="33"/>
      <c r="G104" s="33"/>
      <c r="H104" s="33"/>
      <c r="I104" s="35"/>
      <c r="Z104" s="21"/>
      <c r="AA104" s="58"/>
    </row>
    <row r="105" spans="2:27" ht="14.25">
      <c r="B105" s="107">
        <v>71.414274466883768</v>
      </c>
      <c r="C105" s="100">
        <v>74.131237459137665</v>
      </c>
      <c r="E105" s="34"/>
      <c r="F105" s="33"/>
      <c r="G105" s="33"/>
      <c r="H105" s="33"/>
      <c r="I105" s="35"/>
      <c r="Z105" s="21"/>
      <c r="AA105" s="58"/>
    </row>
    <row r="106" spans="2:27" ht="14.25">
      <c r="B106" s="107">
        <v>72.944750328496625</v>
      </c>
      <c r="C106" s="100">
        <v>71.730441494789289</v>
      </c>
      <c r="E106" s="34"/>
      <c r="F106" s="33"/>
      <c r="G106" s="33"/>
      <c r="H106" s="33"/>
      <c r="I106" s="35"/>
      <c r="Z106" s="21"/>
      <c r="AA106" s="58"/>
    </row>
    <row r="107" spans="2:27" ht="14.25">
      <c r="B107" s="107">
        <v>71.233155056038527</v>
      </c>
      <c r="C107" s="100">
        <v>71.550179450705613</v>
      </c>
      <c r="E107" s="34"/>
      <c r="F107" s="33"/>
      <c r="G107" s="33"/>
      <c r="H107" s="33"/>
      <c r="I107" s="35"/>
      <c r="Z107" s="21"/>
      <c r="AA107" s="58"/>
    </row>
    <row r="108" spans="2:27" ht="14.25">
      <c r="B108" s="107">
        <v>71.180626050862202</v>
      </c>
      <c r="C108" s="100">
        <v>72.445296673611622</v>
      </c>
      <c r="E108" s="34"/>
      <c r="F108" s="33"/>
      <c r="G108" s="33"/>
      <c r="H108" s="33"/>
      <c r="I108" s="35"/>
      <c r="Z108" s="21"/>
      <c r="AA108" s="58"/>
    </row>
    <row r="109" spans="2:27" ht="14.25">
      <c r="B109" s="107">
        <v>71.793053293813102</v>
      </c>
      <c r="C109" s="100">
        <v>72.932423671780924</v>
      </c>
      <c r="E109" s="34"/>
      <c r="F109" s="33"/>
      <c r="G109" s="33"/>
      <c r="H109" s="33"/>
      <c r="I109" s="35"/>
      <c r="Z109" s="21"/>
      <c r="AA109" s="58"/>
    </row>
    <row r="110" spans="2:27" ht="14.25">
      <c r="B110" s="107">
        <v>71.891025535299434</v>
      </c>
      <c r="C110" s="100">
        <v>72.546851857639098</v>
      </c>
      <c r="E110" s="34"/>
      <c r="F110" s="33"/>
      <c r="G110" s="33"/>
      <c r="H110" s="33"/>
      <c r="I110" s="35"/>
      <c r="Z110" s="21"/>
      <c r="AA110" s="58"/>
    </row>
    <row r="111" spans="2:27" ht="14.25">
      <c r="B111" s="107">
        <v>72.079101433453076</v>
      </c>
      <c r="C111" s="100">
        <v>72.408794966835558</v>
      </c>
      <c r="E111" s="34"/>
      <c r="F111" s="33"/>
      <c r="G111" s="33"/>
      <c r="H111" s="33"/>
      <c r="I111" s="35"/>
      <c r="Z111" s="21"/>
      <c r="AA111" s="58"/>
    </row>
    <row r="112" spans="2:27" ht="14.25">
      <c r="B112" s="107">
        <v>71.992854267397533</v>
      </c>
      <c r="C112" s="100">
        <v>72.370993875823572</v>
      </c>
      <c r="E112" s="34"/>
      <c r="F112" s="33"/>
      <c r="G112" s="33"/>
      <c r="H112" s="33"/>
      <c r="I112" s="35"/>
      <c r="Z112" s="21"/>
      <c r="AA112" s="58"/>
    </row>
    <row r="113" spans="2:27" ht="14.25">
      <c r="B113" s="107">
        <v>64.989128425357094</v>
      </c>
      <c r="C113" s="100">
        <v>64.796953858864526</v>
      </c>
      <c r="E113" s="34"/>
      <c r="F113" s="33"/>
      <c r="G113" s="33"/>
      <c r="H113" s="33"/>
      <c r="I113" s="35"/>
      <c r="Z113" s="21"/>
      <c r="AA113" s="58"/>
    </row>
    <row r="114" spans="2:27" ht="14.25">
      <c r="B114" s="107">
        <v>64.706833790043774</v>
      </c>
      <c r="C114" s="100">
        <v>61.165038107216198</v>
      </c>
      <c r="E114" s="34"/>
      <c r="F114" s="33"/>
      <c r="G114" s="33"/>
      <c r="H114" s="33"/>
      <c r="I114" s="35"/>
      <c r="Z114" s="21"/>
      <c r="AA114" s="58"/>
    </row>
    <row r="115" spans="2:27" ht="14.25">
      <c r="B115" s="107">
        <v>65.873996366405606</v>
      </c>
      <c r="C115" s="100">
        <v>64.298874204229733</v>
      </c>
      <c r="E115" s="34"/>
      <c r="F115" s="33"/>
      <c r="G115" s="33"/>
      <c r="H115" s="33"/>
      <c r="I115" s="35"/>
      <c r="Z115" s="21"/>
      <c r="AA115" s="58"/>
    </row>
    <row r="116" spans="2:27" ht="14.25">
      <c r="B116" s="107">
        <v>68.167398955510549</v>
      </c>
      <c r="C116" s="100">
        <v>67.400005242943479</v>
      </c>
      <c r="E116" s="34"/>
      <c r="F116" s="33"/>
      <c r="G116" s="33"/>
      <c r="H116" s="33"/>
      <c r="I116" s="35"/>
      <c r="Z116" s="21"/>
      <c r="AA116" s="58"/>
    </row>
    <row r="117" spans="2:27" ht="14.25">
      <c r="B117" s="107">
        <v>70.211057608976972</v>
      </c>
      <c r="C117" s="100">
        <v>71.049495806313715</v>
      </c>
      <c r="E117" s="34"/>
      <c r="F117" s="33"/>
      <c r="G117" s="33"/>
      <c r="H117" s="33"/>
      <c r="I117" s="35"/>
      <c r="Z117" s="21"/>
      <c r="AA117" s="58"/>
    </row>
    <row r="118" spans="2:27" ht="14.25">
      <c r="B118" s="107">
        <v>72.069146015219758</v>
      </c>
      <c r="C118" s="100">
        <v>70.141870671627174</v>
      </c>
      <c r="E118" s="34"/>
      <c r="F118" s="33"/>
      <c r="G118" s="33"/>
      <c r="H118" s="33"/>
      <c r="I118" s="35"/>
      <c r="Z118" s="21"/>
      <c r="AA118" s="58"/>
    </row>
    <row r="119" spans="2:27" ht="14.25">
      <c r="B119" s="107">
        <v>72.282960058212652</v>
      </c>
      <c r="C119" s="100">
        <v>71.823799578574949</v>
      </c>
      <c r="E119" s="34"/>
      <c r="F119" s="33"/>
      <c r="G119" s="33"/>
      <c r="H119" s="33"/>
      <c r="I119" s="35"/>
      <c r="Z119" s="21"/>
      <c r="AA119" s="58"/>
    </row>
    <row r="120" spans="2:27" ht="14.25">
      <c r="B120" s="107">
        <v>73.353221428913002</v>
      </c>
      <c r="C120" s="100">
        <v>74.081571629592716</v>
      </c>
      <c r="E120" s="34"/>
      <c r="F120" s="33"/>
      <c r="G120" s="33"/>
      <c r="H120" s="33"/>
      <c r="I120" s="35"/>
      <c r="Z120" s="21"/>
      <c r="AA120" s="58"/>
    </row>
    <row r="121" spans="2:27" ht="14.25">
      <c r="B121" s="107">
        <v>74.459468831350478</v>
      </c>
      <c r="C121" s="100">
        <v>71.806623765927256</v>
      </c>
      <c r="E121" s="34"/>
      <c r="F121" s="33"/>
      <c r="G121" s="33"/>
      <c r="H121" s="33"/>
      <c r="I121" s="35"/>
      <c r="Z121" s="21"/>
      <c r="AA121" s="58"/>
    </row>
    <row r="122" spans="2:27" ht="14.25">
      <c r="B122" s="107">
        <v>73.455142746149789</v>
      </c>
      <c r="C122" s="100">
        <v>74.832894573684456</v>
      </c>
      <c r="E122" s="34"/>
      <c r="F122" s="33"/>
      <c r="G122" s="33"/>
      <c r="H122" s="33"/>
      <c r="I122" s="35"/>
      <c r="Z122" s="21"/>
      <c r="AA122" s="58"/>
    </row>
    <row r="123" spans="2:27" ht="14.25">
      <c r="B123" s="107">
        <v>74.413144432679985</v>
      </c>
      <c r="C123" s="100">
        <v>74.863017351732537</v>
      </c>
      <c r="E123" s="34"/>
      <c r="F123" s="33"/>
      <c r="G123" s="33"/>
      <c r="H123" s="33"/>
      <c r="I123" s="35"/>
      <c r="Z123" s="21"/>
      <c r="AA123" s="58"/>
    </row>
    <row r="124" spans="2:27" ht="14.25">
      <c r="B124" s="107">
        <v>75.003886446197185</v>
      </c>
      <c r="C124" s="100">
        <v>73.861442910529746</v>
      </c>
      <c r="E124" s="34"/>
      <c r="F124" s="33"/>
      <c r="G124" s="33"/>
      <c r="H124" s="33"/>
      <c r="I124" s="35"/>
      <c r="Z124" s="21"/>
      <c r="AA124" s="58"/>
    </row>
    <row r="125" spans="2:27" ht="14.25">
      <c r="B125" s="107">
        <v>74.269334406445338</v>
      </c>
      <c r="C125" s="100">
        <v>75.353619444497411</v>
      </c>
      <c r="E125" s="34"/>
      <c r="F125" s="33"/>
      <c r="G125" s="33"/>
      <c r="H125" s="33"/>
      <c r="I125" s="35"/>
      <c r="Z125" s="21"/>
      <c r="AA125" s="58"/>
    </row>
    <row r="126" spans="2:27" ht="14.25">
      <c r="B126" s="107">
        <v>74.657378226924948</v>
      </c>
      <c r="C126" s="100">
        <v>72.58344703475673</v>
      </c>
      <c r="E126" s="34"/>
      <c r="F126" s="33"/>
      <c r="G126" s="33"/>
      <c r="H126" s="33"/>
      <c r="I126" s="35"/>
      <c r="Z126" s="21"/>
      <c r="AA126" s="58"/>
    </row>
    <row r="127" spans="2:27" ht="14.25">
      <c r="B127" s="107">
        <v>73.065951122229109</v>
      </c>
      <c r="C127" s="100">
        <v>73.222811347506578</v>
      </c>
      <c r="E127" s="34"/>
      <c r="F127" s="33"/>
      <c r="G127" s="33"/>
      <c r="H127" s="33"/>
      <c r="I127" s="35"/>
      <c r="Z127" s="21"/>
      <c r="AA127" s="58"/>
    </row>
    <row r="128" spans="2:27" ht="14.25">
      <c r="B128" s="107">
        <v>73.267124890236005</v>
      </c>
      <c r="C128" s="100">
        <v>74.516914910119752</v>
      </c>
      <c r="E128" s="34"/>
      <c r="F128" s="33"/>
      <c r="G128" s="33"/>
      <c r="H128" s="33"/>
      <c r="I128" s="35"/>
      <c r="Z128" s="21"/>
      <c r="AA128" s="58"/>
    </row>
    <row r="129" spans="2:27" ht="14.25">
      <c r="B129" s="107">
        <v>73.734866073779415</v>
      </c>
      <c r="C129" s="100">
        <v>75.222680492932028</v>
      </c>
      <c r="E129" s="34"/>
      <c r="F129" s="33"/>
      <c r="G129" s="33"/>
      <c r="H129" s="33"/>
      <c r="I129" s="35"/>
      <c r="Z129" s="21"/>
      <c r="AA129" s="58"/>
    </row>
    <row r="130" spans="2:27" ht="14.25">
      <c r="B130" s="107">
        <v>74.447396214542493</v>
      </c>
      <c r="C130" s="100">
        <v>76.033843378588699</v>
      </c>
      <c r="E130" s="34"/>
      <c r="F130" s="33"/>
      <c r="G130" s="33"/>
      <c r="H130" s="33"/>
      <c r="I130" s="35"/>
      <c r="Z130" s="21"/>
      <c r="AA130" s="58"/>
    </row>
    <row r="131" spans="2:27" ht="14.25">
      <c r="B131" s="107">
        <v>75.318845847646728</v>
      </c>
      <c r="C131" s="100">
        <v>77.153892718787048</v>
      </c>
      <c r="E131" s="34"/>
      <c r="F131" s="33"/>
      <c r="G131" s="33"/>
      <c r="H131" s="33"/>
      <c r="I131" s="35"/>
      <c r="Z131" s="21"/>
      <c r="AA131" s="58"/>
    </row>
    <row r="132" spans="2:27" ht="14.25">
      <c r="B132" s="107">
        <v>75.793491454348896</v>
      </c>
      <c r="C132" s="100">
        <v>75.031722287634082</v>
      </c>
      <c r="E132" s="34"/>
      <c r="F132" s="33"/>
      <c r="G132" s="33"/>
      <c r="H132" s="33"/>
      <c r="I132" s="35"/>
      <c r="Z132" s="21"/>
      <c r="AA132" s="58"/>
    </row>
    <row r="133" spans="2:27" ht="14.25">
      <c r="B133" s="107">
        <v>74.453568099923928</v>
      </c>
      <c r="C133" s="100">
        <v>75.814923909422092</v>
      </c>
      <c r="E133" s="34"/>
      <c r="F133" s="33"/>
      <c r="G133" s="33"/>
      <c r="H133" s="33"/>
      <c r="I133" s="35"/>
      <c r="Z133" s="21"/>
      <c r="AA133" s="58"/>
    </row>
    <row r="134" spans="2:27" ht="14.25">
      <c r="B134" s="107">
        <v>74.699106194150829</v>
      </c>
      <c r="C134" s="100">
        <v>75.23621087645347</v>
      </c>
      <c r="E134" s="34"/>
      <c r="F134" s="33"/>
      <c r="G134" s="33"/>
      <c r="H134" s="33"/>
      <c r="I134" s="35"/>
      <c r="Z134" s="21"/>
      <c r="AA134" s="58"/>
    </row>
    <row r="135" spans="2:27" ht="14.25">
      <c r="B135" s="107">
        <v>74.270270035007158</v>
      </c>
      <c r="C135" s="100">
        <v>74.133665012928034</v>
      </c>
      <c r="E135" s="34"/>
      <c r="F135" s="33"/>
      <c r="G135" s="33"/>
      <c r="H135" s="33"/>
      <c r="I135" s="35"/>
      <c r="Z135" s="21"/>
      <c r="AA135" s="58"/>
    </row>
    <row r="136" spans="2:27" ht="14.25">
      <c r="B136" s="107">
        <v>73.647801900728084</v>
      </c>
      <c r="C136" s="100">
        <v>74.848921701396478</v>
      </c>
      <c r="E136" s="34"/>
      <c r="F136" s="33"/>
      <c r="G136" s="33"/>
      <c r="H136" s="33"/>
      <c r="I136" s="35"/>
      <c r="Z136" s="21"/>
      <c r="AA136" s="58"/>
    </row>
    <row r="137" spans="2:27" ht="14.25">
      <c r="B137" s="107">
        <v>74.313346008263181</v>
      </c>
      <c r="C137" s="100">
        <v>74.821190802473296</v>
      </c>
      <c r="E137" s="34"/>
      <c r="F137" s="33"/>
      <c r="G137" s="33"/>
      <c r="H137" s="33"/>
      <c r="I137" s="35"/>
      <c r="Z137" s="21"/>
      <c r="AA137" s="58"/>
    </row>
    <row r="138" spans="2:27" ht="14.25">
      <c r="B138" s="107">
        <v>73.902872789691727</v>
      </c>
      <c r="C138" s="100">
        <v>72.787412956127369</v>
      </c>
      <c r="E138" s="34"/>
      <c r="F138" s="33"/>
      <c r="G138" s="33"/>
      <c r="H138" s="33"/>
      <c r="I138" s="35"/>
      <c r="Z138" s="21"/>
      <c r="AA138" s="58"/>
    </row>
    <row r="139" spans="2:27" ht="14.25">
      <c r="B139" s="107">
        <v>72.458578649076856</v>
      </c>
      <c r="C139" s="100">
        <v>71.287951327421212</v>
      </c>
      <c r="Z139" s="21"/>
      <c r="AA139" s="58"/>
    </row>
    <row r="140" spans="2:27" ht="14.25">
      <c r="B140" s="107">
        <v>71.892153278613094</v>
      </c>
      <c r="C140" s="100">
        <v>71.931815677472173</v>
      </c>
      <c r="Z140" s="21"/>
      <c r="AA140" s="58"/>
    </row>
    <row r="141" spans="2:27" ht="14.25">
      <c r="B141" s="107">
        <v>72.242175335690817</v>
      </c>
      <c r="C141" s="100">
        <v>70.806081949801552</v>
      </c>
      <c r="Z141" s="21"/>
      <c r="AA141" s="58"/>
    </row>
    <row r="142" spans="2:27" ht="14.25">
      <c r="B142" s="107">
        <v>71.739746715062466</v>
      </c>
      <c r="C142" s="100">
        <v>71.023419547481851</v>
      </c>
      <c r="Z142" s="21"/>
      <c r="AA142" s="58"/>
    </row>
    <row r="143" spans="2:27" ht="14.25">
      <c r="B143" s="107">
        <v>72.139639333406961</v>
      </c>
      <c r="C143" s="100">
        <v>73.345059848127335</v>
      </c>
      <c r="Z143" s="21"/>
      <c r="AA143" s="58"/>
    </row>
    <row r="144" spans="2:27" ht="14.25">
      <c r="B144" s="107">
        <v>73.454248245499855</v>
      </c>
      <c r="C144" s="100">
        <v>71.057693426129305</v>
      </c>
      <c r="Z144" s="21"/>
      <c r="AA144" s="58"/>
    </row>
    <row r="145" spans="2:27" ht="14.25">
      <c r="B145" s="107">
        <v>71.871097198786487</v>
      </c>
      <c r="C145" s="100">
        <v>71.892525669386771</v>
      </c>
      <c r="Z145" s="21"/>
      <c r="AA145" s="58"/>
    </row>
    <row r="146" spans="2:27" ht="14.25">
      <c r="B146" s="107">
        <v>72.550496142002373</v>
      </c>
      <c r="C146" s="100">
        <v>73.539636238514319</v>
      </c>
      <c r="Z146" s="21"/>
      <c r="AA146" s="58"/>
    </row>
    <row r="147" spans="2:27" ht="14.25">
      <c r="B147" s="107">
        <v>73.235764116857041</v>
      </c>
      <c r="C147" s="100">
        <v>74.441404967720757</v>
      </c>
      <c r="Z147" s="21"/>
      <c r="AA147" s="58"/>
    </row>
    <row r="148" spans="2:27" ht="14.25">
      <c r="B148" s="107">
        <v>73.898783027296176</v>
      </c>
      <c r="C148" s="100">
        <v>74.536320971988616</v>
      </c>
      <c r="Z148" s="21"/>
      <c r="AA148" s="58"/>
    </row>
    <row r="149" spans="2:27" ht="14.25">
      <c r="B149" s="107">
        <v>73.941114788962508</v>
      </c>
      <c r="C149" s="100">
        <v>75.962291281515647</v>
      </c>
      <c r="Z149" s="21"/>
      <c r="AA149" s="58"/>
    </row>
    <row r="150" spans="2:27" ht="14.25">
      <c r="B150" s="107">
        <v>75.094056059317026</v>
      </c>
      <c r="C150" s="100">
        <v>76.537246662387957</v>
      </c>
      <c r="Z150" s="21"/>
      <c r="AA150" s="58"/>
    </row>
    <row r="151" spans="2:27" ht="14.25">
      <c r="B151" s="107">
        <v>75.728984744120396</v>
      </c>
      <c r="C151" s="100">
        <v>75.97715280098214</v>
      </c>
      <c r="Z151" s="21"/>
      <c r="AA151" s="58"/>
    </row>
    <row r="152" spans="2:27" ht="14.25">
      <c r="B152" s="107">
        <v>75.409514952430612</v>
      </c>
      <c r="C152" s="100">
        <v>74.924916541150722</v>
      </c>
      <c r="Z152" s="21"/>
      <c r="AA152" s="58"/>
    </row>
    <row r="153" spans="2:27" ht="14.25">
      <c r="B153" s="107">
        <v>75.052559691591199</v>
      </c>
      <c r="C153" s="100">
        <v>77.154785663261521</v>
      </c>
      <c r="Z153" s="21"/>
      <c r="AA153" s="58"/>
    </row>
    <row r="154" spans="2:27" ht="14.25">
      <c r="B154" s="107">
        <v>75.877426508623529</v>
      </c>
      <c r="C154" s="100">
        <v>75.351547489744405</v>
      </c>
      <c r="Z154" s="21"/>
      <c r="AA154" s="58"/>
    </row>
    <row r="155" spans="2:27" ht="14.25">
      <c r="B155" s="107">
        <v>74.82998345322622</v>
      </c>
      <c r="C155" s="100">
        <v>74.672789905183208</v>
      </c>
      <c r="Z155" s="21"/>
      <c r="AA155" s="58"/>
    </row>
    <row r="156" spans="2:27" ht="14.25">
      <c r="B156" s="107">
        <v>74.709502463003275</v>
      </c>
      <c r="C156" s="100">
        <v>74.013079793978065</v>
      </c>
      <c r="Z156" s="21"/>
      <c r="AA156" s="58"/>
    </row>
    <row r="157" spans="2:27" ht="14.25">
      <c r="B157" s="107">
        <v>73.974949344172387</v>
      </c>
      <c r="C157" s="100">
        <v>75.784249919659885</v>
      </c>
      <c r="Z157" s="21"/>
      <c r="AA157" s="58"/>
    </row>
    <row r="158" spans="2:27" ht="14.25">
      <c r="B158" s="107">
        <v>75.423976854507572</v>
      </c>
      <c r="C158" s="100">
        <v>74.435565353735072</v>
      </c>
      <c r="Z158" s="21"/>
      <c r="AA158" s="58"/>
    </row>
    <row r="159" spans="2:27" ht="14.25">
      <c r="B159" s="107">
        <v>74.311637571387706</v>
      </c>
      <c r="C159" s="100">
        <v>75.99050749885437</v>
      </c>
      <c r="Z159" s="21"/>
      <c r="AA159" s="58"/>
    </row>
    <row r="160" spans="2:27" ht="14.25">
      <c r="B160" s="107">
        <v>76.954828581988792</v>
      </c>
      <c r="C160" s="100">
        <v>78.374723353616488</v>
      </c>
      <c r="Z160" s="21"/>
      <c r="AA160" s="58"/>
    </row>
    <row r="161" spans="2:27" ht="14.25">
      <c r="B161" s="107">
        <v>78.042008975510527</v>
      </c>
      <c r="C161" s="100">
        <v>80.192457790740661</v>
      </c>
      <c r="Z161" s="21"/>
      <c r="AA161" s="58"/>
    </row>
    <row r="162" spans="2:27" ht="14.25">
      <c r="B162" s="107">
        <v>79.015667166158437</v>
      </c>
      <c r="C162" s="100">
        <v>80.026851057185283</v>
      </c>
      <c r="Z162" s="21"/>
      <c r="AA162" s="58"/>
    </row>
    <row r="163" spans="2:27" ht="14.25">
      <c r="B163" s="107">
        <v>78.88053115246845</v>
      </c>
      <c r="C163" s="100">
        <v>79.334110538338507</v>
      </c>
      <c r="Z163" s="21"/>
      <c r="AA163" s="58"/>
    </row>
    <row r="164" spans="2:27" ht="14.25">
      <c r="B164" s="107">
        <v>77.543326123906112</v>
      </c>
      <c r="C164" s="100">
        <v>75.994414736405886</v>
      </c>
      <c r="Z164" s="21"/>
      <c r="AA164" s="58"/>
    </row>
    <row r="165" spans="2:27" ht="14.25">
      <c r="B165" s="107">
        <v>75.386451790576942</v>
      </c>
      <c r="C165" s="100">
        <v>74.021909233176842</v>
      </c>
      <c r="Z165" s="21"/>
      <c r="AA165" s="58"/>
    </row>
    <row r="166" spans="2:27" ht="14.25">
      <c r="B166" s="107">
        <v>74.354670421921952</v>
      </c>
      <c r="C166" s="100">
        <v>73.880198593169368</v>
      </c>
      <c r="Z166" s="21"/>
      <c r="AA166" s="58"/>
    </row>
    <row r="167" spans="2:27" ht="14.25">
      <c r="B167" s="107">
        <v>74.098761118195469</v>
      </c>
      <c r="C167" s="100">
        <v>74.508672019954432</v>
      </c>
      <c r="Z167" s="21"/>
      <c r="AA167" s="58"/>
    </row>
    <row r="168" spans="2:27" ht="14.25">
      <c r="B168" s="107">
        <v>74.495381792791562</v>
      </c>
      <c r="C168" s="100">
        <v>72.037620931747867</v>
      </c>
      <c r="Z168" s="21"/>
      <c r="AA168" s="58"/>
    </row>
    <row r="169" spans="2:27" ht="14.25">
      <c r="B169" s="107">
        <v>73.010325993472719</v>
      </c>
      <c r="C169" s="100">
        <v>72.484569165195126</v>
      </c>
      <c r="Z169" s="21"/>
      <c r="AA169" s="58"/>
    </row>
    <row r="170" spans="2:27" ht="14.25">
      <c r="B170" s="107">
        <v>73.26032605850483</v>
      </c>
      <c r="C170" s="100">
        <v>72.980323592085711</v>
      </c>
      <c r="Z170" s="21"/>
      <c r="AA170" s="58"/>
    </row>
    <row r="171" spans="2:27" ht="14.25">
      <c r="B171" s="107">
        <v>73.76573309520839</v>
      </c>
      <c r="C171" s="100">
        <v>73.70508714594213</v>
      </c>
      <c r="Z171" s="21"/>
      <c r="AA171" s="58"/>
    </row>
    <row r="172" spans="2:27" ht="14.25">
      <c r="B172" s="107">
        <v>74.169000035659508</v>
      </c>
      <c r="C172" s="100">
        <v>71.331810880011687</v>
      </c>
      <c r="Z172" s="21"/>
      <c r="AA172" s="58"/>
    </row>
    <row r="173" spans="2:27" ht="14.25">
      <c r="B173" s="107">
        <v>72.608445896060232</v>
      </c>
      <c r="C173" s="100">
        <v>71.883927404286169</v>
      </c>
      <c r="Z173" s="21"/>
      <c r="AA173" s="58"/>
    </row>
    <row r="174" spans="2:27" ht="14.25">
      <c r="B174" s="107">
        <v>72.459734150898768</v>
      </c>
      <c r="C174" s="100">
        <v>73.690582932814635</v>
      </c>
      <c r="Z174" s="21"/>
      <c r="AA174" s="58"/>
    </row>
    <row r="175" spans="2:27" ht="14.25">
      <c r="B175" s="107">
        <v>73.585071225397584</v>
      </c>
      <c r="C175" s="100">
        <v>74.984894059646237</v>
      </c>
      <c r="Z175" s="21"/>
      <c r="AA175" s="58"/>
    </row>
    <row r="176" spans="2:27" ht="14.25">
      <c r="B176" s="107">
        <v>74.220258313440212</v>
      </c>
      <c r="C176" s="100">
        <v>76.131410326808606</v>
      </c>
      <c r="Z176" s="21"/>
      <c r="AA176" s="58"/>
    </row>
    <row r="177" spans="2:27" ht="14.25">
      <c r="B177" s="107">
        <v>74.768189164976576</v>
      </c>
      <c r="C177" s="100">
        <v>73.057552663035366</v>
      </c>
      <c r="Z177" s="21"/>
      <c r="AA177" s="58"/>
    </row>
    <row r="178" spans="2:27" ht="14.25">
      <c r="B178" s="107">
        <v>73.210173470522079</v>
      </c>
      <c r="C178" s="100">
        <v>75.568174718391106</v>
      </c>
      <c r="Z178" s="21"/>
      <c r="AA178" s="58"/>
    </row>
    <row r="179" spans="2:27" ht="14.25">
      <c r="B179" s="107">
        <v>74.80370747259002</v>
      </c>
      <c r="C179" s="100">
        <v>76.538688465688892</v>
      </c>
      <c r="Z179" s="21"/>
      <c r="AA179" s="58"/>
    </row>
    <row r="180" spans="2:27" ht="14.25">
      <c r="B180" s="107">
        <v>75.132241123894687</v>
      </c>
      <c r="C180" s="100">
        <v>74.620935719786004</v>
      </c>
      <c r="Z180" s="21"/>
      <c r="AA180" s="58"/>
    </row>
    <row r="181" spans="2:27" ht="14.25">
      <c r="B181" s="107">
        <v>74.224911986646845</v>
      </c>
      <c r="C181" s="100">
        <v>75.031389436058149</v>
      </c>
      <c r="Z181" s="21"/>
      <c r="AA181" s="58"/>
    </row>
    <row r="182" spans="2:27" ht="14.25">
      <c r="B182" s="107">
        <v>73.858108154801812</v>
      </c>
      <c r="C182" s="100">
        <v>73.049981860650206</v>
      </c>
      <c r="Z182" s="21"/>
      <c r="AA182" s="58"/>
    </row>
    <row r="183" spans="2:27" ht="14.25">
      <c r="B183" s="107">
        <v>72.50851453418683</v>
      </c>
      <c r="C183" s="100">
        <v>73.685191758046216</v>
      </c>
      <c r="Z183" s="21"/>
      <c r="AA183" s="58"/>
    </row>
    <row r="184" spans="2:27" ht="14.25">
      <c r="B184" s="107">
        <v>73.263042184744364</v>
      </c>
      <c r="C184" s="100">
        <v>71.889851176818254</v>
      </c>
      <c r="Z184" s="21"/>
      <c r="AA184" s="58"/>
    </row>
    <row r="185" spans="2:27" ht="14.25">
      <c r="B185" s="107">
        <v>72.825514013270492</v>
      </c>
      <c r="C185" s="100">
        <v>71.488682864614432</v>
      </c>
      <c r="Z185" s="21"/>
      <c r="AA185" s="58"/>
    </row>
    <row r="186" spans="2:27" ht="14.25">
      <c r="B186" s="107">
        <v>72.151106221924721</v>
      </c>
      <c r="C186" s="100">
        <v>74.490427071919555</v>
      </c>
      <c r="Z186" s="21"/>
      <c r="AA186" s="58"/>
    </row>
    <row r="187" spans="2:27" ht="14.25">
      <c r="B187" s="107">
        <v>74.111982926104389</v>
      </c>
      <c r="C187" s="100">
        <v>74.494970639768482</v>
      </c>
      <c r="Z187" s="21"/>
      <c r="AA187" s="58"/>
    </row>
    <row r="188" spans="2:27" ht="14.25">
      <c r="B188" s="107">
        <v>74.28082310381501</v>
      </c>
      <c r="C188" s="100">
        <v>72.892813569817136</v>
      </c>
      <c r="Z188" s="21"/>
      <c r="AA188" s="58"/>
    </row>
    <row r="189" spans="2:27" ht="14.25">
      <c r="B189" s="107">
        <v>73.237937991640933</v>
      </c>
      <c r="C189" s="100">
        <v>73.338822676926512</v>
      </c>
      <c r="Z189" s="21"/>
      <c r="AA189" s="58"/>
    </row>
    <row r="190" spans="2:27" ht="14.25">
      <c r="B190" s="107">
        <v>73.265650599723614</v>
      </c>
      <c r="C190" s="100">
        <v>74.134063151229597</v>
      </c>
      <c r="Z190" s="21"/>
      <c r="AA190" s="58"/>
    </row>
    <row r="191" spans="2:27" ht="14.25">
      <c r="B191" s="107">
        <v>73.641357250575595</v>
      </c>
      <c r="C191" s="100">
        <v>73.191279434484557</v>
      </c>
      <c r="Z191" s="21"/>
      <c r="AA191" s="58"/>
    </row>
    <row r="192" spans="2:27" ht="14.25">
      <c r="B192" s="107">
        <v>73.404079426467533</v>
      </c>
      <c r="C192" s="100">
        <v>73.387977304077097</v>
      </c>
      <c r="Z192" s="21"/>
      <c r="AA192" s="58"/>
    </row>
    <row r="193" spans="2:27" ht="14.25">
      <c r="B193" s="107">
        <v>73.51862881370613</v>
      </c>
      <c r="C193" s="100">
        <v>74.94408283300713</v>
      </c>
      <c r="Z193" s="21"/>
      <c r="AA193" s="58"/>
    </row>
    <row r="194" spans="2:27" ht="14.25">
      <c r="B194" s="107">
        <v>74.739921683527015</v>
      </c>
      <c r="C194" s="100">
        <v>75.261556956792163</v>
      </c>
      <c r="Z194" s="21"/>
      <c r="AA194" s="58"/>
    </row>
    <row r="195" spans="2:27" ht="14.25">
      <c r="B195" s="107">
        <v>74.923998634378094</v>
      </c>
      <c r="C195" s="100">
        <v>76.541711853497745</v>
      </c>
      <c r="Z195" s="21"/>
      <c r="AA195" s="58"/>
    </row>
    <row r="196" spans="2:27" ht="14.25">
      <c r="B196" s="107">
        <v>75.363382004227475</v>
      </c>
      <c r="C196" s="100">
        <v>75.957778218491129</v>
      </c>
      <c r="Z196" s="21"/>
      <c r="AA196" s="58"/>
    </row>
    <row r="197" spans="2:27" ht="14.25">
      <c r="B197" s="107">
        <v>74.617718423671903</v>
      </c>
      <c r="C197" s="100">
        <v>76.152976852930749</v>
      </c>
      <c r="Z197" s="21"/>
      <c r="AA197" s="58"/>
    </row>
    <row r="198" spans="2:27" ht="14.25">
      <c r="B198" s="107">
        <v>75.344901121667633</v>
      </c>
      <c r="C198" s="100">
        <v>74.644454973134316</v>
      </c>
      <c r="Z198" s="21"/>
      <c r="AA198" s="58"/>
    </row>
    <row r="199" spans="2:27" ht="14.25">
      <c r="B199" s="107">
        <v>74.370032348464747</v>
      </c>
      <c r="C199" s="100">
        <v>76.487176113390774</v>
      </c>
      <c r="Z199" s="21"/>
      <c r="AA199" s="58"/>
    </row>
    <row r="200" spans="2:27" ht="14.25">
      <c r="B200" s="107">
        <v>75.40641264709032</v>
      </c>
      <c r="C200" s="100">
        <v>75.55315497899231</v>
      </c>
      <c r="Z200" s="21"/>
      <c r="AA200" s="58"/>
    </row>
    <row r="201" spans="2:27" ht="14.25">
      <c r="B201" s="107">
        <v>74.546102290689518</v>
      </c>
      <c r="C201" s="100">
        <v>75.955981488904285</v>
      </c>
      <c r="Z201" s="21"/>
      <c r="AA201" s="58"/>
    </row>
    <row r="202" spans="2:27" ht="14.25">
      <c r="B202" s="107">
        <v>75.179066872316582</v>
      </c>
      <c r="C202" s="100">
        <v>75.580551523947733</v>
      </c>
      <c r="Z202" s="21"/>
      <c r="AA202" s="58"/>
    </row>
    <row r="203" spans="2:27" ht="14.25">
      <c r="B203" s="107">
        <v>74.425853146463652</v>
      </c>
      <c r="C203" s="100">
        <v>74.505692630270531</v>
      </c>
      <c r="Z203" s="21"/>
      <c r="AA203" s="58"/>
    </row>
    <row r="204" spans="2:27" ht="14.25">
      <c r="B204" s="107">
        <v>73.665052307057209</v>
      </c>
      <c r="C204" s="100">
        <v>74.004198819791199</v>
      </c>
      <c r="Z204" s="21"/>
      <c r="AA204" s="58"/>
    </row>
    <row r="205" spans="2:27" ht="14.25">
      <c r="B205" s="107">
        <v>73.736576057608573</v>
      </c>
      <c r="C205" s="100">
        <v>75.385084690014153</v>
      </c>
      <c r="Z205" s="21"/>
      <c r="AA205" s="58"/>
    </row>
    <row r="206" spans="2:27" ht="14.25">
      <c r="B206" s="107">
        <v>74.027630825992304</v>
      </c>
      <c r="C206" s="100">
        <v>74.026385613207552</v>
      </c>
      <c r="Z206" s="21"/>
      <c r="AA206" s="58"/>
    </row>
    <row r="207" spans="2:27" ht="14.25">
      <c r="B207" s="107">
        <v>73.799556741494698</v>
      </c>
      <c r="C207" s="100">
        <v>75.222601336776606</v>
      </c>
      <c r="Z207" s="21"/>
      <c r="AA207" s="58"/>
    </row>
    <row r="208" spans="2:27" ht="14.25">
      <c r="B208" s="107">
        <v>73.93362072138197</v>
      </c>
      <c r="C208" s="100">
        <v>77.290740484793815</v>
      </c>
      <c r="Z208" s="21"/>
      <c r="AA208" s="58"/>
    </row>
    <row r="209" spans="2:27" ht="14.25">
      <c r="B209" s="107">
        <v>74.93984420330203</v>
      </c>
      <c r="C209" s="100">
        <v>74.908863398377719</v>
      </c>
      <c r="Z209" s="21"/>
      <c r="AA209" s="58"/>
    </row>
    <row r="210" spans="2:27" ht="14.25">
      <c r="B210" s="107">
        <v>73.639745368991555</v>
      </c>
      <c r="C210" s="100">
        <v>73.834566515142114</v>
      </c>
      <c r="Z210" s="21"/>
      <c r="AA210" s="58"/>
    </row>
    <row r="211" spans="2:27" ht="14.25">
      <c r="B211" s="107">
        <v>73.004581336035869</v>
      </c>
      <c r="C211" s="100">
        <v>74.459883797454069</v>
      </c>
      <c r="Z211" s="21"/>
      <c r="AA211" s="58"/>
    </row>
    <row r="212" spans="2:27" ht="14.25">
      <c r="B212" s="107">
        <v>73.560200590913666</v>
      </c>
      <c r="C212" s="100">
        <v>72.916767488375214</v>
      </c>
      <c r="Z212" s="21"/>
      <c r="AA212" s="58"/>
    </row>
    <row r="213" spans="2:27" ht="14.25">
      <c r="B213" s="107">
        <v>72.735864239546402</v>
      </c>
      <c r="C213" s="100">
        <v>72.660872261394516</v>
      </c>
      <c r="Z213" s="21"/>
      <c r="AA213" s="58"/>
    </row>
    <row r="214" spans="2:27" ht="14.25">
      <c r="B214" s="107">
        <v>73.00503652546773</v>
      </c>
      <c r="C214" s="100">
        <v>73.252242911555015</v>
      </c>
      <c r="Z214" s="21"/>
      <c r="AA214" s="58"/>
    </row>
    <row r="215" spans="2:27" ht="14.25">
      <c r="B215" s="107">
        <v>72.826276578241874</v>
      </c>
      <c r="C215" s="100">
        <v>73.376623376623385</v>
      </c>
      <c r="Z215" s="21"/>
      <c r="AA215" s="58"/>
    </row>
    <row r="216" spans="2:27" ht="14.25">
      <c r="B216" s="107">
        <v>73.063394812151301</v>
      </c>
      <c r="C216" s="100">
        <v>73.309852697524164</v>
      </c>
      <c r="Z216" s="21"/>
      <c r="AA216" s="58"/>
    </row>
    <row r="217" spans="2:27" ht="14.25">
      <c r="B217" s="107">
        <v>72.38362579859438</v>
      </c>
      <c r="C217" s="100">
        <v>71.469053558918432</v>
      </c>
      <c r="Z217" s="21"/>
      <c r="AA217" s="58"/>
    </row>
    <row r="218" spans="2:27" ht="14.25">
      <c r="B218" s="107">
        <v>72.424306205862877</v>
      </c>
      <c r="C218" s="100">
        <v>74.676838334930068</v>
      </c>
      <c r="Z218" s="21"/>
      <c r="AA218" s="58"/>
    </row>
    <row r="219" spans="2:27" ht="14.25">
      <c r="B219" s="107">
        <v>74.453538724608393</v>
      </c>
      <c r="C219" s="100">
        <v>75.239812692687366</v>
      </c>
      <c r="Z219" s="21"/>
      <c r="AA219" s="58"/>
    </row>
    <row r="220" spans="2:27" ht="14.25">
      <c r="B220" s="107">
        <v>74.730309543567827</v>
      </c>
      <c r="C220" s="100">
        <v>76.964002136266046</v>
      </c>
      <c r="Z220" s="21"/>
      <c r="AA220" s="58"/>
    </row>
    <row r="221" spans="2:27" ht="14.25">
      <c r="B221" s="107">
        <v>75.628463136207415</v>
      </c>
      <c r="C221" s="100">
        <v>75.196735415532032</v>
      </c>
      <c r="Z221" s="21"/>
      <c r="AA221" s="58"/>
    </row>
    <row r="222" spans="2:27" ht="14.25">
      <c r="B222" s="107">
        <v>75.162893262947563</v>
      </c>
      <c r="C222" s="100">
        <v>76.553105852568379</v>
      </c>
      <c r="Z222" s="21"/>
      <c r="AA222" s="58"/>
    </row>
    <row r="223" spans="2:27" ht="14.25">
      <c r="B223" s="107">
        <v>75.389847887643086</v>
      </c>
      <c r="C223" s="100">
        <v>75.145141347287819</v>
      </c>
      <c r="Z223" s="21"/>
      <c r="AA223" s="58"/>
    </row>
    <row r="224" spans="2:27" ht="14.25">
      <c r="B224" s="107">
        <v>75.342759418980933</v>
      </c>
      <c r="C224" s="100">
        <v>73.642971620103282</v>
      </c>
      <c r="Z224" s="21"/>
      <c r="AA224" s="58"/>
    </row>
    <row r="225" spans="2:27" ht="14.25">
      <c r="B225" s="107">
        <v>73.629112539316964</v>
      </c>
      <c r="C225" s="100">
        <v>76.348700909132859</v>
      </c>
      <c r="Z225" s="21"/>
      <c r="AA225" s="58"/>
    </row>
    <row r="226" spans="2:27" ht="14.25">
      <c r="B226" s="107">
        <v>75.705095920738898</v>
      </c>
      <c r="C226" s="100">
        <v>74.78122005748962</v>
      </c>
      <c r="Z226" s="21"/>
      <c r="AA226" s="58"/>
    </row>
    <row r="227" spans="2:27" ht="14.25">
      <c r="B227" s="107">
        <v>74.938313849799158</v>
      </c>
      <c r="C227" s="100">
        <v>78.027073107074656</v>
      </c>
      <c r="Z227" s="21"/>
      <c r="AA227" s="58"/>
    </row>
    <row r="228" spans="2:27" ht="14.25">
      <c r="B228" s="107">
        <v>76.731735928518006</v>
      </c>
      <c r="C228" s="100">
        <v>77.503313321317222</v>
      </c>
      <c r="Z228" s="21"/>
      <c r="AA228" s="58"/>
    </row>
    <row r="229" spans="2:27" ht="14.25">
      <c r="B229" s="107">
        <v>76.46333323228798</v>
      </c>
      <c r="C229" s="100">
        <v>77.709647488325345</v>
      </c>
      <c r="Z229" s="21"/>
      <c r="AA229" s="58"/>
    </row>
    <row r="230" spans="2:27" ht="14.25">
      <c r="B230" s="107">
        <v>74.798032022460447</v>
      </c>
      <c r="C230" s="100">
        <v>73.609859871424149</v>
      </c>
      <c r="Z230" s="21"/>
      <c r="AA230" s="58"/>
    </row>
    <row r="231" spans="2:27" ht="14.25">
      <c r="B231" s="107">
        <v>73.753154652014302</v>
      </c>
      <c r="C231" s="100">
        <v>75.161358997425751</v>
      </c>
      <c r="Z231" s="21"/>
      <c r="AA231" s="58"/>
    </row>
    <row r="232" spans="2:27" ht="14.25">
      <c r="B232" s="107">
        <v>75.193546323307658</v>
      </c>
      <c r="C232" s="100">
        <v>78.924427351484425</v>
      </c>
      <c r="Z232" s="21"/>
      <c r="AA232" s="58"/>
    </row>
    <row r="233" spans="2:27" ht="14.25">
      <c r="B233" s="107">
        <v>76.944366057820829</v>
      </c>
      <c r="C233" s="100">
        <v>76.939247304994339</v>
      </c>
      <c r="Z233" s="21"/>
      <c r="AA233" s="58"/>
    </row>
    <row r="234" spans="2:27" ht="14.25">
      <c r="B234" s="107">
        <v>75.35388067773323</v>
      </c>
      <c r="C234" s="100">
        <v>72.83081804979993</v>
      </c>
      <c r="Z234" s="21"/>
      <c r="AA234" s="58"/>
    </row>
    <row r="235" spans="2:27" ht="14.25">
      <c r="B235" s="107">
        <v>72.882879246633678</v>
      </c>
      <c r="C235" s="100">
        <v>73.615687242299046</v>
      </c>
      <c r="Z235" s="21"/>
      <c r="AA235" s="58"/>
    </row>
    <row r="236" spans="2:27" ht="14.25">
      <c r="B236" s="107">
        <v>74.028504318526899</v>
      </c>
      <c r="C236" s="100">
        <v>74.873759510565748</v>
      </c>
      <c r="Z236" s="21"/>
      <c r="AA236" s="58"/>
    </row>
    <row r="237" spans="2:27" ht="14.25">
      <c r="B237" s="107">
        <v>74.781911715007709</v>
      </c>
      <c r="C237" s="100">
        <v>74.933915902113696</v>
      </c>
      <c r="Z237" s="21"/>
      <c r="AA237" s="58"/>
    </row>
    <row r="238" spans="2:27" ht="14.25">
      <c r="B238" s="107">
        <v>74.958387290074938</v>
      </c>
      <c r="C238" s="100">
        <v>75.785262127587515</v>
      </c>
      <c r="Z238" s="21"/>
      <c r="AA238" s="58"/>
    </row>
    <row r="239" spans="2:27" ht="14.25">
      <c r="B239" s="107">
        <v>75.229748784623894</v>
      </c>
      <c r="C239" s="100">
        <v>74.377212945943128</v>
      </c>
      <c r="Z239" s="21"/>
      <c r="AA239" s="58"/>
    </row>
    <row r="240" spans="2:27" ht="14.25">
      <c r="B240" s="107">
        <v>74.615174111277213</v>
      </c>
      <c r="C240" s="100">
        <v>74.162730940524682</v>
      </c>
      <c r="Z240" s="21"/>
      <c r="AA240" s="58"/>
    </row>
    <row r="241" spans="2:27" ht="14.25">
      <c r="B241" s="107">
        <v>73.760115196235063</v>
      </c>
      <c r="C241" s="100">
        <v>72.527054520457369</v>
      </c>
      <c r="Z241" s="21"/>
      <c r="AA241" s="58"/>
    </row>
    <row r="242" spans="2:27" ht="14.25">
      <c r="B242" s="107">
        <v>72.976888779397399</v>
      </c>
      <c r="C242" s="100">
        <v>73.753819139596132</v>
      </c>
      <c r="Z242" s="21"/>
      <c r="AA242" s="58"/>
    </row>
    <row r="243" spans="2:27" ht="14.25">
      <c r="B243" s="107">
        <v>73.806108844152504</v>
      </c>
      <c r="C243" s="100">
        <v>74.65841269830814</v>
      </c>
      <c r="Z243" s="21"/>
      <c r="AA243" s="58"/>
    </row>
    <row r="244" spans="2:27" ht="14.25">
      <c r="B244" s="107">
        <v>74.348469493037356</v>
      </c>
      <c r="C244" s="100">
        <v>75.406247215299217</v>
      </c>
      <c r="Z244" s="21"/>
      <c r="AA244" s="58"/>
    </row>
    <row r="245" spans="2:27" ht="14.25">
      <c r="B245" s="107">
        <v>74.595405833307339</v>
      </c>
      <c r="C245" s="100">
        <v>75.768530307174899</v>
      </c>
      <c r="Z245" s="21"/>
      <c r="AA245" s="58"/>
    </row>
    <row r="246" spans="2:27" ht="14.25">
      <c r="B246" s="107">
        <v>74.82973761865631</v>
      </c>
      <c r="C246" s="100">
        <v>73.73929836579714</v>
      </c>
      <c r="Z246" s="21"/>
      <c r="AA246" s="58"/>
    </row>
    <row r="247" spans="2:27" ht="14.25">
      <c r="B247" s="107">
        <v>73.653767116273841</v>
      </c>
      <c r="C247" s="100">
        <v>75.40682512259761</v>
      </c>
      <c r="Z247" s="21"/>
      <c r="AA247" s="58"/>
    </row>
    <row r="248" spans="2:27" ht="14.25">
      <c r="B248" s="107">
        <v>74.781998523580739</v>
      </c>
      <c r="C248" s="100">
        <v>75.75804990586019</v>
      </c>
      <c r="Z248" s="21"/>
      <c r="AA248" s="58"/>
    </row>
    <row r="249" spans="2:27" ht="14.25">
      <c r="B249" s="107">
        <v>75.118326338655152</v>
      </c>
      <c r="C249" s="100">
        <v>73.778344768335302</v>
      </c>
      <c r="Z249" s="21"/>
      <c r="AA249" s="58"/>
    </row>
    <row r="250" spans="2:27" ht="14.25">
      <c r="B250" s="107">
        <v>74.221044689867767</v>
      </c>
      <c r="C250" s="100">
        <v>76.560469916301571</v>
      </c>
      <c r="Z250" s="21"/>
      <c r="AA250" s="58"/>
    </row>
    <row r="251" spans="2:27" ht="14.25">
      <c r="B251" s="107">
        <v>76.349879830846817</v>
      </c>
      <c r="C251" s="100">
        <v>76.947412843592446</v>
      </c>
      <c r="Z251" s="21"/>
      <c r="AA251" s="58"/>
    </row>
    <row r="252" spans="2:27" ht="14.25">
      <c r="B252" s="107">
        <v>75.887161455123959</v>
      </c>
      <c r="C252" s="100">
        <v>76.338969707608669</v>
      </c>
      <c r="Z252" s="21"/>
      <c r="AA252" s="58"/>
    </row>
    <row r="253" spans="2:27" ht="14.25">
      <c r="B253" s="107">
        <v>76.063633345999534</v>
      </c>
      <c r="C253" s="100">
        <v>75.930361609362151</v>
      </c>
      <c r="Z253" s="21"/>
      <c r="AA253" s="58"/>
    </row>
    <row r="254" spans="2:27" ht="14.25">
      <c r="B254" s="107">
        <v>75.04389029901067</v>
      </c>
      <c r="C254" s="100">
        <v>75.373833772643707</v>
      </c>
      <c r="Z254" s="21"/>
      <c r="AA254" s="58"/>
    </row>
    <row r="255" spans="2:27" ht="14.25">
      <c r="B255" s="107">
        <v>75.466247027920573</v>
      </c>
      <c r="C255" s="100">
        <v>77.144975684824871</v>
      </c>
      <c r="Z255" s="21"/>
      <c r="AA255" s="58"/>
    </row>
    <row r="256" spans="2:27" ht="14.25">
      <c r="B256" s="107">
        <v>75.913054046978999</v>
      </c>
      <c r="C256" s="100">
        <v>76.735992726446185</v>
      </c>
      <c r="Z256" s="21"/>
      <c r="AA256" s="58"/>
    </row>
    <row r="257" spans="2:27" ht="14.25">
      <c r="B257" s="107">
        <v>75.550582073154899</v>
      </c>
      <c r="C257" s="100">
        <v>76.342301547702732</v>
      </c>
      <c r="Z257" s="21"/>
      <c r="AA257" s="58"/>
    </row>
    <row r="258" spans="2:27" ht="14.25">
      <c r="B258" s="107">
        <v>75.495551456745872</v>
      </c>
      <c r="C258" s="100">
        <v>74.839961154467773</v>
      </c>
      <c r="Z258" s="21"/>
      <c r="AA258" s="58"/>
    </row>
    <row r="259" spans="2:27" ht="14.25">
      <c r="B259" s="107">
        <v>74.762965984179658</v>
      </c>
      <c r="C259" s="100">
        <v>72.042164163999104</v>
      </c>
      <c r="Z259" s="21"/>
      <c r="AA259" s="58"/>
    </row>
    <row r="260" spans="2:27" ht="14.25">
      <c r="B260" s="107">
        <v>72.425703559294547</v>
      </c>
      <c r="C260" s="100">
        <v>74.786321461552305</v>
      </c>
      <c r="Z260" s="21"/>
      <c r="AA260" s="58"/>
    </row>
    <row r="261" spans="2:27" ht="14.25">
      <c r="B261" s="107">
        <v>74.48544541723291</v>
      </c>
      <c r="C261" s="100">
        <v>75.396548561311363</v>
      </c>
      <c r="Z261" s="21"/>
      <c r="AA261" s="58"/>
    </row>
    <row r="262" spans="2:27" ht="14.25">
      <c r="B262" s="107">
        <v>75.126708329403783</v>
      </c>
      <c r="C262" s="100">
        <v>77.478077478077466</v>
      </c>
      <c r="Z262" s="21"/>
      <c r="AA262" s="58"/>
    </row>
    <row r="263" spans="2:27" ht="14.25">
      <c r="B263" s="107">
        <v>76.341545666856945</v>
      </c>
      <c r="C263" s="100">
        <v>77.438484853444038</v>
      </c>
      <c r="Z263" s="21"/>
      <c r="AA263" s="58"/>
    </row>
    <row r="264" spans="2:27" ht="14.25">
      <c r="B264" s="107">
        <v>76.16303650449683</v>
      </c>
      <c r="C264" s="100">
        <v>74.177297131237481</v>
      </c>
      <c r="Z264" s="21"/>
      <c r="AA264" s="58"/>
    </row>
    <row r="265" spans="2:27" ht="14.25">
      <c r="B265" s="107">
        <v>74.558487708805359</v>
      </c>
      <c r="C265" s="100">
        <v>72.771905637254903</v>
      </c>
      <c r="Z265" s="21"/>
      <c r="AA265" s="58"/>
    </row>
    <row r="266" spans="2:27" ht="14.25">
      <c r="B266" s="107">
        <v>74.418274787530919</v>
      </c>
      <c r="C266" s="100">
        <v>75.277237193653718</v>
      </c>
      <c r="Z266" s="21"/>
      <c r="AA266" s="58"/>
    </row>
    <row r="267" spans="2:27" ht="14.25">
      <c r="B267" s="107">
        <v>74.562448181168961</v>
      </c>
      <c r="C267" s="100">
        <v>73.9770671782438</v>
      </c>
      <c r="Z267" s="21"/>
      <c r="AA267" s="58"/>
    </row>
    <row r="268" spans="2:27" ht="14.25">
      <c r="B268" s="107">
        <v>73.894186971840583</v>
      </c>
      <c r="C268" s="100">
        <v>74.4809460249582</v>
      </c>
      <c r="Z268" s="21"/>
      <c r="AA268" s="58"/>
    </row>
    <row r="269" spans="2:27" ht="14.25">
      <c r="B269" s="107">
        <v>74.472917965236405</v>
      </c>
      <c r="C269" s="100">
        <v>75.794231906647639</v>
      </c>
      <c r="Z269" s="21"/>
      <c r="AA269" s="58"/>
    </row>
    <row r="270" spans="2:27" ht="14.25">
      <c r="B270" s="107">
        <v>75.341040738904809</v>
      </c>
      <c r="C270" s="100">
        <v>77.689492653100913</v>
      </c>
      <c r="Z270" s="21"/>
      <c r="AA270" s="58"/>
    </row>
    <row r="271" spans="2:27" ht="14.25">
      <c r="B271" s="107">
        <v>75.941643689454224</v>
      </c>
      <c r="C271" s="100">
        <v>78.230031271182952</v>
      </c>
      <c r="Z271" s="21"/>
      <c r="AA271" s="58"/>
    </row>
    <row r="272" spans="2:27" ht="14.25">
      <c r="B272" s="107">
        <v>76.782722075074261</v>
      </c>
      <c r="C272" s="100">
        <v>74.716062558467385</v>
      </c>
      <c r="Z272" s="21"/>
      <c r="AA272" s="58"/>
    </row>
    <row r="273" spans="2:27" ht="14.25">
      <c r="B273" s="107">
        <v>74.828271169095359</v>
      </c>
      <c r="C273" s="100">
        <v>74.15649968053566</v>
      </c>
      <c r="Z273" s="21"/>
      <c r="AA273" s="58"/>
    </row>
    <row r="274" spans="2:27" ht="14.25">
      <c r="B274" s="107">
        <v>74.482627392749947</v>
      </c>
      <c r="C274" s="100">
        <v>75.804820492441365</v>
      </c>
      <c r="Z274" s="21"/>
      <c r="AA274" s="58"/>
    </row>
    <row r="275" spans="2:27" ht="14.25">
      <c r="B275" s="107">
        <v>75.341071821457319</v>
      </c>
      <c r="C275" s="100">
        <v>74.767630094988206</v>
      </c>
      <c r="Z275" s="21"/>
      <c r="AA275" s="58"/>
    </row>
    <row r="276" spans="2:27" ht="14.25">
      <c r="B276" s="107">
        <v>74.759525502895741</v>
      </c>
      <c r="C276" s="100">
        <v>74.615548509193005</v>
      </c>
      <c r="Z276" s="21"/>
      <c r="AA276" s="58"/>
    </row>
    <row r="277" spans="2:27" ht="14.25">
      <c r="B277" s="107">
        <v>74.741907095938103</v>
      </c>
      <c r="C277" s="100">
        <v>72.95291443207428</v>
      </c>
      <c r="Z277" s="21"/>
      <c r="AA277" s="58"/>
    </row>
    <row r="278" spans="2:27" ht="14.25">
      <c r="B278" s="107">
        <v>74.3055516298963</v>
      </c>
      <c r="C278" s="100">
        <v>73.135942085158447</v>
      </c>
      <c r="Z278" s="21"/>
      <c r="AA278" s="58"/>
    </row>
    <row r="279" spans="2:27" ht="14.25">
      <c r="B279" s="107">
        <v>74.609580132569192</v>
      </c>
      <c r="C279" s="100">
        <v>72.722408026755858</v>
      </c>
      <c r="Z279" s="21"/>
      <c r="AA279" s="58"/>
    </row>
    <row r="280" spans="2:27" ht="14.25">
      <c r="B280" s="107">
        <v>73.949482084586805</v>
      </c>
      <c r="C280" s="100">
        <v>72.331292673133575</v>
      </c>
      <c r="Z280" s="21"/>
      <c r="AA280" s="58"/>
    </row>
    <row r="281" spans="2:27" ht="14.25">
      <c r="B281" s="107">
        <v>73.479760045876276</v>
      </c>
      <c r="C281" s="100">
        <v>73.543714694649552</v>
      </c>
      <c r="Z281" s="21"/>
      <c r="AA281" s="58"/>
    </row>
    <row r="282" spans="2:27" ht="14.25">
      <c r="B282" s="107">
        <v>74.475375006908337</v>
      </c>
      <c r="C282" s="100">
        <v>73.535819601407468</v>
      </c>
      <c r="Z282" s="21"/>
      <c r="AA282" s="58"/>
    </row>
    <row r="283" spans="2:27" ht="14.25">
      <c r="B283" s="107">
        <v>74.260224279985863</v>
      </c>
      <c r="C283" s="100">
        <v>74.694078484692199</v>
      </c>
      <c r="Z283" s="21"/>
      <c r="AA283" s="58"/>
    </row>
    <row r="284" spans="2:27" ht="14.25">
      <c r="B284" s="107">
        <v>74.813707990441117</v>
      </c>
      <c r="C284" s="100">
        <v>73.271889400921651</v>
      </c>
      <c r="Z284" s="21"/>
      <c r="AA284" s="58"/>
    </row>
    <row r="285" spans="2:27" ht="14.25">
      <c r="B285" s="107">
        <v>73.910125517002726</v>
      </c>
      <c r="C285" s="100">
        <v>74.288486843686542</v>
      </c>
      <c r="Z285" s="21"/>
      <c r="AA285" s="58"/>
    </row>
    <row r="286" spans="2:27" ht="14.25">
      <c r="B286" s="107">
        <v>74.368859306897178</v>
      </c>
      <c r="C286" s="100">
        <v>75.016900176292054</v>
      </c>
      <c r="Z286" s="21"/>
      <c r="AA286" s="58"/>
    </row>
    <row r="287" spans="2:27" ht="14.25">
      <c r="B287" s="107">
        <v>74.972712665375781</v>
      </c>
      <c r="C287" s="100">
        <v>74.970031760155237</v>
      </c>
      <c r="Z287" s="21"/>
      <c r="AA287" s="58"/>
    </row>
    <row r="288" spans="2:27" ht="14.25">
      <c r="B288" s="107">
        <v>74.907600632663218</v>
      </c>
      <c r="C288" s="100">
        <v>74.473368067392158</v>
      </c>
      <c r="Z288" s="21"/>
      <c r="AA288" s="58"/>
    </row>
    <row r="289" spans="2:27" ht="14.25">
      <c r="B289" s="107">
        <v>74.613299414366139</v>
      </c>
      <c r="C289" s="100">
        <v>73.762158275180383</v>
      </c>
      <c r="Z289" s="21"/>
      <c r="AA289" s="58"/>
    </row>
    <row r="290" spans="2:27" ht="14.25">
      <c r="B290" s="107">
        <v>74.488854455172799</v>
      </c>
      <c r="C290" s="100">
        <v>74.211841991761176</v>
      </c>
      <c r="Z290" s="21"/>
      <c r="AA290" s="58"/>
    </row>
    <row r="291" spans="2:27" ht="14.25">
      <c r="B291" s="107">
        <v>74.713084512087846</v>
      </c>
      <c r="C291" s="100">
        <v>74.27870591355078</v>
      </c>
      <c r="Z291" s="21"/>
      <c r="AA291" s="58"/>
    </row>
    <row r="292" spans="2:27" ht="14.25">
      <c r="B292" s="107">
        <v>74.570714178884145</v>
      </c>
      <c r="C292" s="100">
        <v>73.782301625943575</v>
      </c>
      <c r="Z292" s="21"/>
      <c r="AA292" s="58"/>
    </row>
    <row r="293" spans="2:27" ht="14.25">
      <c r="B293" s="107">
        <v>74.197580726337179</v>
      </c>
      <c r="C293" s="100">
        <v>73.804500878282326</v>
      </c>
      <c r="Z293" s="21"/>
      <c r="AA293" s="58"/>
    </row>
    <row r="294" spans="2:27" ht="14.25">
      <c r="B294" s="107">
        <v>69.819348680067662</v>
      </c>
      <c r="C294" s="100">
        <v>70.976181661113159</v>
      </c>
      <c r="Z294" s="21"/>
      <c r="AA294" s="58"/>
    </row>
    <row r="295" spans="2:27" ht="14.25">
      <c r="B295" s="107">
        <v>71.909175928495188</v>
      </c>
      <c r="C295" s="100">
        <v>71.904139502726139</v>
      </c>
      <c r="Z295" s="21"/>
      <c r="AA295" s="58"/>
    </row>
    <row r="296" spans="2:27" ht="14.25">
      <c r="B296" s="107">
        <v>72.439495767984653</v>
      </c>
      <c r="C296" s="100">
        <v>69.722903344439473</v>
      </c>
      <c r="Z296" s="21"/>
      <c r="AA296" s="58"/>
    </row>
    <row r="297" spans="2:27" ht="14.25">
      <c r="B297" s="107">
        <v>71.022471092745732</v>
      </c>
      <c r="C297" s="100">
        <v>71.597943886563641</v>
      </c>
      <c r="Z297" s="21"/>
      <c r="AA297" s="58"/>
    </row>
    <row r="298" spans="2:27" ht="14.25">
      <c r="B298" s="107">
        <v>72.274232163042157</v>
      </c>
      <c r="C298" s="100">
        <v>71.103298439660279</v>
      </c>
      <c r="Z298" s="21"/>
      <c r="AA298" s="58"/>
    </row>
    <row r="299" spans="2:27" ht="14.25">
      <c r="B299" s="107">
        <v>71.757690634820989</v>
      </c>
      <c r="C299" s="100">
        <v>71.821435392512328</v>
      </c>
      <c r="Z299" s="21"/>
      <c r="AA299" s="58"/>
    </row>
    <row r="300" spans="2:27" ht="14.25">
      <c r="B300" s="107">
        <v>72.069090137942226</v>
      </c>
      <c r="C300" s="100">
        <v>72.716740341653406</v>
      </c>
      <c r="Z300" s="21"/>
      <c r="AA300" s="58"/>
    </row>
    <row r="301" spans="2:27" ht="14.25">
      <c r="B301" s="107">
        <v>72.876437551197654</v>
      </c>
      <c r="C301" s="100">
        <v>73.176430273671755</v>
      </c>
      <c r="Z301" s="21"/>
      <c r="AA301" s="58"/>
    </row>
    <row r="302" spans="2:27" ht="14.25">
      <c r="B302" s="107">
        <v>72.771348057070526</v>
      </c>
      <c r="C302" s="100">
        <v>72.122321479761439</v>
      </c>
      <c r="Z302" s="21"/>
      <c r="AA302" s="58"/>
    </row>
    <row r="303" spans="2:27" ht="14.25">
      <c r="B303" s="107">
        <v>72.396624617051856</v>
      </c>
      <c r="C303" s="100">
        <v>73.309125339814216</v>
      </c>
      <c r="Z303" s="21"/>
      <c r="AA303" s="58"/>
    </row>
    <row r="304" spans="2:27" ht="14.25">
      <c r="B304" s="107">
        <v>73.048124276824637</v>
      </c>
      <c r="C304" s="100">
        <v>74.780644004982193</v>
      </c>
      <c r="Z304" s="21"/>
      <c r="AA304" s="58"/>
    </row>
    <row r="305" spans="2:27" ht="14.25">
      <c r="B305" s="107">
        <v>73.762822624261801</v>
      </c>
      <c r="C305" s="100">
        <v>72.702054892845737</v>
      </c>
      <c r="Z305" s="21"/>
      <c r="AA305" s="58"/>
    </row>
    <row r="306" spans="2:27" ht="14.25">
      <c r="B306" s="107">
        <v>72.525125262044611</v>
      </c>
      <c r="C306" s="100">
        <v>70.994245329890887</v>
      </c>
      <c r="Z306" s="21"/>
      <c r="AA306" s="58"/>
    </row>
    <row r="307" spans="2:27" ht="14.25">
      <c r="B307" s="107">
        <v>71.482660446467747</v>
      </c>
      <c r="C307" s="100">
        <v>73.602051424253716</v>
      </c>
      <c r="Z307" s="21"/>
      <c r="AA307" s="58"/>
    </row>
    <row r="308" spans="2:27" ht="14.25">
      <c r="B308" s="107">
        <v>72.782844061871756</v>
      </c>
      <c r="C308" s="100">
        <v>73.79822605762773</v>
      </c>
      <c r="Z308" s="21"/>
      <c r="AA308" s="58"/>
    </row>
    <row r="309" spans="2:27" ht="14.25">
      <c r="B309" s="107">
        <v>73.072368278966906</v>
      </c>
      <c r="C309" s="100">
        <v>72.98230178335757</v>
      </c>
      <c r="Z309" s="21"/>
      <c r="AA309" s="58"/>
    </row>
    <row r="310" spans="2:27" ht="14.25">
      <c r="B310" s="107">
        <v>72.51591326872034</v>
      </c>
      <c r="C310" s="100">
        <v>73.015770936500445</v>
      </c>
      <c r="Z310" s="21"/>
      <c r="AA310" s="58"/>
    </row>
    <row r="311" spans="2:27" ht="14.25">
      <c r="B311" s="107">
        <v>69.469720512544313</v>
      </c>
      <c r="C311" s="100">
        <v>71.32850272111942</v>
      </c>
      <c r="Z311" s="21"/>
      <c r="AA311" s="58"/>
    </row>
    <row r="312" spans="2:27" ht="14.25">
      <c r="B312" s="107">
        <v>71.867821532174077</v>
      </c>
      <c r="C312" s="100">
        <v>73.136456373147112</v>
      </c>
      <c r="Z312" s="21"/>
      <c r="AA312" s="58"/>
    </row>
    <row r="313" spans="2:27" ht="14.25">
      <c r="B313" s="107">
        <v>72.749353602616168</v>
      </c>
      <c r="C313" s="100">
        <v>71.66392601500074</v>
      </c>
      <c r="Z313" s="21"/>
      <c r="AA313" s="58"/>
    </row>
    <row r="314" spans="2:27" ht="14.25">
      <c r="B314" s="107">
        <v>71.988362253865219</v>
      </c>
      <c r="C314" s="100">
        <v>69.53773755034392</v>
      </c>
      <c r="Z314" s="21"/>
      <c r="AA314" s="58"/>
    </row>
    <row r="315" spans="2:27" ht="14.25">
      <c r="B315" s="107">
        <v>71.064252939256122</v>
      </c>
      <c r="C315" s="100">
        <v>72.538754293140258</v>
      </c>
      <c r="Z315" s="21"/>
      <c r="AA315" s="58"/>
    </row>
    <row r="316" spans="2:27" ht="14.25">
      <c r="B316" s="107">
        <v>72.183930130791694</v>
      </c>
      <c r="C316" s="100">
        <v>71.804184615445394</v>
      </c>
      <c r="Z316" s="21"/>
      <c r="AA316" s="58"/>
    </row>
    <row r="317" spans="2:27" ht="14.25">
      <c r="B317" s="107">
        <v>71.920346072753375</v>
      </c>
      <c r="C317" s="100">
        <v>71.551488524418104</v>
      </c>
      <c r="Z317" s="21"/>
      <c r="AA317" s="58"/>
    </row>
    <row r="318" spans="2:27" ht="14.25">
      <c r="B318" s="107">
        <v>72.211325434903245</v>
      </c>
      <c r="C318" s="100">
        <v>73.112693597110308</v>
      </c>
      <c r="Z318" s="21"/>
      <c r="AA318" s="58"/>
    </row>
    <row r="319" spans="2:27" ht="14.25">
      <c r="B319" s="107">
        <v>73.532546822201724</v>
      </c>
      <c r="C319" s="100">
        <v>74.9639860176691</v>
      </c>
      <c r="Z319" s="21"/>
      <c r="AA319" s="58"/>
    </row>
    <row r="320" spans="2:27" ht="14.25">
      <c r="B320" s="107">
        <v>73.300078478044213</v>
      </c>
      <c r="C320" s="100">
        <v>74.243837441705523</v>
      </c>
      <c r="Z320" s="21"/>
      <c r="AA320" s="58"/>
    </row>
    <row r="321" spans="2:27" ht="14.25">
      <c r="B321" s="107">
        <v>73.703753409151545</v>
      </c>
      <c r="C321" s="100">
        <v>75.139939099331045</v>
      </c>
      <c r="Z321" s="21"/>
      <c r="AA321" s="58"/>
    </row>
    <row r="322" spans="2:27" ht="14.25">
      <c r="B322" s="107">
        <v>73.626447373662856</v>
      </c>
      <c r="C322" s="100">
        <v>75.086636083857854</v>
      </c>
      <c r="Z322" s="21"/>
      <c r="AA322" s="58"/>
    </row>
    <row r="323" spans="2:27" ht="14.25">
      <c r="B323" s="107">
        <v>73.959567612849938</v>
      </c>
      <c r="C323" s="100">
        <v>75.543851482246524</v>
      </c>
      <c r="Z323" s="21"/>
      <c r="AA323" s="58"/>
    </row>
    <row r="324" spans="2:27" ht="14.25">
      <c r="B324" s="107">
        <v>74.332167467225105</v>
      </c>
      <c r="C324" s="100">
        <v>76.400026183815967</v>
      </c>
      <c r="Z324" s="21"/>
      <c r="AA324" s="58"/>
    </row>
    <row r="325" spans="2:27" ht="14.25">
      <c r="B325" s="107">
        <v>75.319503936736808</v>
      </c>
      <c r="C325" s="100">
        <v>77.367249139494305</v>
      </c>
      <c r="Z325" s="21"/>
      <c r="AA325" s="58"/>
    </row>
    <row r="326" spans="2:27" ht="14.25">
      <c r="B326" s="107">
        <v>76.18092206617996</v>
      </c>
      <c r="C326" s="100">
        <v>77.5324143903498</v>
      </c>
      <c r="Z326" s="21"/>
      <c r="AA326" s="58"/>
    </row>
    <row r="327" spans="2:27" ht="14.25">
      <c r="B327" s="107">
        <v>76.789257427100495</v>
      </c>
      <c r="C327" s="100">
        <v>80.697492364274567</v>
      </c>
      <c r="Z327" s="21"/>
      <c r="AA327" s="58"/>
    </row>
    <row r="328" spans="2:27" ht="14.25">
      <c r="B328" s="107">
        <v>78.66141201408881</v>
      </c>
      <c r="C328" s="100">
        <v>75.204054021742294</v>
      </c>
      <c r="Z328" s="21"/>
      <c r="AA328" s="58"/>
    </row>
    <row r="329" spans="2:27" ht="14.25">
      <c r="B329" s="107">
        <v>75.049813416359456</v>
      </c>
      <c r="C329" s="100">
        <v>78.729413206389779</v>
      </c>
      <c r="Z329" s="21"/>
      <c r="AA329" s="58"/>
    </row>
    <row r="330" spans="2:27" ht="14.25">
      <c r="B330" s="107">
        <v>77.278699540770702</v>
      </c>
      <c r="C330" s="100">
        <v>75.457725420622012</v>
      </c>
      <c r="Z330" s="21"/>
      <c r="AA330" s="58"/>
    </row>
    <row r="331" spans="2:27" ht="14.25">
      <c r="B331" s="107">
        <v>75.442551592152583</v>
      </c>
      <c r="C331" s="100">
        <v>74.674316429440196</v>
      </c>
      <c r="Z331" s="21"/>
      <c r="AA331" s="58"/>
    </row>
    <row r="332" spans="2:27" ht="14.25">
      <c r="B332" s="107">
        <v>74.672127573551165</v>
      </c>
      <c r="C332" s="100">
        <v>76.842948334811751</v>
      </c>
      <c r="Z332" s="21"/>
      <c r="AA332" s="58"/>
    </row>
    <row r="333" spans="2:27" ht="14.25">
      <c r="B333" s="107">
        <v>76.223752385680442</v>
      </c>
      <c r="C333" s="100">
        <v>74.363700665733248</v>
      </c>
      <c r="Z333" s="21"/>
      <c r="AA333" s="58"/>
    </row>
    <row r="334" spans="2:27" ht="14.25">
      <c r="B334" s="107">
        <v>74.91506333458382</v>
      </c>
      <c r="C334" s="100">
        <v>74.035124295953509</v>
      </c>
      <c r="Z334" s="21"/>
      <c r="AA334" s="58"/>
    </row>
    <row r="335" spans="2:27" ht="14.25">
      <c r="B335" s="107">
        <v>74.536301830478607</v>
      </c>
      <c r="C335" s="100">
        <v>76.858703391711899</v>
      </c>
      <c r="Z335" s="21"/>
      <c r="AA335" s="58"/>
    </row>
    <row r="336" spans="2:27" ht="14.25">
      <c r="B336" s="107">
        <v>76.396850439098955</v>
      </c>
      <c r="C336" s="100">
        <v>75.415398246790701</v>
      </c>
      <c r="Z336" s="21"/>
      <c r="AA336" s="58"/>
    </row>
    <row r="337" spans="2:27" ht="14.25">
      <c r="B337" s="107">
        <v>75.22538695457709</v>
      </c>
      <c r="C337" s="100">
        <v>77.902972911959637</v>
      </c>
      <c r="Z337" s="21"/>
      <c r="AA337" s="58"/>
    </row>
    <row r="338" spans="2:27" ht="14.25">
      <c r="B338" s="107">
        <v>76.961841590255943</v>
      </c>
      <c r="C338" s="100">
        <v>75.776093082820694</v>
      </c>
      <c r="Z338" s="21"/>
      <c r="AA338" s="58"/>
    </row>
    <row r="339" spans="2:27" ht="14.25">
      <c r="B339" s="107">
        <v>75.743338697536359</v>
      </c>
      <c r="C339" s="100">
        <v>76.478074759530699</v>
      </c>
      <c r="Z339" s="21"/>
      <c r="AA339" s="58"/>
    </row>
    <row r="340" spans="2:27" ht="14.25">
      <c r="B340" s="107">
        <v>75.962620027055962</v>
      </c>
      <c r="C340" s="100">
        <v>74.699548748742004</v>
      </c>
      <c r="Z340" s="21"/>
      <c r="AA340" s="58"/>
    </row>
    <row r="341" spans="2:27" ht="14.25">
      <c r="B341" s="107">
        <v>75.061516071678255</v>
      </c>
      <c r="C341" s="100">
        <v>74.711207812638918</v>
      </c>
      <c r="Z341" s="21"/>
      <c r="AA341" s="58"/>
    </row>
    <row r="342" spans="2:27" ht="14.25">
      <c r="B342" s="107">
        <v>75.188387153547012</v>
      </c>
      <c r="C342" s="100">
        <v>71.381258101820833</v>
      </c>
      <c r="Z342" s="21"/>
      <c r="AA342" s="58"/>
    </row>
    <row r="343" spans="2:27" ht="14.25">
      <c r="B343" s="107">
        <v>73.018835447937164</v>
      </c>
      <c r="C343" s="100">
        <v>74.536274333698699</v>
      </c>
      <c r="Z343" s="21"/>
      <c r="AA343" s="58"/>
    </row>
    <row r="344" spans="2:27" ht="14.25">
      <c r="B344" s="107">
        <v>74.891969996249529</v>
      </c>
      <c r="C344" s="100">
        <v>74.754461573137561</v>
      </c>
      <c r="Z344" s="21"/>
      <c r="AA344" s="58"/>
    </row>
    <row r="345" spans="2:27" ht="14.25">
      <c r="B345" s="107">
        <v>75.050500637683768</v>
      </c>
      <c r="C345" s="100">
        <v>74.150301053874799</v>
      </c>
      <c r="Z345" s="21"/>
      <c r="AA345" s="58"/>
    </row>
    <row r="346" spans="2:27" ht="14.25">
      <c r="B346" s="107">
        <v>74.75993274825754</v>
      </c>
      <c r="C346" s="100">
        <v>74.739198992507298</v>
      </c>
      <c r="Z346" s="21"/>
      <c r="AA346" s="58"/>
    </row>
    <row r="347" spans="2:27" ht="14.25">
      <c r="B347" s="107">
        <v>74.943750608208603</v>
      </c>
      <c r="C347" s="100">
        <v>74.367316418967988</v>
      </c>
      <c r="Z347" s="21"/>
      <c r="AA347" s="58"/>
    </row>
    <row r="348" spans="2:27" ht="14.25">
      <c r="B348" s="107">
        <v>74.895276814795835</v>
      </c>
      <c r="C348" s="100">
        <v>73.737950592432099</v>
      </c>
      <c r="Z348" s="21"/>
      <c r="AA348" s="58"/>
    </row>
    <row r="349" spans="2:27" ht="14.25">
      <c r="B349" s="107">
        <v>74.53645332238689</v>
      </c>
      <c r="C349" s="100">
        <v>74.965288546038693</v>
      </c>
      <c r="Z349" s="21"/>
      <c r="AA349" s="58"/>
    </row>
    <row r="350" spans="2:27" ht="14.25">
      <c r="B350" s="107">
        <v>75.296510071838867</v>
      </c>
      <c r="C350" s="100">
        <v>74.520804451082043</v>
      </c>
      <c r="Z350" s="21"/>
      <c r="AA350" s="58"/>
    </row>
    <row r="351" spans="2:27" ht="14.25">
      <c r="B351" s="107">
        <v>74.827116722210064</v>
      </c>
      <c r="C351" s="100">
        <v>75.615644616127469</v>
      </c>
      <c r="Z351" s="21"/>
      <c r="AA351" s="58"/>
    </row>
    <row r="352" spans="2:27" ht="14.25">
      <c r="B352" s="107">
        <v>75.34179780725546</v>
      </c>
      <c r="C352" s="100">
        <v>73.846857613437336</v>
      </c>
      <c r="Z352" s="21"/>
      <c r="AA352" s="58"/>
    </row>
    <row r="353" spans="2:27" ht="14.25">
      <c r="B353" s="107">
        <v>74.669028136042414</v>
      </c>
      <c r="C353" s="100">
        <v>73.692141218038572</v>
      </c>
      <c r="Z353" s="21"/>
      <c r="AA353" s="58"/>
    </row>
    <row r="354" spans="2:27" ht="14.25">
      <c r="B354" s="107">
        <v>74.893633131102149</v>
      </c>
      <c r="C354" s="100">
        <v>72.803616652029206</v>
      </c>
      <c r="Z354" s="21"/>
      <c r="AA354" s="58"/>
    </row>
    <row r="355" spans="2:27" ht="14.25">
      <c r="B355" s="107">
        <v>74.245901010341484</v>
      </c>
      <c r="C355" s="100">
        <v>74.906577649962983</v>
      </c>
      <c r="Z355" s="21"/>
      <c r="AA355" s="58"/>
    </row>
    <row r="356" spans="2:27" ht="14.25">
      <c r="B356" s="107">
        <v>75.355022551792331</v>
      </c>
      <c r="C356" s="100">
        <v>74.216006512866713</v>
      </c>
      <c r="Z356" s="21"/>
      <c r="AA356" s="58"/>
    </row>
    <row r="357" spans="2:27" ht="14.25">
      <c r="B357" s="107">
        <v>74.901983830113352</v>
      </c>
      <c r="C357" s="100">
        <v>74.615710314607881</v>
      </c>
      <c r="Z357" s="21"/>
      <c r="AA357" s="58"/>
    </row>
    <row r="358" spans="2:27" ht="14.25">
      <c r="B358" s="107">
        <v>75.067467163346492</v>
      </c>
      <c r="C358" s="100">
        <v>73.693118617282792</v>
      </c>
      <c r="Z358" s="21"/>
      <c r="AA358" s="58"/>
    </row>
    <row r="359" spans="2:27" ht="14.25">
      <c r="B359" s="107">
        <v>74.372785224575139</v>
      </c>
      <c r="C359" s="100">
        <v>76.659038890390718</v>
      </c>
      <c r="Z359" s="21"/>
      <c r="AA359" s="58"/>
    </row>
    <row r="360" spans="2:27" ht="14.25">
      <c r="B360" s="107">
        <v>76.219334173780709</v>
      </c>
      <c r="C360" s="100">
        <v>73.873978022260331</v>
      </c>
      <c r="Z360" s="21"/>
      <c r="AA360" s="58"/>
    </row>
    <row r="361" spans="2:27" ht="14.25">
      <c r="B361" s="107">
        <v>74.379190149151356</v>
      </c>
      <c r="C361" s="100">
        <v>73.880733710633507</v>
      </c>
      <c r="Z361" s="21"/>
      <c r="AA361" s="58"/>
    </row>
    <row r="362" spans="2:27" ht="14.25">
      <c r="B362" s="107">
        <v>74.614325355941133</v>
      </c>
      <c r="C362" s="100">
        <v>72.658710545976447</v>
      </c>
      <c r="Z362" s="21"/>
      <c r="AA362" s="58"/>
    </row>
    <row r="363" spans="2:27" ht="14.25">
      <c r="B363" s="107">
        <v>74.066643441373913</v>
      </c>
      <c r="C363" s="100">
        <v>75.657291738275617</v>
      </c>
      <c r="Z363" s="21"/>
      <c r="AA363" s="58"/>
    </row>
    <row r="364" spans="2:27" ht="14.25">
      <c r="B364" s="107">
        <v>75.487170225307878</v>
      </c>
      <c r="C364" s="100">
        <v>73.724121328839658</v>
      </c>
      <c r="Z364" s="21"/>
      <c r="AA364" s="58"/>
    </row>
    <row r="365" spans="2:27" ht="14.25">
      <c r="B365" s="107">
        <v>74.589403634630031</v>
      </c>
      <c r="C365" s="100">
        <v>74.429580959570956</v>
      </c>
      <c r="Z365" s="21"/>
      <c r="AA365" s="58"/>
    </row>
    <row r="366" spans="2:27" ht="14.25">
      <c r="B366" s="107">
        <v>74.819241867590392</v>
      </c>
      <c r="C366" s="100">
        <v>73.512504499861834</v>
      </c>
      <c r="Z366" s="21"/>
      <c r="AA366" s="58"/>
    </row>
    <row r="367" spans="2:27" ht="14.25">
      <c r="B367" s="107">
        <v>74.262196077619052</v>
      </c>
      <c r="C367" s="100">
        <v>73.522025524907349</v>
      </c>
      <c r="Z367" s="21"/>
      <c r="AA367" s="58"/>
    </row>
    <row r="368" spans="2:27" ht="14.25">
      <c r="B368" s="107">
        <v>74.338875575637076</v>
      </c>
      <c r="C368" s="100">
        <v>73.107409178422671</v>
      </c>
      <c r="Z368" s="21"/>
      <c r="AA368" s="58"/>
    </row>
    <row r="369" spans="2:27" ht="14.25">
      <c r="B369" s="107">
        <v>74.119980166900461</v>
      </c>
      <c r="C369" s="100">
        <v>73.111374698351668</v>
      </c>
      <c r="Z369" s="21"/>
      <c r="AA369" s="58"/>
    </row>
    <row r="370" spans="2:27" ht="14.25">
      <c r="B370" s="107">
        <v>74.118107982170741</v>
      </c>
      <c r="C370" s="100">
        <v>71.420643573608075</v>
      </c>
      <c r="Z370" s="21"/>
      <c r="AA370" s="58"/>
    </row>
    <row r="371" spans="2:27" ht="14.25">
      <c r="B371" s="107">
        <v>73.18731309577592</v>
      </c>
      <c r="C371" s="100">
        <v>73.892933460363409</v>
      </c>
      <c r="Z371" s="21"/>
      <c r="AA371" s="58"/>
    </row>
    <row r="372" spans="2:27" ht="14.25">
      <c r="B372" s="107">
        <v>74.806429674693504</v>
      </c>
      <c r="C372" s="100">
        <v>72.99988835438792</v>
      </c>
      <c r="Z372" s="21"/>
      <c r="AA372" s="58"/>
    </row>
    <row r="373" spans="2:27" ht="14.25">
      <c r="B373" s="107">
        <v>74.256116565383721</v>
      </c>
      <c r="C373" s="100">
        <v>75.774580770945917</v>
      </c>
      <c r="Z373" s="21"/>
      <c r="AA373" s="58"/>
    </row>
    <row r="374" spans="2:27" ht="14.25">
      <c r="B374" s="107">
        <v>74.96692743389309</v>
      </c>
      <c r="C374" s="100">
        <v>74.186493480435473</v>
      </c>
      <c r="Z374" s="21"/>
      <c r="AA374" s="58"/>
    </row>
    <row r="375" spans="2:27" ht="14.25">
      <c r="B375" s="107">
        <v>73.419073974246487</v>
      </c>
      <c r="C375" s="100">
        <v>70.659384137543967</v>
      </c>
      <c r="Z375" s="21"/>
      <c r="AA375" s="58"/>
    </row>
    <row r="376" spans="2:27" ht="14.25">
      <c r="B376" s="107">
        <v>71.287151668440131</v>
      </c>
      <c r="C376" s="100">
        <v>67.563373055361595</v>
      </c>
      <c r="Z376" s="21"/>
      <c r="AA376" s="58"/>
    </row>
    <row r="377" spans="2:27" ht="14.25">
      <c r="B377" s="107">
        <v>69.523439054933732</v>
      </c>
      <c r="C377" s="100">
        <v>67.872308461800259</v>
      </c>
      <c r="Z377" s="21"/>
      <c r="AA377" s="58"/>
    </row>
    <row r="378" spans="2:27" ht="14.25">
      <c r="B378" s="107">
        <v>71.695000228075358</v>
      </c>
      <c r="C378" s="100">
        <v>69.507212130162969</v>
      </c>
      <c r="Z378" s="21"/>
      <c r="AA378" s="58"/>
    </row>
    <row r="379" spans="2:27" ht="14.25">
      <c r="B379" s="107">
        <v>69.492987935462779</v>
      </c>
      <c r="C379" s="100">
        <v>68.176987952736269</v>
      </c>
      <c r="Z379" s="21"/>
      <c r="AA379" s="58"/>
    </row>
    <row r="380" spans="2:27" ht="14.25">
      <c r="B380" s="107">
        <v>66.453818570966703</v>
      </c>
      <c r="C380" s="100">
        <v>64.245769449395766</v>
      </c>
      <c r="Z380" s="21"/>
      <c r="AA380" s="58"/>
    </row>
    <row r="381" spans="2:27" ht="14.25">
      <c r="B381" s="107">
        <v>66.027038097056462</v>
      </c>
      <c r="C381" s="100">
        <v>65.177045177045187</v>
      </c>
      <c r="Z381" s="21"/>
      <c r="AA381" s="58"/>
    </row>
    <row r="382" spans="2:27" ht="14.25">
      <c r="B382" s="107">
        <v>67.366480292555906</v>
      </c>
      <c r="C382" s="100">
        <v>63.780092686040661</v>
      </c>
      <c r="Z382" s="21"/>
      <c r="AA382" s="58"/>
    </row>
    <row r="383" spans="2:27" ht="14.25">
      <c r="B383" s="107">
        <v>65.757609354916639</v>
      </c>
      <c r="C383" s="100">
        <v>64.259340027650666</v>
      </c>
      <c r="Z383" s="21"/>
      <c r="AA383" s="58"/>
    </row>
    <row r="384" spans="2:27" ht="14.25">
      <c r="B384" s="107">
        <v>67.284024624328367</v>
      </c>
      <c r="C384" s="100">
        <v>64.555041144340422</v>
      </c>
      <c r="Z384" s="21"/>
      <c r="AA384" s="58"/>
    </row>
    <row r="385" spans="2:27" ht="14.25">
      <c r="B385" s="107">
        <v>66.311555602363015</v>
      </c>
      <c r="C385" s="100">
        <v>62.924100776220449</v>
      </c>
      <c r="Z385" s="21"/>
      <c r="AA385" s="58"/>
    </row>
    <row r="386" spans="2:27" ht="14.25">
      <c r="B386" s="107">
        <v>64.574324757852111</v>
      </c>
      <c r="C386" s="100">
        <v>66.211175395858717</v>
      </c>
      <c r="Z386" s="21"/>
      <c r="AA386" s="58"/>
    </row>
    <row r="387" spans="2:27" ht="14.25">
      <c r="B387" s="107">
        <v>63.67583987951636</v>
      </c>
      <c r="C387" s="100">
        <v>64.907665721852254</v>
      </c>
      <c r="Z387" s="21"/>
      <c r="AA387" s="58"/>
    </row>
    <row r="388" spans="2:27" ht="14.25">
      <c r="B388" s="107">
        <v>67.755277738846587</v>
      </c>
      <c r="C388" s="100">
        <v>70.616536205561502</v>
      </c>
      <c r="Z388" s="21"/>
      <c r="AA388" s="58"/>
    </row>
    <row r="389" spans="2:27" ht="14.25">
      <c r="B389" s="107">
        <v>72.400224097100619</v>
      </c>
      <c r="C389" s="100">
        <v>69.896641899381279</v>
      </c>
      <c r="Z389" s="21"/>
      <c r="AA389" s="58"/>
    </row>
    <row r="390" spans="2:27" ht="14.25">
      <c r="B390" s="107">
        <v>72.23596206122906</v>
      </c>
      <c r="C390" s="100">
        <v>73.150504953969048</v>
      </c>
      <c r="Z390" s="21"/>
      <c r="AA390" s="58"/>
    </row>
    <row r="391" spans="2:27" ht="15" thickBot="1">
      <c r="B391" s="108">
        <v>73.707198778955984</v>
      </c>
      <c r="C391" s="100">
        <v>73.606326103697839</v>
      </c>
      <c r="Z391" s="21"/>
      <c r="AA391" s="58"/>
    </row>
    <row r="392" spans="2:27" ht="14.25">
      <c r="B392" s="107"/>
      <c r="Z392" s="21"/>
      <c r="AA392" s="58"/>
    </row>
    <row r="393" spans="2:27" ht="14.25">
      <c r="B393" s="107"/>
      <c r="Z393" s="21"/>
      <c r="AA393" s="58"/>
    </row>
    <row r="394" spans="2:27" ht="14.25">
      <c r="B394" s="107"/>
      <c r="Z394" s="21"/>
      <c r="AA394" s="58"/>
    </row>
    <row r="395" spans="2:27" ht="14.25">
      <c r="B395" s="107"/>
      <c r="Z395" s="21"/>
      <c r="AA395" s="58"/>
    </row>
    <row r="396" spans="2:27" ht="14.25">
      <c r="B396" s="107"/>
      <c r="Z396" s="21"/>
      <c r="AA396" s="58"/>
    </row>
    <row r="397" spans="2:27" ht="14.25">
      <c r="B397" s="107"/>
      <c r="Z397" s="21"/>
      <c r="AA397" s="58"/>
    </row>
    <row r="398" spans="2:27" ht="15" thickBot="1">
      <c r="B398" s="108"/>
      <c r="Z398" s="21"/>
      <c r="AA398" s="58"/>
    </row>
  </sheetData>
  <mergeCells count="2">
    <mergeCell ref="K1:M1"/>
    <mergeCell ref="N1:P1"/>
  </mergeCells>
  <phoneticPr fontId="11" type="noConversion"/>
  <printOptions headings="1" gridLines="1" gridLinesSet="0"/>
  <pageMargins left="0.75" right="0.75" top="0.5" bottom="0.5" header="0.5" footer="0.5"/>
  <pageSetup paperSize="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54"/>
  <sheetViews>
    <sheetView tabSelected="1" zoomScale="90" workbookViewId="0">
      <selection activeCell="V42" sqref="V42"/>
    </sheetView>
  </sheetViews>
  <sheetFormatPr defaultRowHeight="12.75"/>
  <cols>
    <col min="2" max="2" width="8.140625" customWidth="1"/>
    <col min="3" max="3" width="5" customWidth="1"/>
    <col min="4" max="4" width="10.28515625" bestFit="1" customWidth="1"/>
    <col min="5" max="5" width="11.28515625" bestFit="1" customWidth="1"/>
    <col min="6" max="6" width="6.5703125" customWidth="1"/>
    <col min="7" max="7" width="16.28515625" style="72" bestFit="1" customWidth="1"/>
    <col min="8" max="8" width="9.28515625" style="3" bestFit="1" customWidth="1"/>
    <col min="9" max="9" width="14.28515625" style="2" bestFit="1" customWidth="1"/>
    <col min="10" max="10" width="16.28515625" style="2" bestFit="1" customWidth="1"/>
    <col min="11" max="11" width="9.28515625" style="66" bestFit="1" customWidth="1"/>
    <col min="12" max="13" width="10" style="20" customWidth="1"/>
  </cols>
  <sheetData>
    <row r="1" spans="1:23">
      <c r="A1" s="17"/>
      <c r="D1" s="10"/>
      <c r="E1" s="64"/>
      <c r="G1" s="87" t="s">
        <v>148</v>
      </c>
      <c r="H1" s="3">
        <f>J1</f>
        <v>0.5</v>
      </c>
      <c r="I1" s="2" t="s">
        <v>157</v>
      </c>
      <c r="J1" s="2">
        <v>0.5</v>
      </c>
      <c r="K1" s="75" t="s">
        <v>169</v>
      </c>
      <c r="L1" s="71"/>
      <c r="M1" s="86"/>
      <c r="U1" s="4" t="s">
        <v>206</v>
      </c>
      <c r="V1" s="4" t="s">
        <v>204</v>
      </c>
      <c r="W1" s="4" t="s">
        <v>205</v>
      </c>
    </row>
    <row r="2" spans="1:23">
      <c r="A2" s="17"/>
      <c r="E2" s="63"/>
      <c r="G2" s="87" t="s">
        <v>149</v>
      </c>
      <c r="H2" s="3">
        <f>0.5*J2</f>
        <v>0.25</v>
      </c>
      <c r="I2" s="2" t="s">
        <v>158</v>
      </c>
      <c r="J2" s="2">
        <v>0.5</v>
      </c>
      <c r="U2" s="3">
        <v>1</v>
      </c>
      <c r="V2" s="3">
        <v>64.414273119933952</v>
      </c>
      <c r="W2" s="3">
        <v>67.393432044835748</v>
      </c>
    </row>
    <row r="3" spans="1:23">
      <c r="A3" s="17"/>
      <c r="E3" s="63"/>
      <c r="G3" s="87" t="s">
        <v>163</v>
      </c>
      <c r="H3" s="3">
        <v>1.4</v>
      </c>
      <c r="I3" s="2" t="s">
        <v>162</v>
      </c>
      <c r="J3" s="2">
        <v>80</v>
      </c>
      <c r="U3" s="3">
        <v>2</v>
      </c>
      <c r="V3" s="3">
        <v>64.953173111761913</v>
      </c>
      <c r="W3" s="3">
        <v>67.393432044835748</v>
      </c>
    </row>
    <row r="4" spans="1:23">
      <c r="A4" s="17"/>
      <c r="E4" s="63"/>
      <c r="U4" s="3">
        <v>3</v>
      </c>
      <c r="V4" s="3">
        <v>65.800798931864009</v>
      </c>
      <c r="W4" s="3">
        <v>72.274197355425827</v>
      </c>
    </row>
    <row r="5" spans="1:23">
      <c r="E5" s="63"/>
      <c r="I5" s="1" t="s">
        <v>159</v>
      </c>
      <c r="J5" s="1" t="s">
        <v>160</v>
      </c>
      <c r="K5" s="76" t="s">
        <v>161</v>
      </c>
      <c r="L5" s="67"/>
      <c r="M5" s="67"/>
      <c r="U5" s="3">
        <v>4</v>
      </c>
      <c r="V5" s="3">
        <v>67.393432044835748</v>
      </c>
      <c r="W5" s="3">
        <v>72.274197355425827</v>
      </c>
    </row>
    <row r="6" spans="1:23">
      <c r="A6" s="62"/>
      <c r="E6" s="63"/>
      <c r="G6" s="74" t="s">
        <v>206</v>
      </c>
      <c r="H6" s="4" t="s">
        <v>150</v>
      </c>
      <c r="I6" s="2">
        <v>20</v>
      </c>
      <c r="J6" s="2">
        <v>6.5</v>
      </c>
      <c r="K6" s="66">
        <v>65.791238036439324</v>
      </c>
      <c r="U6" s="3">
        <v>5</v>
      </c>
      <c r="V6" s="3">
        <v>69.30052598406121</v>
      </c>
      <c r="W6" s="3">
        <v>71.044496762550821</v>
      </c>
    </row>
    <row r="7" spans="1:23">
      <c r="A7" s="62"/>
      <c r="E7" s="63"/>
      <c r="U7" s="3">
        <v>6</v>
      </c>
      <c r="V7" s="3">
        <v>69.988252382468389</v>
      </c>
      <c r="W7" s="3">
        <v>72.32545658278454</v>
      </c>
    </row>
    <row r="8" spans="1:23">
      <c r="E8" s="63"/>
      <c r="G8" s="72">
        <v>1</v>
      </c>
      <c r="H8" s="65" t="s">
        <v>151</v>
      </c>
      <c r="I8" s="69">
        <f>I6-H1</f>
        <v>19.5</v>
      </c>
      <c r="J8" s="69">
        <f>J6-H2</f>
        <v>6.25</v>
      </c>
      <c r="K8" s="68">
        <v>64.414273119933952</v>
      </c>
      <c r="U8" s="3">
        <v>7</v>
      </c>
      <c r="V8" s="3">
        <v>71.649775491022424</v>
      </c>
      <c r="W8" s="3">
        <v>74.505169542033101</v>
      </c>
    </row>
    <row r="9" spans="1:23">
      <c r="E9" s="63"/>
      <c r="H9" s="3" t="s">
        <v>152</v>
      </c>
      <c r="I9" s="2">
        <f>I6+H1</f>
        <v>20.5</v>
      </c>
      <c r="J9" s="2">
        <f>J6-H2</f>
        <v>6.25</v>
      </c>
      <c r="K9" s="66">
        <v>64.953173111761913</v>
      </c>
      <c r="U9" s="3">
        <v>8</v>
      </c>
      <c r="V9" s="3">
        <v>72.32545658278454</v>
      </c>
      <c r="W9" s="3">
        <v>75.869846799134535</v>
      </c>
    </row>
    <row r="10" spans="1:23">
      <c r="E10" s="63"/>
      <c r="H10" s="3" t="s">
        <v>153</v>
      </c>
      <c r="I10" s="2">
        <f>I6</f>
        <v>20</v>
      </c>
      <c r="J10" s="2">
        <f>J6+2*H2</f>
        <v>7</v>
      </c>
      <c r="K10" s="66">
        <v>67.393432044835748</v>
      </c>
      <c r="U10" s="3">
        <v>9</v>
      </c>
      <c r="V10" s="3">
        <v>74.335528771269011</v>
      </c>
      <c r="W10" s="3">
        <v>75.869846799134535</v>
      </c>
    </row>
    <row r="11" spans="1:23">
      <c r="E11" s="63"/>
      <c r="U11" s="3">
        <v>10</v>
      </c>
      <c r="V11" s="3">
        <v>74.581799493329655</v>
      </c>
      <c r="W11" s="3">
        <v>77.23172399983217</v>
      </c>
    </row>
    <row r="12" spans="1:23">
      <c r="G12" s="72">
        <v>2</v>
      </c>
      <c r="H12" s="65" t="s">
        <v>152</v>
      </c>
      <c r="I12" s="69">
        <v>20.5</v>
      </c>
      <c r="J12" s="69">
        <v>6.25</v>
      </c>
      <c r="K12" s="68">
        <v>64.953173111761913</v>
      </c>
      <c r="U12" s="3">
        <v>11</v>
      </c>
      <c r="V12" s="3">
        <v>75.869846799134535</v>
      </c>
      <c r="W12" s="3">
        <v>76.09050578789126</v>
      </c>
    </row>
    <row r="13" spans="1:23">
      <c r="H13" s="3" t="s">
        <v>153</v>
      </c>
      <c r="I13" s="2">
        <v>20</v>
      </c>
      <c r="J13" s="2">
        <v>7</v>
      </c>
      <c r="K13" s="66">
        <v>67.393432044835748</v>
      </c>
      <c r="U13" s="3">
        <v>12</v>
      </c>
      <c r="V13" s="3">
        <v>74.475739503215877</v>
      </c>
      <c r="W13" s="3">
        <v>76.09050578789126</v>
      </c>
    </row>
    <row r="14" spans="1:23">
      <c r="H14" s="19" t="s">
        <v>154</v>
      </c>
      <c r="I14" s="61">
        <f>SUM(I8:I10)-2*I8</f>
        <v>21</v>
      </c>
      <c r="J14" s="61">
        <f>SUM(J8:J10)-2*J8</f>
        <v>7</v>
      </c>
      <c r="K14" s="70">
        <v>65.800798931864009</v>
      </c>
      <c r="U14" s="3">
        <v>13</v>
      </c>
      <c r="V14" s="3">
        <v>75.352683770867984</v>
      </c>
      <c r="W14" s="3">
        <v>76.111365629733072</v>
      </c>
    </row>
    <row r="15" spans="1:23">
      <c r="I15" s="61"/>
      <c r="J15" s="61"/>
      <c r="U15" s="3">
        <v>14</v>
      </c>
      <c r="V15" s="3">
        <v>75.897131512303218</v>
      </c>
      <c r="W15" s="3">
        <v>76.111365629733072</v>
      </c>
    </row>
    <row r="16" spans="1:23">
      <c r="G16" s="72">
        <v>3</v>
      </c>
      <c r="H16" s="19" t="s">
        <v>153</v>
      </c>
      <c r="I16" s="61">
        <v>20</v>
      </c>
      <c r="J16" s="61">
        <v>7</v>
      </c>
      <c r="K16" s="70">
        <v>67.393432044835748</v>
      </c>
      <c r="U16" s="3">
        <v>15</v>
      </c>
      <c r="V16" s="3">
        <v>74.540951814744503</v>
      </c>
      <c r="W16" s="3">
        <v>79.175411262952807</v>
      </c>
    </row>
    <row r="17" spans="7:13">
      <c r="H17" s="65" t="s">
        <v>154</v>
      </c>
      <c r="I17" s="69">
        <v>21</v>
      </c>
      <c r="J17" s="69">
        <v>7</v>
      </c>
      <c r="K17" s="68">
        <v>65.800798931864009</v>
      </c>
    </row>
    <row r="18" spans="7:13">
      <c r="H18" s="3" t="s">
        <v>155</v>
      </c>
      <c r="I18" s="61">
        <f>SUM(I12:I14)-2*I12</f>
        <v>20.5</v>
      </c>
      <c r="J18" s="61">
        <f>SUM(J12:J14)-2*J12</f>
        <v>7.75</v>
      </c>
      <c r="K18" s="70">
        <v>72.274197355425827</v>
      </c>
    </row>
    <row r="19" spans="7:13">
      <c r="I19" s="61"/>
      <c r="J19" s="61"/>
    </row>
    <row r="20" spans="7:13">
      <c r="G20" s="72">
        <v>4</v>
      </c>
      <c r="H20" s="65" t="s">
        <v>153</v>
      </c>
      <c r="I20" s="69">
        <v>20</v>
      </c>
      <c r="J20" s="69">
        <v>7</v>
      </c>
      <c r="K20" s="68">
        <v>67.393432044835748</v>
      </c>
    </row>
    <row r="21" spans="7:13">
      <c r="H21" s="19" t="s">
        <v>155</v>
      </c>
      <c r="I21" s="61">
        <v>20.5</v>
      </c>
      <c r="J21" s="61">
        <v>7.75</v>
      </c>
      <c r="K21" s="70">
        <v>72.274197355425827</v>
      </c>
    </row>
    <row r="22" spans="7:13">
      <c r="H22" s="3" t="s">
        <v>156</v>
      </c>
      <c r="I22" s="2">
        <f>SUM(I16:I18)-2*I17</f>
        <v>19.5</v>
      </c>
      <c r="J22" s="2">
        <f>SUM(J16:J18)-2*J17</f>
        <v>7.75</v>
      </c>
      <c r="K22" s="66">
        <v>69.988252382468389</v>
      </c>
    </row>
    <row r="24" spans="7:13">
      <c r="G24" s="72">
        <v>5</v>
      </c>
      <c r="H24" s="19" t="s">
        <v>155</v>
      </c>
      <c r="I24" s="61">
        <v>20.5</v>
      </c>
      <c r="J24" s="61">
        <v>7.75</v>
      </c>
      <c r="K24" s="70">
        <v>72.274197355425827</v>
      </c>
    </row>
    <row r="25" spans="7:13">
      <c r="H25" s="65" t="s">
        <v>156</v>
      </c>
      <c r="I25" s="69">
        <v>19.5</v>
      </c>
      <c r="J25" s="69">
        <v>7.75</v>
      </c>
      <c r="K25" s="68">
        <v>69.988252382468389</v>
      </c>
    </row>
    <row r="26" spans="7:13">
      <c r="H26" s="3" t="s">
        <v>164</v>
      </c>
      <c r="I26" s="2">
        <f>SUM(I20:I22)-2*I20</f>
        <v>20</v>
      </c>
      <c r="J26" s="2">
        <f>SUM(J20:J22)-2*J20</f>
        <v>8.5</v>
      </c>
      <c r="K26" s="66">
        <v>71.044496762550821</v>
      </c>
    </row>
    <row r="28" spans="7:13">
      <c r="G28" s="73" t="s">
        <v>177</v>
      </c>
      <c r="H28" s="65" t="s">
        <v>155</v>
      </c>
      <c r="I28" s="69">
        <v>20.5</v>
      </c>
      <c r="J28" s="69">
        <v>7.75</v>
      </c>
      <c r="K28" s="68">
        <v>69.30052598406121</v>
      </c>
      <c r="L28"/>
      <c r="M28"/>
    </row>
    <row r="29" spans="7:13">
      <c r="G29" s="72" t="s">
        <v>172</v>
      </c>
      <c r="H29" s="19" t="s">
        <v>156</v>
      </c>
      <c r="I29" s="61">
        <v>19.5</v>
      </c>
      <c r="J29" s="61">
        <v>7.75</v>
      </c>
      <c r="K29" s="70">
        <v>69.988252382468389</v>
      </c>
      <c r="L29"/>
      <c r="M29"/>
    </row>
    <row r="30" spans="7:13">
      <c r="G30" s="73" t="s">
        <v>181</v>
      </c>
      <c r="H30" s="3" t="s">
        <v>164</v>
      </c>
      <c r="I30" s="2">
        <v>20</v>
      </c>
      <c r="J30" s="2">
        <v>8.5</v>
      </c>
      <c r="K30" s="66">
        <v>71.044496762550821</v>
      </c>
      <c r="L30"/>
      <c r="M30"/>
    </row>
    <row r="31" spans="7:13">
      <c r="G31" s="73"/>
      <c r="H31" s="19"/>
      <c r="I31" s="61"/>
      <c r="J31" s="61"/>
      <c r="K31" s="70"/>
      <c r="L31"/>
      <c r="M31"/>
    </row>
    <row r="32" spans="7:13">
      <c r="G32" s="73" t="s">
        <v>180</v>
      </c>
      <c r="H32" s="65" t="s">
        <v>156</v>
      </c>
      <c r="I32" s="69">
        <v>19.5</v>
      </c>
      <c r="J32" s="69">
        <v>7.75</v>
      </c>
      <c r="K32" s="68">
        <v>69.988252382468389</v>
      </c>
      <c r="L32"/>
      <c r="M32"/>
    </row>
    <row r="33" spans="7:13">
      <c r="G33" s="73"/>
      <c r="H33" s="3" t="s">
        <v>164</v>
      </c>
      <c r="I33" s="2">
        <v>20</v>
      </c>
      <c r="J33" s="2">
        <v>8.5</v>
      </c>
      <c r="K33" s="66">
        <v>71.044496762550821</v>
      </c>
      <c r="L33"/>
      <c r="M33"/>
    </row>
    <row r="34" spans="7:13">
      <c r="G34" s="73"/>
      <c r="H34" s="19" t="s">
        <v>165</v>
      </c>
      <c r="I34" s="2">
        <f>SUM(I28:I30)-2*I28</f>
        <v>19</v>
      </c>
      <c r="J34" s="2">
        <f>SUM(J28:J30)-2*J28</f>
        <v>8.5</v>
      </c>
      <c r="K34" s="66">
        <v>72.32545658278454</v>
      </c>
      <c r="L34"/>
      <c r="M34"/>
    </row>
    <row r="35" spans="7:13">
      <c r="G35" s="73"/>
      <c r="H35" s="19"/>
      <c r="I35" s="61"/>
      <c r="J35" s="61"/>
      <c r="K35" s="70"/>
      <c r="L35"/>
      <c r="M35"/>
    </row>
    <row r="36" spans="7:13">
      <c r="G36" s="73" t="s">
        <v>178</v>
      </c>
      <c r="H36" s="65" t="s">
        <v>156</v>
      </c>
      <c r="I36" s="69">
        <v>19.5</v>
      </c>
      <c r="J36" s="69">
        <v>7.75</v>
      </c>
      <c r="K36" s="68">
        <v>69.965138938864882</v>
      </c>
      <c r="L36"/>
      <c r="M36"/>
    </row>
    <row r="37" spans="7:13">
      <c r="G37" s="72" t="s">
        <v>173</v>
      </c>
      <c r="H37" s="19" t="s">
        <v>164</v>
      </c>
      <c r="I37" s="61">
        <v>20</v>
      </c>
      <c r="J37" s="61">
        <v>8.5</v>
      </c>
      <c r="K37" s="66">
        <v>71.649775491022424</v>
      </c>
      <c r="L37"/>
      <c r="M37"/>
    </row>
    <row r="38" spans="7:13">
      <c r="G38" s="73" t="s">
        <v>186</v>
      </c>
      <c r="H38" s="19" t="s">
        <v>165</v>
      </c>
      <c r="I38" s="61">
        <v>19</v>
      </c>
      <c r="J38" s="61">
        <v>8.5</v>
      </c>
      <c r="K38" s="70">
        <v>72.32545658278454</v>
      </c>
      <c r="L38"/>
      <c r="M38"/>
    </row>
    <row r="39" spans="7:13">
      <c r="G39" s="73"/>
      <c r="H39" s="19"/>
      <c r="I39" s="61"/>
      <c r="J39" s="61"/>
      <c r="K39" s="70"/>
      <c r="L39"/>
      <c r="M39"/>
    </row>
    <row r="40" spans="7:13">
      <c r="G40" s="73" t="s">
        <v>182</v>
      </c>
      <c r="H40" s="65" t="s">
        <v>164</v>
      </c>
      <c r="I40" s="69">
        <v>20</v>
      </c>
      <c r="J40" s="69">
        <v>8.5</v>
      </c>
      <c r="K40" s="68">
        <v>71.649775491022424</v>
      </c>
      <c r="L40"/>
      <c r="M40"/>
    </row>
    <row r="41" spans="7:13">
      <c r="G41" s="73"/>
      <c r="H41" s="19" t="s">
        <v>165</v>
      </c>
      <c r="I41" s="61">
        <v>19</v>
      </c>
      <c r="J41" s="61">
        <v>8.5</v>
      </c>
      <c r="K41" s="70">
        <v>72.32545658278454</v>
      </c>
      <c r="L41"/>
      <c r="M41"/>
    </row>
    <row r="42" spans="7:13">
      <c r="G42" s="73"/>
      <c r="H42" s="19" t="s">
        <v>166</v>
      </c>
      <c r="I42" s="2">
        <f>SUM(I36:I38)-2*I36</f>
        <v>19.5</v>
      </c>
      <c r="J42" s="2">
        <f>SUM(J36:J38)-2*J36</f>
        <v>9.25</v>
      </c>
      <c r="K42" s="66">
        <v>74.505169542033101</v>
      </c>
      <c r="L42"/>
      <c r="M42"/>
    </row>
    <row r="43" spans="7:13">
      <c r="G43" s="73"/>
      <c r="H43" s="19"/>
      <c r="I43" s="61"/>
      <c r="J43" s="61"/>
      <c r="K43" s="70"/>
      <c r="L43"/>
      <c r="M43"/>
    </row>
    <row r="44" spans="7:13">
      <c r="G44" s="73" t="s">
        <v>183</v>
      </c>
      <c r="H44" s="65" t="s">
        <v>165</v>
      </c>
      <c r="I44" s="69">
        <v>19</v>
      </c>
      <c r="J44" s="69">
        <v>8.5</v>
      </c>
      <c r="K44" s="68">
        <v>72.32545658278454</v>
      </c>
      <c r="L44"/>
      <c r="M44"/>
    </row>
    <row r="45" spans="7:13">
      <c r="G45" s="73"/>
      <c r="H45" s="19" t="s">
        <v>166</v>
      </c>
      <c r="I45" s="61">
        <v>19.5</v>
      </c>
      <c r="J45" s="61">
        <v>9.25</v>
      </c>
      <c r="K45" s="70">
        <v>74.505169542033101</v>
      </c>
      <c r="L45"/>
      <c r="M45"/>
    </row>
    <row r="46" spans="7:13">
      <c r="G46" s="73"/>
      <c r="H46" s="19" t="s">
        <v>167</v>
      </c>
      <c r="I46" s="2">
        <f>SUM(I40:I42)-2*I40</f>
        <v>18.5</v>
      </c>
      <c r="J46" s="2">
        <f>SUM(J40:J42)-2*J40</f>
        <v>9.25</v>
      </c>
      <c r="K46" s="66">
        <v>75.869846799134535</v>
      </c>
      <c r="L46"/>
      <c r="M46"/>
    </row>
    <row r="47" spans="7:13">
      <c r="G47" s="73"/>
      <c r="H47" s="19"/>
      <c r="I47" s="61"/>
      <c r="J47" s="61"/>
      <c r="K47" s="70"/>
      <c r="L47"/>
      <c r="M47"/>
    </row>
    <row r="48" spans="7:13">
      <c r="G48" s="72" t="s">
        <v>184</v>
      </c>
      <c r="H48" s="65" t="s">
        <v>166</v>
      </c>
      <c r="I48" s="69">
        <v>19.5</v>
      </c>
      <c r="J48" s="69">
        <v>9.25</v>
      </c>
      <c r="K48" s="68">
        <v>74.505169542033101</v>
      </c>
      <c r="L48"/>
      <c r="M48"/>
    </row>
    <row r="49" spans="7:13">
      <c r="G49" s="73"/>
      <c r="H49" s="19" t="s">
        <v>167</v>
      </c>
      <c r="I49" s="61">
        <v>18.5</v>
      </c>
      <c r="J49" s="61">
        <v>9.25</v>
      </c>
      <c r="K49" s="70">
        <v>75.869846799134535</v>
      </c>
      <c r="L49"/>
      <c r="M49"/>
    </row>
    <row r="50" spans="7:13">
      <c r="G50" s="73"/>
      <c r="H50" s="19" t="s">
        <v>168</v>
      </c>
      <c r="I50" s="2">
        <f>SUM(I44:I46)-2*I44</f>
        <v>19</v>
      </c>
      <c r="J50" s="2">
        <f>SUM(J44:J46)-2*J44</f>
        <v>10</v>
      </c>
      <c r="K50" s="66">
        <v>74.581799493329655</v>
      </c>
      <c r="L50"/>
      <c r="M50"/>
    </row>
    <row r="51" spans="7:13">
      <c r="G51" s="73"/>
      <c r="H51" s="19"/>
      <c r="I51" s="61"/>
      <c r="J51" s="61"/>
      <c r="K51" s="70"/>
      <c r="L51"/>
      <c r="M51"/>
    </row>
    <row r="52" spans="7:13">
      <c r="G52" s="73" t="s">
        <v>179</v>
      </c>
      <c r="H52" s="65" t="s">
        <v>166</v>
      </c>
      <c r="I52" s="69">
        <v>19.5</v>
      </c>
      <c r="J52" s="69">
        <v>9.25</v>
      </c>
      <c r="K52" s="68">
        <v>74.335528771269011</v>
      </c>
      <c r="L52"/>
      <c r="M52"/>
    </row>
    <row r="53" spans="7:13">
      <c r="G53" s="73" t="s">
        <v>172</v>
      </c>
      <c r="H53" s="19" t="s">
        <v>167</v>
      </c>
      <c r="I53" s="61">
        <v>18.5</v>
      </c>
      <c r="J53" s="61">
        <v>9.25</v>
      </c>
      <c r="K53" s="70">
        <v>75.869846799134535</v>
      </c>
      <c r="L53"/>
      <c r="M53"/>
    </row>
    <row r="54" spans="7:13">
      <c r="G54" s="73" t="s">
        <v>187</v>
      </c>
      <c r="H54" s="19" t="s">
        <v>168</v>
      </c>
      <c r="I54" s="61">
        <v>19</v>
      </c>
      <c r="J54" s="61">
        <v>10</v>
      </c>
      <c r="K54" s="70">
        <v>74.581799493329655</v>
      </c>
      <c r="L54"/>
      <c r="M54"/>
    </row>
    <row r="55" spans="7:13">
      <c r="G55" s="73"/>
      <c r="H55" s="19"/>
      <c r="I55" s="61"/>
      <c r="J55" s="61"/>
      <c r="K55" s="70"/>
      <c r="L55"/>
      <c r="M55"/>
    </row>
    <row r="56" spans="7:13">
      <c r="G56" s="73" t="s">
        <v>185</v>
      </c>
      <c r="H56" s="19" t="s">
        <v>167</v>
      </c>
      <c r="I56" s="61">
        <v>18.5</v>
      </c>
      <c r="J56" s="61">
        <v>9.25</v>
      </c>
      <c r="K56" s="70">
        <v>75.869846799134535</v>
      </c>
      <c r="L56"/>
      <c r="M56"/>
    </row>
    <row r="57" spans="7:13">
      <c r="G57" s="73"/>
      <c r="H57" s="65" t="s">
        <v>168</v>
      </c>
      <c r="I57" s="69">
        <v>19</v>
      </c>
      <c r="J57" s="69">
        <v>10</v>
      </c>
      <c r="K57" s="68">
        <v>74.581799493329655</v>
      </c>
      <c r="L57"/>
      <c r="M57"/>
    </row>
    <row r="58" spans="7:13">
      <c r="G58" s="73"/>
      <c r="H58" s="19" t="s">
        <v>170</v>
      </c>
      <c r="I58" s="2">
        <f>SUM(I52:I54)-2*I52</f>
        <v>18</v>
      </c>
      <c r="J58" s="2">
        <f>SUM(J52:J54)-2*J52</f>
        <v>10</v>
      </c>
      <c r="K58" s="66">
        <v>77.23172399983217</v>
      </c>
      <c r="L58"/>
      <c r="M58"/>
    </row>
    <row r="59" spans="7:13">
      <c r="G59" s="73"/>
      <c r="H59" s="19"/>
      <c r="I59" s="61"/>
      <c r="J59" s="61"/>
      <c r="K59" s="70"/>
      <c r="L59"/>
      <c r="M59"/>
    </row>
    <row r="60" spans="7:13">
      <c r="G60" s="73" t="s">
        <v>188</v>
      </c>
      <c r="H60" s="19" t="s">
        <v>167</v>
      </c>
      <c r="I60" s="61">
        <v>18.5</v>
      </c>
      <c r="J60" s="61">
        <v>9.25</v>
      </c>
      <c r="K60" s="70">
        <v>75.869846799134535</v>
      </c>
      <c r="L60"/>
      <c r="M60"/>
    </row>
    <row r="61" spans="7:13">
      <c r="G61" s="73"/>
      <c r="H61" s="19" t="s">
        <v>170</v>
      </c>
      <c r="I61" s="61">
        <v>18</v>
      </c>
      <c r="J61" s="61">
        <v>10</v>
      </c>
      <c r="K61" s="70">
        <v>77.23172399983217</v>
      </c>
      <c r="L61"/>
      <c r="M61"/>
    </row>
    <row r="62" spans="7:13">
      <c r="G62" s="73"/>
      <c r="H62" s="65" t="s">
        <v>171</v>
      </c>
      <c r="I62" s="69">
        <f>SUM(I56:I58)-2*I57</f>
        <v>17.5</v>
      </c>
      <c r="J62" s="69">
        <f>SUM(J56:J58)-2*J57</f>
        <v>9.25</v>
      </c>
      <c r="K62" s="68">
        <v>74.707907403665985</v>
      </c>
      <c r="L62"/>
      <c r="M62"/>
    </row>
    <row r="63" spans="7:13">
      <c r="G63" s="73"/>
      <c r="H63" s="19"/>
      <c r="I63" s="61"/>
      <c r="J63" s="61"/>
      <c r="K63" s="70"/>
      <c r="L63"/>
      <c r="M63"/>
    </row>
    <row r="64" spans="7:13">
      <c r="G64" s="73" t="s">
        <v>190</v>
      </c>
      <c r="H64" s="65" t="s">
        <v>167</v>
      </c>
      <c r="I64" s="69">
        <v>18.5</v>
      </c>
      <c r="J64" s="69">
        <v>9.25</v>
      </c>
      <c r="K64" s="68">
        <v>75.869846799134535</v>
      </c>
      <c r="L64"/>
      <c r="M64"/>
    </row>
    <row r="65" spans="4:13">
      <c r="G65" s="73" t="s">
        <v>174</v>
      </c>
      <c r="H65" s="19" t="s">
        <v>170</v>
      </c>
      <c r="I65" s="61">
        <v>18</v>
      </c>
      <c r="J65" s="61">
        <v>10</v>
      </c>
      <c r="K65" s="70">
        <v>77.23172399983217</v>
      </c>
      <c r="L65"/>
      <c r="M65"/>
    </row>
    <row r="66" spans="4:13">
      <c r="G66" s="73" t="s">
        <v>191</v>
      </c>
      <c r="H66" s="19" t="s">
        <v>171</v>
      </c>
      <c r="I66" s="2">
        <f>SUM(I56:I58)-2*I57</f>
        <v>17.5</v>
      </c>
      <c r="J66" s="2">
        <f>SUM(J56:J58)-2*J57</f>
        <v>9.25</v>
      </c>
      <c r="K66" s="66">
        <v>76.09050578789126</v>
      </c>
      <c r="L66"/>
      <c r="M66"/>
    </row>
    <row r="67" spans="4:13">
      <c r="G67" s="73"/>
      <c r="H67" s="19"/>
      <c r="I67" s="61"/>
      <c r="J67" s="61"/>
      <c r="K67" s="70"/>
      <c r="L67"/>
      <c r="M67"/>
    </row>
    <row r="68" spans="4:13">
      <c r="G68" s="73" t="s">
        <v>189</v>
      </c>
      <c r="H68" s="19" t="s">
        <v>170</v>
      </c>
      <c r="I68" s="61">
        <v>18</v>
      </c>
      <c r="J68" s="61">
        <v>10</v>
      </c>
      <c r="K68" s="70">
        <v>77.23172399983217</v>
      </c>
      <c r="L68"/>
      <c r="M68"/>
    </row>
    <row r="69" spans="4:13">
      <c r="G69" s="73"/>
      <c r="H69" s="19" t="s">
        <v>171</v>
      </c>
      <c r="I69" s="61">
        <v>17.5</v>
      </c>
      <c r="J69" s="61">
        <v>9.25</v>
      </c>
      <c r="K69" s="70">
        <v>76.09050578789126</v>
      </c>
      <c r="L69"/>
      <c r="M69"/>
    </row>
    <row r="70" spans="4:13">
      <c r="G70" s="73"/>
      <c r="H70" s="65" t="s">
        <v>175</v>
      </c>
      <c r="I70" s="69">
        <f>SUM(I64:I66)-2*I64</f>
        <v>17</v>
      </c>
      <c r="J70" s="69">
        <f>SUM(J64:J66)-2*J64</f>
        <v>10</v>
      </c>
      <c r="K70" s="68">
        <v>75.352683770867984</v>
      </c>
      <c r="L70"/>
      <c r="M70"/>
    </row>
    <row r="71" spans="4:13">
      <c r="G71" s="73"/>
      <c r="H71" s="19"/>
      <c r="I71" s="61"/>
      <c r="J71" s="61"/>
      <c r="K71" s="70"/>
      <c r="L71"/>
      <c r="M71"/>
    </row>
    <row r="72" spans="4:13">
      <c r="G72" s="73" t="s">
        <v>194</v>
      </c>
      <c r="H72" s="65" t="s">
        <v>170</v>
      </c>
      <c r="I72" s="69">
        <v>18</v>
      </c>
      <c r="J72" s="69">
        <v>10</v>
      </c>
      <c r="K72" s="68">
        <v>74.475739503215877</v>
      </c>
      <c r="L72"/>
      <c r="M72"/>
    </row>
    <row r="73" spans="4:13">
      <c r="G73" s="73" t="s">
        <v>172</v>
      </c>
      <c r="H73" s="19" t="s">
        <v>171</v>
      </c>
      <c r="I73" s="61">
        <v>17.5</v>
      </c>
      <c r="J73" s="61">
        <v>9.25</v>
      </c>
      <c r="K73" s="70">
        <v>76.09050578789126</v>
      </c>
      <c r="L73"/>
      <c r="M73"/>
    </row>
    <row r="74" spans="4:13">
      <c r="G74" s="73" t="s">
        <v>195</v>
      </c>
      <c r="H74" s="19" t="s">
        <v>175</v>
      </c>
      <c r="I74" s="61">
        <v>17</v>
      </c>
      <c r="J74" s="61">
        <v>10</v>
      </c>
      <c r="K74" s="70">
        <v>75.352683770867984</v>
      </c>
      <c r="L74"/>
      <c r="M74"/>
    </row>
    <row r="75" spans="4:13">
      <c r="G75" s="73"/>
      <c r="H75" s="19"/>
      <c r="I75" s="61"/>
      <c r="J75" s="61"/>
      <c r="K75" s="70"/>
      <c r="L75"/>
      <c r="M75"/>
    </row>
    <row r="76" spans="4:13">
      <c r="G76" s="73" t="s">
        <v>192</v>
      </c>
      <c r="H76" s="19" t="s">
        <v>171</v>
      </c>
      <c r="I76" s="61">
        <v>17.5</v>
      </c>
      <c r="J76" s="61">
        <v>9.25</v>
      </c>
      <c r="K76" s="70">
        <v>76.09050578789126</v>
      </c>
      <c r="L76"/>
      <c r="M76"/>
    </row>
    <row r="77" spans="4:13">
      <c r="D77" s="3"/>
      <c r="G77" s="73"/>
      <c r="H77" s="65" t="s">
        <v>175</v>
      </c>
      <c r="I77" s="69">
        <v>17</v>
      </c>
      <c r="J77" s="69">
        <v>10</v>
      </c>
      <c r="K77" s="68">
        <v>75.352683770867984</v>
      </c>
      <c r="L77"/>
      <c r="M77"/>
    </row>
    <row r="78" spans="4:13">
      <c r="D78" s="3"/>
      <c r="G78" s="73"/>
      <c r="H78" s="19" t="s">
        <v>176</v>
      </c>
      <c r="I78" s="2">
        <f>SUM(I72:I74)-2*I72</f>
        <v>16.5</v>
      </c>
      <c r="J78" s="2">
        <f>SUM(J72:J74)-2*J72</f>
        <v>9.25</v>
      </c>
      <c r="K78" s="66">
        <v>75.897131512303218</v>
      </c>
      <c r="L78"/>
      <c r="M78"/>
    </row>
    <row r="79" spans="4:13">
      <c r="G79" s="73"/>
      <c r="H79" s="19"/>
      <c r="I79" s="61"/>
      <c r="J79" s="61"/>
      <c r="K79" s="70"/>
      <c r="L79"/>
      <c r="M79"/>
    </row>
    <row r="80" spans="4:13">
      <c r="G80" s="73" t="s">
        <v>196</v>
      </c>
      <c r="H80" s="19" t="s">
        <v>171</v>
      </c>
      <c r="I80" s="61">
        <v>17.5</v>
      </c>
      <c r="J80" s="61">
        <v>9.25</v>
      </c>
      <c r="K80" s="70">
        <v>76.09050578789126</v>
      </c>
      <c r="L80"/>
      <c r="M80"/>
    </row>
    <row r="81" spans="6:13">
      <c r="G81" s="73"/>
      <c r="H81" s="65" t="s">
        <v>176</v>
      </c>
      <c r="I81" s="69">
        <v>16.5</v>
      </c>
      <c r="J81" s="69">
        <v>9.25</v>
      </c>
      <c r="K81" s="68">
        <v>75.897131512303218</v>
      </c>
      <c r="L81"/>
      <c r="M81"/>
    </row>
    <row r="82" spans="6:13">
      <c r="G82" s="73"/>
      <c r="H82" s="19" t="s">
        <v>193</v>
      </c>
      <c r="I82" s="2">
        <f>SUM(I76:I78)-2*I77</f>
        <v>17</v>
      </c>
      <c r="J82" s="2">
        <f>SUM(J76:J78)-2*J77</f>
        <v>8.5</v>
      </c>
      <c r="K82" s="66">
        <v>76.111365629733072</v>
      </c>
      <c r="L82"/>
      <c r="M82"/>
    </row>
    <row r="83" spans="6:13">
      <c r="G83" s="73"/>
      <c r="H83" s="19"/>
      <c r="I83" s="61"/>
      <c r="J83" s="61"/>
      <c r="K83" s="70"/>
      <c r="L83"/>
      <c r="M83"/>
    </row>
    <row r="84" spans="6:13">
      <c r="G84" s="73" t="s">
        <v>197</v>
      </c>
      <c r="H84" s="19" t="s">
        <v>171</v>
      </c>
      <c r="I84" s="61">
        <v>17.5</v>
      </c>
      <c r="J84" s="61">
        <v>9.25</v>
      </c>
      <c r="K84" s="70">
        <v>76.09050578789126</v>
      </c>
      <c r="L84"/>
      <c r="M84"/>
    </row>
    <row r="85" spans="6:13">
      <c r="G85" s="73"/>
      <c r="H85" s="19" t="s">
        <v>193</v>
      </c>
      <c r="I85" s="61">
        <v>17</v>
      </c>
      <c r="J85" s="61">
        <v>8.5</v>
      </c>
      <c r="K85" s="70">
        <v>76.111365629733072</v>
      </c>
      <c r="L85"/>
      <c r="M85"/>
    </row>
    <row r="86" spans="6:13">
      <c r="F86" s="3"/>
      <c r="G86" s="3"/>
      <c r="H86" s="65" t="s">
        <v>198</v>
      </c>
      <c r="I86" s="69"/>
      <c r="J86" s="69"/>
      <c r="K86" s="68">
        <v>76.719193620861276</v>
      </c>
      <c r="L86"/>
      <c r="M86"/>
    </row>
    <row r="87" spans="6:13">
      <c r="G87" s="73"/>
      <c r="H87" s="19"/>
      <c r="I87" s="61"/>
      <c r="J87" s="61"/>
      <c r="K87" s="70"/>
      <c r="L87"/>
      <c r="M87"/>
    </row>
    <row r="88" spans="6:13">
      <c r="G88" s="73" t="s">
        <v>199</v>
      </c>
      <c r="H88" s="19" t="s">
        <v>176</v>
      </c>
      <c r="I88" s="61">
        <v>16.5</v>
      </c>
      <c r="J88" s="61">
        <v>9.25</v>
      </c>
      <c r="K88" s="70">
        <v>75.897131512303218</v>
      </c>
      <c r="L88"/>
      <c r="M88"/>
    </row>
    <row r="89" spans="6:13">
      <c r="G89" s="73" t="s">
        <v>174</v>
      </c>
      <c r="H89" s="19" t="s">
        <v>193</v>
      </c>
      <c r="I89" s="61">
        <v>17</v>
      </c>
      <c r="J89" s="61">
        <v>8.5</v>
      </c>
      <c r="K89" s="70">
        <v>76.111365629733072</v>
      </c>
      <c r="L89"/>
      <c r="M89"/>
    </row>
    <row r="90" spans="6:13">
      <c r="G90" s="73" t="s">
        <v>200</v>
      </c>
      <c r="H90" s="65" t="s">
        <v>203</v>
      </c>
      <c r="I90" s="69">
        <f>SUM(I80:I82)-2*I80</f>
        <v>16</v>
      </c>
      <c r="J90" s="69">
        <f>SUM(J80:J82)-2*J80</f>
        <v>8.5</v>
      </c>
      <c r="K90" s="68">
        <v>75.807679711545902</v>
      </c>
      <c r="L90"/>
      <c r="M90"/>
    </row>
    <row r="91" spans="6:13">
      <c r="G91" s="73"/>
      <c r="H91" s="19"/>
      <c r="I91" s="61"/>
      <c r="J91" s="61"/>
      <c r="K91" s="70"/>
      <c r="L91"/>
      <c r="M91"/>
    </row>
    <row r="92" spans="6:13">
      <c r="G92" s="73" t="s">
        <v>201</v>
      </c>
      <c r="H92" s="19" t="s">
        <v>176</v>
      </c>
      <c r="I92" s="61">
        <v>16.5</v>
      </c>
      <c r="J92" s="61">
        <v>9.25</v>
      </c>
      <c r="K92" s="66">
        <v>78.940806918236973</v>
      </c>
      <c r="L92"/>
      <c r="M92"/>
    </row>
    <row r="93" spans="6:13">
      <c r="G93" s="73" t="s">
        <v>173</v>
      </c>
      <c r="H93" s="65" t="s">
        <v>193</v>
      </c>
      <c r="I93" s="69">
        <v>17</v>
      </c>
      <c r="J93" s="69">
        <v>8.5</v>
      </c>
      <c r="K93" s="68">
        <v>74.540951814744503</v>
      </c>
      <c r="L93"/>
      <c r="M93"/>
    </row>
    <row r="94" spans="6:13">
      <c r="G94" s="73" t="s">
        <v>202</v>
      </c>
      <c r="H94" s="19" t="s">
        <v>203</v>
      </c>
      <c r="I94" s="2">
        <v>16</v>
      </c>
      <c r="J94" s="2">
        <v>8.5</v>
      </c>
      <c r="K94" s="66">
        <v>79.175411262952807</v>
      </c>
      <c r="L94"/>
      <c r="M94"/>
    </row>
    <row r="95" spans="6:13">
      <c r="G95" s="73"/>
      <c r="H95" s="19"/>
      <c r="I95" s="61"/>
      <c r="J95" s="61"/>
      <c r="K95" s="70"/>
      <c r="L95"/>
      <c r="M95"/>
    </row>
    <row r="96" spans="6:13">
      <c r="G96" s="73"/>
      <c r="H96" s="19"/>
      <c r="I96" s="61"/>
      <c r="J96" s="61"/>
      <c r="K96" s="70"/>
      <c r="L96"/>
      <c r="M96"/>
    </row>
    <row r="97" spans="7:13">
      <c r="G97" s="73"/>
      <c r="H97" s="19"/>
      <c r="I97" s="61"/>
      <c r="J97" s="61"/>
      <c r="K97" s="70"/>
      <c r="L97"/>
      <c r="M97"/>
    </row>
    <row r="98" spans="7:13">
      <c r="G98" s="73"/>
      <c r="H98" s="19"/>
      <c r="I98" s="61"/>
      <c r="J98" s="61"/>
      <c r="K98" s="70"/>
      <c r="L98"/>
      <c r="M98"/>
    </row>
    <row r="99" spans="7:13">
      <c r="G99" s="73"/>
      <c r="H99" s="19"/>
      <c r="I99" s="61"/>
      <c r="J99" s="61"/>
      <c r="K99" s="70"/>
      <c r="L99"/>
      <c r="M99"/>
    </row>
    <row r="100" spans="7:13">
      <c r="G100" s="73"/>
      <c r="H100" s="19"/>
      <c r="I100" s="61"/>
      <c r="J100" s="61"/>
      <c r="K100" s="70"/>
      <c r="L100"/>
      <c r="M100"/>
    </row>
    <row r="101" spans="7:13">
      <c r="G101" s="73"/>
      <c r="H101" s="19"/>
      <c r="I101" s="61"/>
      <c r="J101" s="61"/>
      <c r="K101" s="70"/>
      <c r="L101"/>
      <c r="M101"/>
    </row>
    <row r="102" spans="7:13">
      <c r="G102" s="73"/>
      <c r="H102" s="19"/>
      <c r="I102" s="61"/>
      <c r="J102" s="61"/>
      <c r="K102" s="70"/>
      <c r="L102"/>
      <c r="M102"/>
    </row>
    <row r="103" spans="7:13">
      <c r="G103" s="73"/>
      <c r="H103" s="19"/>
      <c r="I103" s="61"/>
      <c r="J103" s="61"/>
      <c r="K103" s="70"/>
      <c r="L103"/>
      <c r="M103"/>
    </row>
    <row r="104" spans="7:13">
      <c r="G104" s="73"/>
      <c r="H104" s="19"/>
      <c r="I104" s="61"/>
      <c r="J104" s="61"/>
      <c r="K104" s="70"/>
      <c r="L104"/>
      <c r="M104"/>
    </row>
    <row r="105" spans="7:13">
      <c r="G105" s="73"/>
      <c r="H105" s="19"/>
      <c r="I105" s="61"/>
      <c r="J105" s="61"/>
      <c r="K105" s="70"/>
      <c r="L105"/>
      <c r="M105"/>
    </row>
    <row r="106" spans="7:13">
      <c r="H106" s="19"/>
      <c r="I106" s="61"/>
      <c r="J106" s="61"/>
      <c r="K106" s="70"/>
      <c r="L106"/>
      <c r="M106"/>
    </row>
    <row r="107" spans="7:13">
      <c r="H107" s="19"/>
      <c r="I107" s="61"/>
      <c r="J107" s="61"/>
      <c r="K107" s="70"/>
      <c r="L107"/>
      <c r="M107"/>
    </row>
    <row r="108" spans="7:13">
      <c r="H108" s="19"/>
      <c r="I108" s="61"/>
      <c r="J108" s="61"/>
      <c r="K108" s="70"/>
      <c r="L108"/>
      <c r="M108"/>
    </row>
    <row r="109" spans="7:13">
      <c r="H109" s="19"/>
      <c r="I109" s="61"/>
      <c r="J109" s="61"/>
      <c r="K109" s="70"/>
      <c r="L109"/>
      <c r="M109"/>
    </row>
    <row r="110" spans="7:13">
      <c r="H110" s="19"/>
      <c r="I110" s="61"/>
      <c r="J110" s="61"/>
      <c r="K110" s="70"/>
      <c r="L110"/>
      <c r="M110"/>
    </row>
    <row r="111" spans="7:13">
      <c r="H111" s="19"/>
      <c r="I111" s="61"/>
      <c r="J111" s="61"/>
      <c r="K111" s="70"/>
      <c r="L111"/>
      <c r="M111"/>
    </row>
    <row r="112" spans="7:13">
      <c r="H112" s="19"/>
      <c r="I112" s="61"/>
      <c r="J112" s="61"/>
      <c r="K112" s="70"/>
      <c r="L112"/>
      <c r="M112"/>
    </row>
    <row r="113" spans="8:13">
      <c r="H113" s="19"/>
      <c r="I113" s="61"/>
      <c r="J113" s="61"/>
      <c r="K113" s="70"/>
      <c r="L113"/>
      <c r="M113"/>
    </row>
    <row r="114" spans="8:13">
      <c r="H114" s="19"/>
      <c r="I114" s="61"/>
      <c r="J114" s="61"/>
      <c r="K114" s="70"/>
      <c r="L114"/>
      <c r="M114"/>
    </row>
    <row r="115" spans="8:13">
      <c r="H115" s="19"/>
      <c r="I115" s="61"/>
      <c r="J115" s="61"/>
      <c r="K115" s="70"/>
      <c r="L115"/>
      <c r="M115"/>
    </row>
    <row r="116" spans="8:13">
      <c r="H116" s="19"/>
      <c r="I116" s="61"/>
      <c r="J116" s="61"/>
      <c r="K116" s="70"/>
      <c r="L116"/>
      <c r="M116"/>
    </row>
    <row r="117" spans="8:13">
      <c r="H117" s="19"/>
      <c r="I117" s="61"/>
      <c r="J117" s="61"/>
      <c r="K117" s="70"/>
      <c r="L117"/>
      <c r="M117"/>
    </row>
    <row r="118" spans="8:13">
      <c r="H118" s="19"/>
      <c r="I118" s="61"/>
      <c r="J118" s="61"/>
      <c r="K118" s="70"/>
      <c r="L118"/>
      <c r="M118"/>
    </row>
    <row r="119" spans="8:13">
      <c r="H119" s="19"/>
      <c r="I119" s="61"/>
      <c r="J119" s="61"/>
      <c r="K119" s="70"/>
      <c r="L119"/>
      <c r="M119"/>
    </row>
    <row r="120" spans="8:13">
      <c r="H120" s="19"/>
      <c r="I120" s="61"/>
      <c r="J120" s="61"/>
      <c r="K120" s="70"/>
      <c r="L120"/>
      <c r="M120"/>
    </row>
    <row r="121" spans="8:13">
      <c r="H121" s="19"/>
      <c r="I121" s="61"/>
      <c r="J121" s="61"/>
      <c r="K121" s="70"/>
      <c r="L121"/>
      <c r="M121"/>
    </row>
    <row r="122" spans="8:13">
      <c r="H122" s="19"/>
      <c r="I122" s="61"/>
      <c r="J122" s="61"/>
      <c r="K122" s="70"/>
      <c r="L122"/>
      <c r="M122"/>
    </row>
    <row r="123" spans="8:13">
      <c r="H123" s="19"/>
      <c r="I123" s="61"/>
      <c r="J123" s="61"/>
      <c r="K123" s="70"/>
      <c r="L123"/>
      <c r="M123"/>
    </row>
    <row r="124" spans="8:13">
      <c r="H124" s="19"/>
      <c r="I124" s="61"/>
      <c r="J124" s="61"/>
      <c r="K124" s="70"/>
      <c r="L124"/>
      <c r="M124"/>
    </row>
    <row r="125" spans="8:13">
      <c r="H125" s="19"/>
      <c r="I125" s="61"/>
      <c r="J125" s="61"/>
      <c r="K125" s="70"/>
      <c r="L125"/>
      <c r="M125"/>
    </row>
    <row r="126" spans="8:13">
      <c r="H126" s="19"/>
      <c r="I126" s="61"/>
      <c r="J126" s="61"/>
      <c r="K126" s="70"/>
      <c r="L126"/>
      <c r="M126"/>
    </row>
    <row r="127" spans="8:13">
      <c r="H127" s="19"/>
      <c r="I127" s="61"/>
      <c r="J127" s="61"/>
      <c r="K127" s="70"/>
      <c r="L127"/>
      <c r="M127"/>
    </row>
    <row r="128" spans="8:13">
      <c r="H128" s="19"/>
      <c r="I128" s="61"/>
      <c r="J128" s="61"/>
      <c r="K128" s="70"/>
      <c r="L128"/>
      <c r="M128"/>
    </row>
    <row r="129" spans="8:13">
      <c r="H129" s="19"/>
      <c r="I129" s="61"/>
      <c r="J129" s="61"/>
      <c r="K129" s="70"/>
      <c r="L129"/>
      <c r="M129"/>
    </row>
    <row r="130" spans="8:13">
      <c r="H130" s="19"/>
      <c r="I130" s="61"/>
      <c r="J130" s="61"/>
      <c r="K130" s="70"/>
      <c r="L130"/>
      <c r="M130"/>
    </row>
    <row r="131" spans="8:13">
      <c r="H131" s="19"/>
      <c r="I131" s="61"/>
      <c r="J131" s="61"/>
      <c r="K131" s="70"/>
      <c r="L131"/>
      <c r="M131"/>
    </row>
    <row r="132" spans="8:13">
      <c r="H132" s="19"/>
      <c r="I132" s="61"/>
      <c r="J132" s="61"/>
      <c r="K132" s="70"/>
      <c r="L132"/>
      <c r="M132"/>
    </row>
    <row r="133" spans="8:13">
      <c r="H133" s="19"/>
      <c r="I133" s="61"/>
      <c r="J133" s="61"/>
      <c r="K133" s="70"/>
      <c r="L133"/>
      <c r="M133"/>
    </row>
    <row r="134" spans="8:13">
      <c r="H134" s="19"/>
      <c r="I134" s="61"/>
      <c r="J134" s="61"/>
      <c r="K134" s="70"/>
      <c r="L134"/>
      <c r="M134"/>
    </row>
    <row r="135" spans="8:13">
      <c r="H135" s="19"/>
      <c r="I135" s="61"/>
      <c r="J135" s="61"/>
      <c r="K135" s="70"/>
      <c r="L135"/>
      <c r="M135"/>
    </row>
    <row r="136" spans="8:13">
      <c r="H136" s="19"/>
      <c r="I136" s="61"/>
      <c r="J136" s="61"/>
      <c r="K136" s="70"/>
      <c r="L136"/>
      <c r="M136"/>
    </row>
    <row r="137" spans="8:13">
      <c r="H137" s="19"/>
      <c r="I137" s="61"/>
      <c r="J137" s="61"/>
      <c r="K137" s="70"/>
      <c r="L137"/>
      <c r="M137"/>
    </row>
    <row r="138" spans="8:13">
      <c r="H138" s="19"/>
      <c r="I138" s="61"/>
      <c r="J138" s="61"/>
      <c r="K138" s="70"/>
      <c r="L138"/>
      <c r="M138"/>
    </row>
    <row r="139" spans="8:13">
      <c r="H139" s="19"/>
      <c r="I139" s="61"/>
      <c r="J139" s="61"/>
      <c r="K139" s="70"/>
      <c r="L139"/>
      <c r="M139"/>
    </row>
    <row r="140" spans="8:13">
      <c r="H140" s="19"/>
      <c r="I140" s="61"/>
      <c r="J140" s="61"/>
      <c r="K140" s="70"/>
      <c r="L140"/>
      <c r="M140"/>
    </row>
    <row r="141" spans="8:13">
      <c r="H141" s="19"/>
      <c r="I141" s="61"/>
      <c r="J141" s="61"/>
      <c r="K141" s="70"/>
      <c r="L141"/>
      <c r="M141"/>
    </row>
    <row r="142" spans="8:13">
      <c r="H142" s="19"/>
      <c r="I142" s="61"/>
      <c r="J142" s="61"/>
      <c r="K142" s="70"/>
      <c r="L142"/>
      <c r="M142"/>
    </row>
    <row r="143" spans="8:13">
      <c r="H143" s="19"/>
      <c r="I143" s="61"/>
      <c r="J143" s="61"/>
      <c r="K143" s="70"/>
      <c r="L143"/>
      <c r="M143"/>
    </row>
    <row r="144" spans="8:13">
      <c r="H144" s="19"/>
      <c r="I144" s="61"/>
      <c r="J144" s="61"/>
      <c r="K144" s="70"/>
      <c r="L144"/>
      <c r="M144"/>
    </row>
    <row r="145" spans="8:13">
      <c r="H145" s="19"/>
      <c r="I145" s="61"/>
      <c r="J145" s="61"/>
      <c r="K145" s="70"/>
      <c r="L145"/>
      <c r="M145"/>
    </row>
    <row r="146" spans="8:13">
      <c r="H146" s="19"/>
      <c r="I146" s="61"/>
      <c r="J146" s="61"/>
      <c r="K146" s="70"/>
      <c r="L146"/>
      <c r="M146"/>
    </row>
    <row r="147" spans="8:13">
      <c r="H147" s="19"/>
      <c r="I147" s="61"/>
      <c r="J147" s="61"/>
      <c r="K147" s="70"/>
      <c r="L147"/>
      <c r="M147"/>
    </row>
    <row r="148" spans="8:13">
      <c r="H148" s="19"/>
      <c r="I148" s="61"/>
      <c r="J148" s="61"/>
      <c r="K148" s="70"/>
      <c r="L148"/>
      <c r="M148"/>
    </row>
    <row r="149" spans="8:13">
      <c r="H149" s="19"/>
      <c r="I149" s="61"/>
      <c r="J149" s="61"/>
      <c r="K149" s="70"/>
      <c r="L149"/>
      <c r="M149"/>
    </row>
    <row r="150" spans="8:13">
      <c r="H150" s="19"/>
      <c r="I150" s="61"/>
      <c r="J150" s="61"/>
      <c r="K150" s="70"/>
      <c r="L150"/>
      <c r="M150"/>
    </row>
    <row r="151" spans="8:13">
      <c r="H151" s="19"/>
      <c r="I151" s="61"/>
      <c r="J151" s="61"/>
      <c r="K151" s="70"/>
      <c r="L151"/>
      <c r="M151"/>
    </row>
    <row r="152" spans="8:13">
      <c r="H152" s="19"/>
      <c r="I152" s="61"/>
      <c r="J152" s="61"/>
      <c r="K152" s="70"/>
      <c r="L152"/>
      <c r="M152"/>
    </row>
    <row r="153" spans="8:13">
      <c r="H153" s="19"/>
      <c r="I153" s="61"/>
      <c r="J153" s="61"/>
      <c r="K153" s="70"/>
      <c r="L153"/>
      <c r="M153"/>
    </row>
    <row r="154" spans="8:13">
      <c r="H154" s="19"/>
      <c r="I154" s="61"/>
      <c r="J154" s="61"/>
      <c r="K154" s="70"/>
      <c r="L154"/>
      <c r="M154"/>
    </row>
    <row r="155" spans="8:13">
      <c r="H155" s="19"/>
      <c r="I155" s="61"/>
      <c r="J155" s="61"/>
      <c r="K155" s="70"/>
      <c r="L155"/>
      <c r="M155"/>
    </row>
    <row r="156" spans="8:13">
      <c r="H156" s="19"/>
      <c r="I156" s="61"/>
      <c r="J156" s="61"/>
      <c r="K156" s="70"/>
      <c r="L156"/>
      <c r="M156"/>
    </row>
    <row r="157" spans="8:13">
      <c r="H157" s="19"/>
      <c r="I157" s="61"/>
      <c r="J157" s="61"/>
      <c r="K157" s="70"/>
      <c r="L157"/>
      <c r="M157"/>
    </row>
    <row r="158" spans="8:13">
      <c r="H158" s="19"/>
      <c r="I158" s="61"/>
      <c r="J158" s="61"/>
      <c r="K158" s="70"/>
      <c r="L158"/>
      <c r="M158"/>
    </row>
    <row r="159" spans="8:13">
      <c r="H159" s="19"/>
      <c r="I159" s="61"/>
      <c r="J159" s="61"/>
      <c r="K159" s="70"/>
      <c r="L159"/>
      <c r="M159"/>
    </row>
    <row r="160" spans="8:13">
      <c r="H160" s="19"/>
      <c r="I160" s="61"/>
      <c r="J160" s="61"/>
      <c r="K160" s="70"/>
      <c r="L160"/>
      <c r="M160"/>
    </row>
    <row r="161" spans="8:13">
      <c r="H161" s="19"/>
      <c r="I161" s="61"/>
      <c r="J161" s="61"/>
      <c r="K161" s="70"/>
      <c r="L161"/>
      <c r="M161"/>
    </row>
    <row r="162" spans="8:13">
      <c r="H162" s="19"/>
      <c r="I162" s="61"/>
      <c r="J162" s="61"/>
      <c r="K162" s="70"/>
      <c r="L162"/>
      <c r="M162"/>
    </row>
    <row r="163" spans="8:13">
      <c r="H163" s="19"/>
      <c r="I163" s="61"/>
      <c r="J163" s="61"/>
      <c r="K163" s="70"/>
      <c r="L163"/>
      <c r="M163"/>
    </row>
    <row r="164" spans="8:13">
      <c r="H164" s="19"/>
      <c r="I164" s="61"/>
      <c r="J164" s="61"/>
      <c r="K164" s="70"/>
      <c r="L164"/>
      <c r="M164"/>
    </row>
    <row r="165" spans="8:13">
      <c r="H165" s="19"/>
      <c r="I165" s="61"/>
      <c r="J165" s="61"/>
      <c r="K165" s="70"/>
      <c r="L165"/>
      <c r="M165"/>
    </row>
    <row r="166" spans="8:13">
      <c r="H166" s="19"/>
      <c r="I166" s="61"/>
      <c r="J166" s="61"/>
      <c r="K166" s="70"/>
      <c r="L166"/>
      <c r="M166"/>
    </row>
    <row r="167" spans="8:13">
      <c r="H167" s="19"/>
      <c r="I167" s="61"/>
      <c r="J167" s="61"/>
      <c r="K167" s="70"/>
      <c r="L167"/>
      <c r="M167"/>
    </row>
    <row r="168" spans="8:13">
      <c r="H168" s="19"/>
      <c r="I168" s="61"/>
      <c r="J168" s="61"/>
      <c r="K168" s="70"/>
      <c r="L168"/>
      <c r="M168"/>
    </row>
    <row r="169" spans="8:13">
      <c r="H169" s="19"/>
      <c r="I169" s="61"/>
      <c r="J169" s="61"/>
      <c r="K169" s="70"/>
      <c r="L169"/>
      <c r="M169"/>
    </row>
    <row r="170" spans="8:13">
      <c r="H170" s="19"/>
      <c r="I170" s="61"/>
      <c r="J170" s="61"/>
      <c r="K170" s="70"/>
      <c r="L170"/>
      <c r="M170"/>
    </row>
    <row r="171" spans="8:13">
      <c r="H171" s="19"/>
      <c r="I171" s="61"/>
      <c r="J171" s="61"/>
      <c r="K171" s="70"/>
      <c r="L171"/>
      <c r="M171"/>
    </row>
    <row r="172" spans="8:13">
      <c r="H172" s="19"/>
      <c r="I172" s="61"/>
      <c r="J172" s="61"/>
      <c r="K172" s="70"/>
      <c r="L172"/>
      <c r="M172"/>
    </row>
    <row r="173" spans="8:13">
      <c r="H173" s="19"/>
      <c r="I173" s="61"/>
      <c r="J173" s="61"/>
      <c r="K173" s="70"/>
      <c r="L173"/>
      <c r="M173"/>
    </row>
    <row r="174" spans="8:13">
      <c r="H174" s="19"/>
      <c r="I174" s="61"/>
      <c r="J174" s="61"/>
      <c r="K174" s="70"/>
      <c r="L174"/>
      <c r="M174"/>
    </row>
    <row r="175" spans="8:13">
      <c r="H175" s="19"/>
      <c r="I175" s="61"/>
      <c r="J175" s="61"/>
      <c r="K175" s="70"/>
      <c r="L175"/>
      <c r="M175"/>
    </row>
    <row r="176" spans="8:13">
      <c r="H176" s="19"/>
      <c r="I176" s="61"/>
      <c r="J176" s="61"/>
      <c r="K176" s="70"/>
      <c r="L176"/>
      <c r="M176"/>
    </row>
    <row r="177" spans="8:13">
      <c r="H177" s="19"/>
      <c r="I177" s="61"/>
      <c r="J177" s="61"/>
      <c r="K177" s="70"/>
      <c r="L177"/>
      <c r="M177"/>
    </row>
    <row r="178" spans="8:13">
      <c r="H178" s="19"/>
      <c r="I178" s="61"/>
      <c r="J178" s="61"/>
      <c r="K178" s="70"/>
      <c r="L178"/>
      <c r="M178"/>
    </row>
    <row r="179" spans="8:13">
      <c r="H179" s="19"/>
      <c r="I179" s="61"/>
      <c r="J179" s="61"/>
      <c r="K179" s="70"/>
      <c r="L179"/>
      <c r="M179"/>
    </row>
    <row r="180" spans="8:13">
      <c r="H180" s="19"/>
      <c r="I180" s="61"/>
      <c r="J180" s="61"/>
      <c r="K180" s="70"/>
      <c r="L180"/>
      <c r="M180"/>
    </row>
    <row r="181" spans="8:13">
      <c r="H181" s="19"/>
      <c r="I181" s="61"/>
      <c r="J181" s="61"/>
      <c r="K181" s="70"/>
      <c r="L181"/>
      <c r="M181"/>
    </row>
    <row r="182" spans="8:13">
      <c r="H182" s="19"/>
      <c r="I182" s="61"/>
      <c r="J182" s="61"/>
      <c r="K182" s="70"/>
      <c r="L182"/>
      <c r="M182"/>
    </row>
    <row r="183" spans="8:13">
      <c r="H183" s="19"/>
      <c r="I183" s="61"/>
      <c r="J183" s="61"/>
      <c r="K183" s="70"/>
      <c r="L183"/>
      <c r="M183"/>
    </row>
    <row r="184" spans="8:13">
      <c r="H184" s="19"/>
      <c r="I184" s="61"/>
      <c r="J184" s="61"/>
      <c r="K184" s="70"/>
      <c r="L184"/>
      <c r="M184"/>
    </row>
    <row r="185" spans="8:13">
      <c r="H185" s="19"/>
      <c r="I185" s="61"/>
      <c r="J185" s="61"/>
      <c r="K185" s="70"/>
      <c r="L185"/>
      <c r="M185"/>
    </row>
    <row r="186" spans="8:13">
      <c r="H186" s="19"/>
      <c r="I186" s="61"/>
      <c r="J186" s="61"/>
      <c r="K186" s="70"/>
      <c r="L186"/>
      <c r="M186"/>
    </row>
    <row r="187" spans="8:13">
      <c r="H187" s="19"/>
      <c r="I187" s="61"/>
      <c r="J187" s="61"/>
      <c r="K187" s="70"/>
      <c r="L187"/>
      <c r="M187"/>
    </row>
    <row r="188" spans="8:13">
      <c r="H188" s="19"/>
      <c r="I188" s="61"/>
      <c r="J188" s="61"/>
      <c r="K188" s="70"/>
      <c r="L188"/>
      <c r="M188"/>
    </row>
    <row r="189" spans="8:13">
      <c r="H189" s="19"/>
      <c r="I189" s="61"/>
      <c r="J189" s="61"/>
      <c r="K189" s="70"/>
      <c r="L189"/>
      <c r="M189"/>
    </row>
    <row r="190" spans="8:13">
      <c r="H190" s="19"/>
      <c r="I190" s="61"/>
      <c r="J190" s="61"/>
      <c r="K190" s="70"/>
      <c r="L190"/>
      <c r="M190"/>
    </row>
    <row r="191" spans="8:13">
      <c r="H191" s="19"/>
      <c r="I191" s="61"/>
      <c r="J191" s="61"/>
      <c r="K191" s="70"/>
      <c r="L191"/>
      <c r="M191"/>
    </row>
    <row r="192" spans="8:13">
      <c r="H192" s="19"/>
      <c r="I192" s="61"/>
      <c r="J192" s="61"/>
      <c r="K192" s="70"/>
      <c r="L192"/>
      <c r="M192"/>
    </row>
    <row r="193" spans="8:13">
      <c r="H193" s="19"/>
      <c r="I193" s="61"/>
      <c r="J193" s="61"/>
      <c r="K193" s="70"/>
      <c r="L193"/>
      <c r="M193"/>
    </row>
    <row r="194" spans="8:13">
      <c r="H194" s="19"/>
      <c r="I194" s="61"/>
      <c r="J194" s="61"/>
      <c r="K194" s="70"/>
      <c r="L194"/>
      <c r="M194"/>
    </row>
    <row r="195" spans="8:13">
      <c r="H195" s="19"/>
      <c r="I195" s="61"/>
      <c r="J195" s="61"/>
      <c r="K195" s="70"/>
      <c r="L195"/>
      <c r="M195"/>
    </row>
    <row r="196" spans="8:13">
      <c r="H196" s="19"/>
      <c r="I196" s="61"/>
      <c r="J196" s="61"/>
      <c r="K196" s="70"/>
      <c r="L196"/>
      <c r="M196"/>
    </row>
    <row r="197" spans="8:13">
      <c r="H197" s="19"/>
      <c r="I197" s="61"/>
      <c r="J197" s="61"/>
      <c r="K197" s="70"/>
      <c r="L197"/>
      <c r="M197"/>
    </row>
    <row r="198" spans="8:13">
      <c r="H198" s="19"/>
      <c r="I198" s="61"/>
      <c r="J198" s="61"/>
      <c r="K198" s="70"/>
      <c r="L198"/>
      <c r="M198"/>
    </row>
    <row r="199" spans="8:13">
      <c r="H199" s="19"/>
      <c r="I199" s="61"/>
      <c r="J199" s="61"/>
      <c r="K199" s="70"/>
      <c r="L199"/>
      <c r="M199"/>
    </row>
    <row r="200" spans="8:13">
      <c r="H200" s="19"/>
      <c r="I200" s="61"/>
      <c r="J200" s="61"/>
      <c r="K200" s="70"/>
      <c r="L200"/>
      <c r="M200"/>
    </row>
    <row r="201" spans="8:13">
      <c r="H201" s="19"/>
      <c r="I201" s="61"/>
      <c r="J201" s="61"/>
      <c r="K201" s="70"/>
      <c r="L201"/>
      <c r="M201"/>
    </row>
    <row r="202" spans="8:13">
      <c r="H202" s="19"/>
      <c r="I202" s="61"/>
      <c r="J202" s="61"/>
      <c r="K202" s="70"/>
      <c r="L202"/>
      <c r="M202"/>
    </row>
    <row r="203" spans="8:13">
      <c r="H203" s="19"/>
      <c r="I203" s="61"/>
      <c r="J203" s="61"/>
      <c r="K203" s="70"/>
      <c r="L203"/>
      <c r="M203"/>
    </row>
    <row r="204" spans="8:13">
      <c r="H204" s="19"/>
      <c r="I204" s="61"/>
      <c r="J204" s="61"/>
      <c r="K204" s="70"/>
      <c r="L204"/>
      <c r="M204"/>
    </row>
    <row r="205" spans="8:13">
      <c r="H205" s="19"/>
      <c r="I205" s="61"/>
      <c r="J205" s="61"/>
      <c r="K205" s="70"/>
      <c r="L205"/>
      <c r="M205"/>
    </row>
    <row r="206" spans="8:13">
      <c r="H206" s="19"/>
      <c r="I206" s="61"/>
      <c r="J206" s="61"/>
      <c r="K206" s="70"/>
      <c r="L206"/>
      <c r="M206"/>
    </row>
    <row r="207" spans="8:13">
      <c r="H207" s="19"/>
      <c r="I207" s="61"/>
      <c r="J207" s="61"/>
      <c r="K207" s="70"/>
      <c r="L207"/>
      <c r="M207"/>
    </row>
    <row r="208" spans="8:13">
      <c r="H208" s="19"/>
      <c r="I208" s="61"/>
      <c r="J208" s="61"/>
      <c r="K208" s="70"/>
      <c r="L208"/>
      <c r="M208"/>
    </row>
    <row r="209" spans="8:13">
      <c r="H209" s="19"/>
      <c r="I209" s="61"/>
      <c r="J209" s="61"/>
      <c r="K209" s="70"/>
      <c r="L209"/>
      <c r="M209"/>
    </row>
    <row r="210" spans="8:13">
      <c r="H210" s="19"/>
      <c r="I210" s="61"/>
      <c r="J210" s="61"/>
      <c r="K210" s="70"/>
      <c r="L210"/>
      <c r="M210"/>
    </row>
    <row r="211" spans="8:13">
      <c r="H211" s="19"/>
      <c r="I211" s="61"/>
      <c r="J211" s="61"/>
      <c r="K211" s="70"/>
      <c r="L211"/>
      <c r="M211"/>
    </row>
    <row r="212" spans="8:13">
      <c r="H212" s="19"/>
      <c r="I212" s="61"/>
      <c r="J212" s="61"/>
      <c r="K212" s="70"/>
      <c r="L212"/>
      <c r="M212"/>
    </row>
    <row r="213" spans="8:13">
      <c r="H213" s="19"/>
      <c r="I213" s="61"/>
      <c r="J213" s="61"/>
      <c r="K213" s="70"/>
      <c r="L213"/>
      <c r="M213"/>
    </row>
    <row r="214" spans="8:13">
      <c r="H214" s="19"/>
      <c r="I214" s="61"/>
      <c r="J214" s="61"/>
      <c r="K214" s="70"/>
      <c r="L214"/>
      <c r="M214"/>
    </row>
    <row r="215" spans="8:13">
      <c r="H215" s="19"/>
      <c r="I215" s="61"/>
      <c r="J215" s="61"/>
      <c r="K215" s="70"/>
      <c r="L215"/>
      <c r="M215"/>
    </row>
    <row r="216" spans="8:13">
      <c r="H216" s="19"/>
      <c r="I216" s="61"/>
      <c r="J216" s="61"/>
      <c r="K216" s="70"/>
      <c r="L216"/>
      <c r="M216"/>
    </row>
    <row r="217" spans="8:13">
      <c r="H217" s="19"/>
      <c r="I217" s="61"/>
      <c r="J217" s="61"/>
      <c r="K217" s="70"/>
      <c r="L217"/>
      <c r="M217"/>
    </row>
    <row r="218" spans="8:13">
      <c r="H218" s="19"/>
      <c r="I218" s="61"/>
      <c r="J218" s="61"/>
      <c r="K218" s="70"/>
      <c r="L218"/>
      <c r="M218"/>
    </row>
    <row r="219" spans="8:13">
      <c r="H219" s="19"/>
      <c r="I219" s="61"/>
      <c r="J219" s="61"/>
      <c r="K219" s="70"/>
      <c r="L219"/>
      <c r="M219"/>
    </row>
    <row r="220" spans="8:13">
      <c r="H220" s="19"/>
      <c r="I220" s="61"/>
      <c r="J220" s="61"/>
      <c r="K220" s="70"/>
      <c r="L220"/>
      <c r="M220"/>
    </row>
    <row r="221" spans="8:13">
      <c r="H221" s="19"/>
      <c r="I221" s="61"/>
      <c r="J221" s="61"/>
      <c r="K221" s="70"/>
      <c r="L221"/>
      <c r="M221"/>
    </row>
    <row r="222" spans="8:13">
      <c r="H222" s="19"/>
      <c r="I222" s="61"/>
      <c r="J222" s="61"/>
      <c r="K222" s="70"/>
      <c r="L222"/>
      <c r="M222"/>
    </row>
    <row r="223" spans="8:13">
      <c r="H223" s="19"/>
      <c r="I223" s="61"/>
      <c r="J223" s="61"/>
      <c r="K223" s="70"/>
      <c r="L223"/>
      <c r="M223"/>
    </row>
    <row r="224" spans="8:13">
      <c r="H224" s="19"/>
      <c r="I224" s="61"/>
      <c r="J224" s="61"/>
      <c r="K224" s="70"/>
      <c r="L224"/>
      <c r="M224"/>
    </row>
    <row r="225" spans="8:13">
      <c r="H225" s="19"/>
      <c r="I225" s="61"/>
      <c r="J225" s="61"/>
      <c r="K225" s="70"/>
      <c r="L225"/>
      <c r="M225"/>
    </row>
    <row r="226" spans="8:13">
      <c r="H226" s="19"/>
      <c r="I226" s="61"/>
      <c r="J226" s="61"/>
      <c r="K226" s="70"/>
      <c r="L226"/>
      <c r="M226"/>
    </row>
    <row r="227" spans="8:13">
      <c r="H227" s="19"/>
      <c r="I227" s="61"/>
      <c r="J227" s="61"/>
      <c r="K227" s="70"/>
      <c r="L227"/>
      <c r="M227"/>
    </row>
    <row r="228" spans="8:13">
      <c r="H228" s="19"/>
      <c r="I228" s="61"/>
      <c r="J228" s="61"/>
      <c r="K228" s="70"/>
    </row>
    <row r="229" spans="8:13">
      <c r="H229" s="19"/>
      <c r="I229" s="61"/>
      <c r="J229" s="61"/>
      <c r="K229" s="70"/>
    </row>
    <row r="230" spans="8:13">
      <c r="H230" s="19"/>
      <c r="I230" s="61"/>
      <c r="J230" s="61"/>
      <c r="K230" s="70"/>
    </row>
    <row r="231" spans="8:13">
      <c r="H231" s="19"/>
      <c r="I231" s="61"/>
      <c r="J231" s="61"/>
      <c r="K231" s="70"/>
    </row>
    <row r="232" spans="8:13">
      <c r="H232" s="19"/>
      <c r="I232" s="61"/>
      <c r="J232" s="61"/>
      <c r="K232" s="70"/>
    </row>
    <row r="233" spans="8:13">
      <c r="H233" s="19"/>
      <c r="I233" s="61"/>
      <c r="J233" s="61"/>
      <c r="K233" s="70"/>
    </row>
    <row r="234" spans="8:13">
      <c r="H234" s="19"/>
      <c r="I234" s="61"/>
      <c r="J234" s="61"/>
      <c r="K234" s="70"/>
    </row>
    <row r="235" spans="8:13">
      <c r="H235" s="19"/>
      <c r="I235" s="61"/>
      <c r="J235" s="61"/>
      <c r="K235" s="70"/>
    </row>
    <row r="236" spans="8:13">
      <c r="H236" s="19"/>
      <c r="I236" s="61"/>
      <c r="J236" s="61"/>
      <c r="K236" s="70"/>
    </row>
    <row r="237" spans="8:13">
      <c r="H237" s="19"/>
      <c r="I237" s="61"/>
      <c r="J237" s="61"/>
      <c r="K237" s="70"/>
    </row>
    <row r="238" spans="8:13">
      <c r="H238" s="19"/>
      <c r="I238" s="61"/>
      <c r="J238" s="61"/>
      <c r="K238" s="70"/>
    </row>
    <row r="239" spans="8:13">
      <c r="H239" s="19"/>
      <c r="I239" s="61"/>
      <c r="J239" s="61"/>
      <c r="K239" s="70"/>
    </row>
    <row r="240" spans="8:13">
      <c r="H240" s="19"/>
      <c r="I240" s="61"/>
      <c r="J240" s="61"/>
      <c r="K240" s="70"/>
    </row>
    <row r="241" spans="8:11">
      <c r="H241" s="19"/>
      <c r="I241" s="61"/>
      <c r="J241" s="61"/>
      <c r="K241" s="70"/>
    </row>
    <row r="242" spans="8:11">
      <c r="H242" s="19"/>
      <c r="I242" s="61"/>
      <c r="J242" s="61"/>
      <c r="K242" s="70"/>
    </row>
    <row r="243" spans="8:11">
      <c r="H243" s="19"/>
      <c r="I243" s="61"/>
      <c r="J243" s="61"/>
      <c r="K243" s="70"/>
    </row>
    <row r="244" spans="8:11">
      <c r="H244" s="19"/>
      <c r="I244" s="61"/>
      <c r="J244" s="61"/>
      <c r="K244" s="70"/>
    </row>
    <row r="245" spans="8:11">
      <c r="H245" s="19"/>
      <c r="I245" s="61"/>
      <c r="J245" s="61"/>
      <c r="K245" s="70"/>
    </row>
    <row r="246" spans="8:11">
      <c r="H246" s="19"/>
      <c r="I246" s="61"/>
      <c r="J246" s="61"/>
      <c r="K246" s="70"/>
    </row>
    <row r="247" spans="8:11">
      <c r="H247" s="19"/>
      <c r="I247" s="61"/>
      <c r="J247" s="61"/>
      <c r="K247" s="70"/>
    </row>
    <row r="248" spans="8:11">
      <c r="H248" s="19"/>
      <c r="I248" s="61"/>
      <c r="J248" s="61"/>
      <c r="K248" s="70"/>
    </row>
    <row r="249" spans="8:11">
      <c r="H249" s="19"/>
      <c r="I249" s="61"/>
      <c r="J249" s="61"/>
      <c r="K249" s="70"/>
    </row>
    <row r="250" spans="8:11">
      <c r="H250" s="19"/>
      <c r="I250" s="61"/>
      <c r="J250" s="61"/>
      <c r="K250" s="70"/>
    </row>
    <row r="251" spans="8:11">
      <c r="H251" s="19"/>
      <c r="I251" s="61"/>
      <c r="J251" s="61"/>
      <c r="K251" s="70"/>
    </row>
    <row r="252" spans="8:11">
      <c r="H252" s="19"/>
      <c r="I252" s="61"/>
      <c r="J252" s="61"/>
      <c r="K252" s="70"/>
    </row>
    <row r="253" spans="8:11">
      <c r="H253" s="19"/>
      <c r="I253" s="61"/>
      <c r="J253" s="61"/>
      <c r="K253" s="70"/>
    </row>
    <row r="254" spans="8:11">
      <c r="H254" s="19"/>
      <c r="I254" s="61"/>
      <c r="J254" s="61"/>
      <c r="K254" s="70"/>
    </row>
    <row r="255" spans="8:11">
      <c r="H255" s="19"/>
      <c r="I255" s="61"/>
      <c r="J255" s="61"/>
      <c r="K255" s="70"/>
    </row>
    <row r="256" spans="8:11">
      <c r="H256" s="19"/>
      <c r="I256" s="61"/>
      <c r="J256" s="61"/>
      <c r="K256" s="70"/>
    </row>
    <row r="257" spans="8:11">
      <c r="H257" s="19"/>
      <c r="I257" s="61"/>
      <c r="J257" s="61"/>
      <c r="K257" s="70"/>
    </row>
    <row r="258" spans="8:11">
      <c r="H258" s="19"/>
      <c r="I258" s="61"/>
      <c r="J258" s="61"/>
      <c r="K258" s="70"/>
    </row>
    <row r="259" spans="8:11">
      <c r="H259" s="19"/>
      <c r="I259" s="61"/>
      <c r="J259" s="61"/>
      <c r="K259" s="70"/>
    </row>
    <row r="260" spans="8:11">
      <c r="H260" s="19"/>
      <c r="I260" s="61"/>
      <c r="J260" s="61"/>
      <c r="K260" s="70"/>
    </row>
    <row r="261" spans="8:11">
      <c r="H261" s="19"/>
      <c r="I261" s="61"/>
      <c r="J261" s="61"/>
      <c r="K261" s="70"/>
    </row>
    <row r="262" spans="8:11">
      <c r="H262" s="19"/>
      <c r="I262" s="61"/>
      <c r="J262" s="61"/>
      <c r="K262" s="70"/>
    </row>
    <row r="263" spans="8:11">
      <c r="H263" s="19"/>
      <c r="I263" s="61"/>
      <c r="J263" s="61"/>
      <c r="K263" s="70"/>
    </row>
    <row r="264" spans="8:11">
      <c r="H264" s="19"/>
      <c r="I264" s="61"/>
      <c r="J264" s="61"/>
      <c r="K264" s="70"/>
    </row>
    <row r="265" spans="8:11">
      <c r="H265" s="19"/>
      <c r="I265" s="61"/>
      <c r="J265" s="61"/>
      <c r="K265" s="70"/>
    </row>
    <row r="266" spans="8:11">
      <c r="H266" s="19"/>
      <c r="I266" s="61"/>
      <c r="J266" s="61"/>
      <c r="K266" s="70"/>
    </row>
    <row r="267" spans="8:11">
      <c r="H267" s="19"/>
      <c r="I267" s="61"/>
      <c r="J267" s="61"/>
      <c r="K267" s="70"/>
    </row>
    <row r="268" spans="8:11">
      <c r="H268" s="19"/>
      <c r="I268" s="61"/>
      <c r="J268" s="61"/>
      <c r="K268" s="70"/>
    </row>
    <row r="269" spans="8:11">
      <c r="H269" s="19"/>
      <c r="I269" s="61"/>
      <c r="J269" s="61"/>
      <c r="K269" s="70"/>
    </row>
    <row r="270" spans="8:11">
      <c r="H270" s="19"/>
      <c r="I270" s="61"/>
      <c r="J270" s="61"/>
      <c r="K270" s="70"/>
    </row>
    <row r="271" spans="8:11">
      <c r="H271" s="19"/>
      <c r="I271" s="61"/>
      <c r="J271" s="61"/>
      <c r="K271" s="70"/>
    </row>
    <row r="272" spans="8:11">
      <c r="H272" s="19"/>
      <c r="I272" s="61"/>
      <c r="J272" s="61"/>
      <c r="K272" s="70"/>
    </row>
    <row r="273" spans="8:11">
      <c r="H273" s="19"/>
      <c r="I273" s="61"/>
      <c r="J273" s="61"/>
      <c r="K273" s="70"/>
    </row>
    <row r="274" spans="8:11">
      <c r="H274" s="19"/>
      <c r="I274" s="61"/>
      <c r="J274" s="61"/>
      <c r="K274" s="70"/>
    </row>
    <row r="275" spans="8:11">
      <c r="H275" s="19"/>
      <c r="I275" s="61"/>
      <c r="J275" s="61"/>
      <c r="K275" s="70"/>
    </row>
    <row r="276" spans="8:11">
      <c r="H276" s="19"/>
      <c r="I276" s="61"/>
      <c r="J276" s="61"/>
      <c r="K276" s="70"/>
    </row>
    <row r="277" spans="8:11">
      <c r="H277" s="19"/>
      <c r="I277" s="61"/>
      <c r="J277" s="61"/>
      <c r="K277" s="70"/>
    </row>
    <row r="278" spans="8:11">
      <c r="H278" s="19"/>
      <c r="I278" s="61"/>
      <c r="J278" s="61"/>
      <c r="K278" s="70"/>
    </row>
    <row r="279" spans="8:11">
      <c r="H279" s="19"/>
      <c r="I279" s="61"/>
      <c r="J279" s="61"/>
      <c r="K279" s="70"/>
    </row>
    <row r="280" spans="8:11">
      <c r="H280" s="19"/>
      <c r="I280" s="61"/>
      <c r="J280" s="61"/>
      <c r="K280" s="70"/>
    </row>
    <row r="281" spans="8:11">
      <c r="H281" s="19"/>
      <c r="I281" s="61"/>
      <c r="J281" s="61"/>
      <c r="K281" s="70"/>
    </row>
    <row r="282" spans="8:11">
      <c r="H282" s="19"/>
      <c r="I282" s="61"/>
      <c r="J282" s="61"/>
      <c r="K282" s="70"/>
    </row>
    <row r="283" spans="8:11">
      <c r="H283" s="19"/>
      <c r="I283" s="61"/>
      <c r="J283" s="61"/>
      <c r="K283" s="70"/>
    </row>
    <row r="284" spans="8:11">
      <c r="H284" s="19"/>
      <c r="I284" s="61"/>
      <c r="J284" s="61"/>
      <c r="K284" s="70"/>
    </row>
    <row r="285" spans="8:11">
      <c r="H285" s="19"/>
      <c r="I285" s="61"/>
      <c r="J285" s="61"/>
      <c r="K285" s="70"/>
    </row>
    <row r="286" spans="8:11">
      <c r="H286" s="19"/>
      <c r="I286" s="61"/>
      <c r="J286" s="61"/>
      <c r="K286" s="70"/>
    </row>
    <row r="287" spans="8:11">
      <c r="H287" s="19"/>
      <c r="I287" s="61"/>
      <c r="J287" s="61"/>
      <c r="K287" s="70"/>
    </row>
    <row r="288" spans="8:11">
      <c r="H288" s="19"/>
      <c r="I288" s="61"/>
      <c r="J288" s="61"/>
      <c r="K288" s="70"/>
    </row>
    <row r="289" spans="8:11">
      <c r="H289" s="19"/>
      <c r="I289" s="61"/>
      <c r="J289" s="61"/>
      <c r="K289" s="70"/>
    </row>
    <row r="290" spans="8:11">
      <c r="H290" s="19"/>
      <c r="I290" s="61"/>
      <c r="J290" s="61"/>
      <c r="K290" s="70"/>
    </row>
    <row r="291" spans="8:11">
      <c r="H291" s="19"/>
      <c r="I291" s="61"/>
      <c r="J291" s="61"/>
      <c r="K291" s="70"/>
    </row>
    <row r="292" spans="8:11">
      <c r="H292" s="19"/>
      <c r="I292" s="61"/>
      <c r="J292" s="61"/>
      <c r="K292" s="70"/>
    </row>
    <row r="293" spans="8:11">
      <c r="H293" s="19"/>
      <c r="I293" s="61"/>
      <c r="J293" s="61"/>
      <c r="K293" s="70"/>
    </row>
    <row r="294" spans="8:11">
      <c r="H294" s="19"/>
      <c r="I294" s="61"/>
      <c r="J294" s="61"/>
      <c r="K294" s="70"/>
    </row>
    <row r="295" spans="8:11">
      <c r="H295" s="19"/>
      <c r="I295" s="61"/>
      <c r="J295" s="61"/>
      <c r="K295" s="70"/>
    </row>
    <row r="296" spans="8:11">
      <c r="H296" s="19"/>
      <c r="I296" s="61"/>
      <c r="J296" s="61"/>
      <c r="K296" s="70"/>
    </row>
    <row r="297" spans="8:11">
      <c r="H297" s="19"/>
      <c r="I297" s="61"/>
      <c r="J297" s="61"/>
      <c r="K297" s="70"/>
    </row>
    <row r="298" spans="8:11">
      <c r="H298" s="19"/>
      <c r="I298" s="61"/>
      <c r="J298" s="61"/>
      <c r="K298" s="70"/>
    </row>
    <row r="299" spans="8:11">
      <c r="H299" s="19"/>
      <c r="I299" s="61"/>
      <c r="J299" s="61"/>
      <c r="K299" s="70"/>
    </row>
    <row r="300" spans="8:11">
      <c r="H300" s="19"/>
      <c r="I300" s="61"/>
      <c r="J300" s="61"/>
      <c r="K300" s="70"/>
    </row>
    <row r="301" spans="8:11">
      <c r="H301" s="19"/>
      <c r="I301" s="61"/>
      <c r="J301" s="61"/>
      <c r="K301" s="70"/>
    </row>
    <row r="302" spans="8:11">
      <c r="H302" s="19"/>
      <c r="I302" s="61"/>
      <c r="J302" s="61"/>
      <c r="K302" s="70"/>
    </row>
    <row r="303" spans="8:11">
      <c r="H303" s="19"/>
      <c r="I303" s="61"/>
      <c r="J303" s="61"/>
      <c r="K303" s="70"/>
    </row>
    <row r="304" spans="8:11">
      <c r="H304" s="19"/>
      <c r="I304" s="61"/>
      <c r="J304" s="61"/>
      <c r="K304" s="70"/>
    </row>
    <row r="305" spans="8:11">
      <c r="H305" s="19"/>
      <c r="I305" s="61"/>
      <c r="J305" s="61"/>
      <c r="K305" s="70"/>
    </row>
    <row r="306" spans="8:11">
      <c r="H306" s="19"/>
      <c r="I306" s="61"/>
      <c r="J306" s="61"/>
      <c r="K306" s="70"/>
    </row>
    <row r="307" spans="8:11">
      <c r="H307" s="19"/>
      <c r="I307" s="61"/>
      <c r="J307" s="61"/>
      <c r="K307" s="70"/>
    </row>
    <row r="308" spans="8:11">
      <c r="H308" s="19"/>
      <c r="I308" s="61"/>
      <c r="J308" s="61"/>
      <c r="K308" s="70"/>
    </row>
    <row r="309" spans="8:11">
      <c r="H309" s="19"/>
      <c r="I309" s="61"/>
      <c r="J309" s="61"/>
      <c r="K309" s="70"/>
    </row>
    <row r="310" spans="8:11">
      <c r="H310" s="19"/>
      <c r="I310" s="61"/>
      <c r="J310" s="61"/>
      <c r="K310" s="70"/>
    </row>
    <row r="311" spans="8:11">
      <c r="H311" s="19"/>
      <c r="I311" s="61"/>
      <c r="J311" s="61"/>
      <c r="K311" s="70"/>
    </row>
    <row r="312" spans="8:11">
      <c r="H312" s="19"/>
      <c r="I312" s="61"/>
      <c r="J312" s="61"/>
      <c r="K312" s="70"/>
    </row>
    <row r="313" spans="8:11">
      <c r="H313" s="19"/>
      <c r="I313" s="61"/>
      <c r="J313" s="61"/>
      <c r="K313" s="70"/>
    </row>
    <row r="314" spans="8:11">
      <c r="H314" s="19"/>
      <c r="I314" s="61"/>
      <c r="J314" s="61"/>
      <c r="K314" s="70"/>
    </row>
    <row r="315" spans="8:11">
      <c r="H315" s="19"/>
      <c r="I315" s="61"/>
      <c r="J315" s="61"/>
      <c r="K315" s="70"/>
    </row>
    <row r="316" spans="8:11">
      <c r="H316" s="19"/>
      <c r="I316" s="61"/>
      <c r="J316" s="61"/>
      <c r="K316" s="70"/>
    </row>
    <row r="317" spans="8:11">
      <c r="H317" s="19"/>
      <c r="I317" s="61"/>
      <c r="J317" s="61"/>
      <c r="K317" s="70"/>
    </row>
    <row r="318" spans="8:11">
      <c r="H318" s="19"/>
      <c r="I318" s="61"/>
      <c r="J318" s="61"/>
      <c r="K318" s="70"/>
    </row>
    <row r="319" spans="8:11">
      <c r="H319" s="19"/>
      <c r="I319" s="61"/>
      <c r="J319" s="61"/>
      <c r="K319" s="70"/>
    </row>
    <row r="320" spans="8:11">
      <c r="H320" s="19"/>
      <c r="I320" s="61"/>
      <c r="J320" s="61"/>
      <c r="K320" s="70"/>
    </row>
    <row r="321" spans="8:11">
      <c r="H321" s="19"/>
      <c r="I321" s="61"/>
      <c r="J321" s="61"/>
      <c r="K321" s="70"/>
    </row>
    <row r="322" spans="8:11">
      <c r="H322" s="19"/>
      <c r="I322" s="61"/>
      <c r="J322" s="61"/>
      <c r="K322" s="70"/>
    </row>
    <row r="323" spans="8:11">
      <c r="H323" s="19"/>
      <c r="I323" s="61"/>
      <c r="J323" s="61"/>
      <c r="K323" s="70"/>
    </row>
    <row r="324" spans="8:11">
      <c r="H324" s="19"/>
      <c r="I324" s="61"/>
      <c r="J324" s="61"/>
      <c r="K324" s="70"/>
    </row>
    <row r="325" spans="8:11">
      <c r="H325" s="19"/>
      <c r="I325" s="61"/>
      <c r="J325" s="61"/>
      <c r="K325" s="70"/>
    </row>
    <row r="326" spans="8:11">
      <c r="H326" s="19"/>
      <c r="I326" s="61"/>
      <c r="J326" s="61"/>
      <c r="K326" s="70"/>
    </row>
    <row r="327" spans="8:11">
      <c r="H327" s="19"/>
      <c r="I327" s="61"/>
      <c r="J327" s="61"/>
      <c r="K327" s="70"/>
    </row>
    <row r="328" spans="8:11">
      <c r="H328" s="19"/>
      <c r="I328" s="61"/>
      <c r="J328" s="61"/>
      <c r="K328" s="70"/>
    </row>
    <row r="329" spans="8:11">
      <c r="H329" s="19"/>
      <c r="I329" s="61"/>
      <c r="J329" s="61"/>
      <c r="K329" s="70"/>
    </row>
    <row r="330" spans="8:11">
      <c r="H330" s="19"/>
      <c r="I330" s="61"/>
      <c r="J330" s="61"/>
      <c r="K330" s="70"/>
    </row>
    <row r="331" spans="8:11">
      <c r="H331" s="19"/>
      <c r="I331" s="61"/>
      <c r="J331" s="61"/>
      <c r="K331" s="70"/>
    </row>
    <row r="332" spans="8:11">
      <c r="H332" s="19"/>
      <c r="I332" s="61"/>
      <c r="J332" s="61"/>
      <c r="K332" s="70"/>
    </row>
    <row r="333" spans="8:11">
      <c r="H333" s="19"/>
      <c r="I333" s="61"/>
      <c r="J333" s="61"/>
      <c r="K333" s="70"/>
    </row>
    <row r="334" spans="8:11">
      <c r="H334" s="19"/>
      <c r="I334" s="61"/>
      <c r="J334" s="61"/>
      <c r="K334" s="70"/>
    </row>
    <row r="335" spans="8:11">
      <c r="H335" s="19"/>
      <c r="I335" s="61"/>
      <c r="J335" s="61"/>
      <c r="K335" s="70"/>
    </row>
    <row r="336" spans="8:11">
      <c r="H336" s="19"/>
      <c r="I336" s="61"/>
      <c r="J336" s="61"/>
      <c r="K336" s="70"/>
    </row>
    <row r="337" spans="8:11">
      <c r="H337" s="19"/>
      <c r="I337" s="61"/>
      <c r="J337" s="61"/>
      <c r="K337" s="70"/>
    </row>
    <row r="338" spans="8:11">
      <c r="H338" s="19"/>
      <c r="I338" s="61"/>
      <c r="J338" s="61"/>
      <c r="K338" s="70"/>
    </row>
    <row r="339" spans="8:11">
      <c r="H339" s="19"/>
      <c r="I339" s="61"/>
      <c r="J339" s="61"/>
      <c r="K339" s="70"/>
    </row>
    <row r="340" spans="8:11">
      <c r="H340" s="19"/>
      <c r="I340" s="61"/>
      <c r="J340" s="61"/>
      <c r="K340" s="70"/>
    </row>
    <row r="341" spans="8:11">
      <c r="H341" s="19"/>
      <c r="I341" s="61"/>
      <c r="J341" s="61"/>
      <c r="K341" s="70"/>
    </row>
    <row r="342" spans="8:11">
      <c r="H342" s="19"/>
      <c r="I342" s="61"/>
      <c r="J342" s="61"/>
      <c r="K342" s="70"/>
    </row>
    <row r="343" spans="8:11">
      <c r="H343" s="19"/>
      <c r="I343" s="61"/>
      <c r="J343" s="61"/>
      <c r="K343" s="70"/>
    </row>
    <row r="344" spans="8:11">
      <c r="H344" s="19"/>
      <c r="I344" s="61"/>
      <c r="J344" s="61"/>
      <c r="K344" s="70"/>
    </row>
    <row r="345" spans="8:11">
      <c r="H345" s="19"/>
      <c r="I345" s="61"/>
      <c r="J345" s="61"/>
      <c r="K345" s="70"/>
    </row>
    <row r="346" spans="8:11">
      <c r="H346" s="19"/>
      <c r="I346" s="61"/>
      <c r="J346" s="61"/>
      <c r="K346" s="70"/>
    </row>
    <row r="347" spans="8:11">
      <c r="H347" s="19"/>
      <c r="I347" s="61"/>
      <c r="J347" s="61"/>
      <c r="K347" s="70"/>
    </row>
    <row r="348" spans="8:11">
      <c r="H348" s="19"/>
      <c r="I348" s="61"/>
      <c r="J348" s="61"/>
      <c r="K348" s="70"/>
    </row>
    <row r="349" spans="8:11">
      <c r="H349" s="19"/>
      <c r="I349" s="61"/>
      <c r="J349" s="61"/>
      <c r="K349" s="70"/>
    </row>
    <row r="350" spans="8:11">
      <c r="H350" s="19"/>
      <c r="I350" s="61"/>
      <c r="J350" s="61"/>
      <c r="K350" s="70"/>
    </row>
    <row r="351" spans="8:11">
      <c r="H351" s="19"/>
      <c r="I351" s="61"/>
      <c r="J351" s="61"/>
      <c r="K351" s="70"/>
    </row>
    <row r="352" spans="8:11">
      <c r="H352" s="19"/>
      <c r="I352" s="61"/>
      <c r="J352" s="61"/>
      <c r="K352" s="70"/>
    </row>
    <row r="353" spans="8:11">
      <c r="H353" s="19"/>
      <c r="I353" s="61"/>
      <c r="J353" s="61"/>
      <c r="K353" s="70"/>
    </row>
    <row r="354" spans="8:11">
      <c r="H354" s="19"/>
      <c r="I354" s="61"/>
      <c r="J354" s="61"/>
      <c r="K354" s="70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3"/>
  <sheetViews>
    <sheetView workbookViewId="0">
      <selection activeCell="B4" sqref="B4"/>
    </sheetView>
  </sheetViews>
  <sheetFormatPr defaultRowHeight="12.75"/>
  <cols>
    <col min="2" max="2" width="15.7109375" style="3" bestFit="1" customWidth="1"/>
    <col min="4" max="4" width="12.7109375" style="88" bestFit="1" customWidth="1"/>
    <col min="5" max="5" width="10" style="88" bestFit="1" customWidth="1"/>
  </cols>
  <sheetData>
    <row r="1" spans="2:9" s="10" customFormat="1">
      <c r="B1" s="93" t="s">
        <v>243</v>
      </c>
      <c r="C1" s="4" t="s">
        <v>225</v>
      </c>
      <c r="D1" s="76" t="s">
        <v>226</v>
      </c>
      <c r="E1" s="76" t="s">
        <v>227</v>
      </c>
      <c r="F1" s="4"/>
      <c r="G1" s="4"/>
      <c r="H1" s="4"/>
      <c r="I1" s="4"/>
    </row>
    <row r="2" spans="2:9">
      <c r="B2" s="93" t="s">
        <v>240</v>
      </c>
      <c r="C2" s="3">
        <v>1</v>
      </c>
      <c r="D2" s="66">
        <v>28.8</v>
      </c>
      <c r="E2" s="66">
        <v>2.2999999999999998</v>
      </c>
      <c r="F2" s="3"/>
      <c r="G2" s="89" t="s">
        <v>228</v>
      </c>
      <c r="H2" s="3"/>
      <c r="I2" s="3"/>
    </row>
    <row r="3" spans="2:9">
      <c r="B3"/>
      <c r="C3" s="3">
        <v>2</v>
      </c>
      <c r="D3" s="66">
        <v>30.3</v>
      </c>
      <c r="E3" s="66">
        <v>1.6</v>
      </c>
      <c r="F3" s="3"/>
      <c r="G3" s="89" t="s">
        <v>229</v>
      </c>
      <c r="H3" s="3"/>
      <c r="I3" s="3"/>
    </row>
    <row r="4" spans="2:9">
      <c r="C4" s="3">
        <v>3</v>
      </c>
      <c r="D4" s="66">
        <v>26.3</v>
      </c>
      <c r="E4" s="66">
        <v>2.2999999999999998</v>
      </c>
      <c r="F4" s="3"/>
      <c r="G4" s="89" t="s">
        <v>230</v>
      </c>
      <c r="H4" s="3"/>
      <c r="I4" s="3"/>
    </row>
    <row r="5" spans="2:9">
      <c r="C5" s="3">
        <v>4</v>
      </c>
      <c r="D5" s="66">
        <v>28.4</v>
      </c>
      <c r="E5" s="66">
        <v>1.8</v>
      </c>
      <c r="F5" s="3"/>
      <c r="G5" s="3"/>
      <c r="H5" s="3"/>
      <c r="I5" s="3"/>
    </row>
    <row r="6" spans="2:9">
      <c r="C6" s="3">
        <v>5</v>
      </c>
      <c r="D6" s="66">
        <v>30.6</v>
      </c>
      <c r="E6" s="66">
        <v>1.4</v>
      </c>
      <c r="F6" s="3"/>
      <c r="G6" s="3"/>
      <c r="H6" s="3"/>
      <c r="I6" s="3"/>
    </row>
    <row r="7" spans="2:9">
      <c r="C7" s="3">
        <v>6</v>
      </c>
      <c r="D7" s="66">
        <v>29.5</v>
      </c>
      <c r="E7" s="66">
        <v>2</v>
      </c>
      <c r="F7" s="3"/>
      <c r="G7" s="3"/>
      <c r="H7" s="3"/>
      <c r="I7" s="3"/>
    </row>
    <row r="8" spans="2:9">
      <c r="C8" s="3">
        <v>7</v>
      </c>
      <c r="D8" s="66">
        <v>26.5</v>
      </c>
      <c r="E8" s="66">
        <v>2.2999999999999998</v>
      </c>
      <c r="F8" s="3"/>
      <c r="G8" s="3"/>
      <c r="H8" s="3"/>
      <c r="I8" s="3"/>
    </row>
    <row r="9" spans="2:9">
      <c r="C9" s="3">
        <v>8</v>
      </c>
      <c r="D9" s="66">
        <v>30.5</v>
      </c>
      <c r="E9" s="66">
        <v>1.8</v>
      </c>
      <c r="F9" s="3"/>
      <c r="G9" s="3"/>
      <c r="H9" s="3"/>
      <c r="I9" s="3"/>
    </row>
    <row r="10" spans="2:9">
      <c r="C10" s="3">
        <v>9</v>
      </c>
      <c r="D10" s="66">
        <v>30.2</v>
      </c>
      <c r="E10" s="66">
        <v>2</v>
      </c>
      <c r="F10" s="3"/>
      <c r="G10" s="3"/>
      <c r="H10" s="3"/>
      <c r="I10" s="3"/>
    </row>
    <row r="11" spans="2:9">
      <c r="C11" s="3">
        <v>10</v>
      </c>
      <c r="D11" s="66">
        <v>19.3</v>
      </c>
      <c r="E11" s="66">
        <v>6.4</v>
      </c>
      <c r="F11" s="3"/>
      <c r="G11" s="3"/>
      <c r="H11" s="3"/>
      <c r="I11" s="3"/>
    </row>
    <row r="12" spans="2:9">
      <c r="C12" s="3">
        <v>11</v>
      </c>
      <c r="D12" s="66">
        <v>26.6</v>
      </c>
      <c r="E12" s="66">
        <v>2.7</v>
      </c>
      <c r="F12" s="3"/>
      <c r="G12" s="3"/>
      <c r="H12" s="3"/>
      <c r="I12" s="3"/>
    </row>
    <row r="13" spans="2:9">
      <c r="C13" s="3">
        <v>12</v>
      </c>
      <c r="D13" s="66">
        <v>22.8</v>
      </c>
      <c r="E13" s="66">
        <v>3.9</v>
      </c>
      <c r="F13" s="3"/>
      <c r="G13" s="3"/>
      <c r="H13" s="3"/>
      <c r="I13" s="3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workbookViewId="0">
      <selection activeCell="A4" sqref="A4"/>
    </sheetView>
  </sheetViews>
  <sheetFormatPr defaultRowHeight="12.75"/>
  <cols>
    <col min="2" max="2" width="20.7109375" bestFit="1" customWidth="1"/>
    <col min="3" max="3" width="19" style="3" bestFit="1" customWidth="1"/>
    <col min="4" max="4" width="5.28515625" style="3" customWidth="1"/>
    <col min="5" max="5" width="11.5703125" customWidth="1"/>
    <col min="6" max="6" width="11.42578125" customWidth="1"/>
    <col min="7" max="7" width="12.42578125" bestFit="1" customWidth="1"/>
    <col min="8" max="8" width="11.85546875" customWidth="1"/>
    <col min="9" max="9" width="12" bestFit="1" customWidth="1"/>
    <col min="10" max="10" width="9.42578125" customWidth="1"/>
    <col min="11" max="11" width="13.28515625" bestFit="1" customWidth="1"/>
  </cols>
  <sheetData>
    <row r="1" spans="2:12">
      <c r="B1" s="93" t="s">
        <v>233</v>
      </c>
      <c r="C1" s="6"/>
    </row>
    <row r="2" spans="2:12">
      <c r="B2" s="118" t="s">
        <v>257</v>
      </c>
      <c r="C2" s="6"/>
    </row>
    <row r="3" spans="2:12">
      <c r="B3" s="102"/>
      <c r="C3" s="6"/>
    </row>
    <row r="4" spans="2:12">
      <c r="C4" s="6" t="s">
        <v>256</v>
      </c>
      <c r="D4" s="4"/>
      <c r="E4" s="110"/>
      <c r="F4" s="111" t="s">
        <v>232</v>
      </c>
      <c r="G4" s="4" t="s">
        <v>207</v>
      </c>
      <c r="H4" s="77" t="s">
        <v>234</v>
      </c>
      <c r="I4" s="77" t="s">
        <v>235</v>
      </c>
      <c r="J4" s="57" t="s">
        <v>208</v>
      </c>
      <c r="K4" s="57" t="s">
        <v>209</v>
      </c>
      <c r="L4" s="57" t="s">
        <v>210</v>
      </c>
    </row>
    <row r="5" spans="2:12">
      <c r="C5" s="117">
        <v>90</v>
      </c>
      <c r="E5" s="112"/>
      <c r="F5" s="113" t="s">
        <v>236</v>
      </c>
      <c r="G5" s="118">
        <v>2000</v>
      </c>
      <c r="H5" s="78"/>
      <c r="I5" s="78"/>
    </row>
    <row r="6" spans="2:12">
      <c r="G6" s="4" t="s">
        <v>211</v>
      </c>
    </row>
    <row r="7" spans="2:12">
      <c r="B7" s="119"/>
      <c r="C7" s="3" t="s">
        <v>212</v>
      </c>
      <c r="G7" s="118">
        <v>1500</v>
      </c>
      <c r="H7" s="79">
        <f>IF(G7=0,0,G7/(G7+(G5-G7+1)*FINV((1-$C$5/100)/2,2*(G5-G7+1),2*G7)))</f>
        <v>0.73355776950452578</v>
      </c>
      <c r="I7" s="3">
        <f>IF(G5=G7,1,(G7+1)*FINV((1-$C$5/100)/2,2*(G7+1),2*(G5-G7))/(G5-G7+(G7+1)*FINV((1-$C$5/100)/2,2*(G7+1),2*(G5-G7))))</f>
        <v>0.76589770976020566</v>
      </c>
      <c r="J7" s="2">
        <f>100*G7/G5</f>
        <v>75</v>
      </c>
      <c r="K7" s="2">
        <f>100*H7</f>
        <v>73.355776950452579</v>
      </c>
      <c r="L7" s="2">
        <f>100*I7</f>
        <v>76.58977097602056</v>
      </c>
    </row>
    <row r="8" spans="2:12">
      <c r="B8" s="62"/>
      <c r="C8" s="3">
        <f>1-(1-$C$5/100)/2</f>
        <v>0.95</v>
      </c>
      <c r="F8" s="80"/>
      <c r="G8" s="80"/>
      <c r="H8" s="80"/>
      <c r="J8" s="12"/>
      <c r="K8" s="12"/>
    </row>
    <row r="9" spans="2:12">
      <c r="C9" s="3" t="s">
        <v>213</v>
      </c>
      <c r="F9" s="80"/>
      <c r="G9" s="80"/>
      <c r="H9" s="80"/>
    </row>
    <row r="10" spans="2:12">
      <c r="C10" s="3">
        <f>(1-$C$5/100)/2</f>
        <v>4.9999999999999989E-2</v>
      </c>
      <c r="H10" s="80"/>
    </row>
    <row r="11" spans="2:12">
      <c r="E11" s="115"/>
      <c r="F11" s="111" t="s">
        <v>231</v>
      </c>
      <c r="G11" s="4" t="s">
        <v>238</v>
      </c>
      <c r="H11" s="4" t="s">
        <v>207</v>
      </c>
      <c r="I11" s="77" t="s">
        <v>135</v>
      </c>
      <c r="J11" s="77" t="s">
        <v>136</v>
      </c>
      <c r="K11" s="57" t="s">
        <v>217</v>
      </c>
    </row>
    <row r="12" spans="2:12">
      <c r="E12" s="116"/>
      <c r="F12" s="113" t="s">
        <v>237</v>
      </c>
      <c r="G12" s="117">
        <v>60</v>
      </c>
      <c r="H12" s="90">
        <v>269.22543491930071</v>
      </c>
      <c r="I12" s="3"/>
      <c r="J12" s="3"/>
      <c r="K12" s="3"/>
    </row>
    <row r="13" spans="2:12">
      <c r="F13" s="3"/>
      <c r="G13" s="4" t="s">
        <v>239</v>
      </c>
      <c r="H13" s="4" t="s">
        <v>211</v>
      </c>
      <c r="I13" s="3"/>
      <c r="J13" s="3"/>
      <c r="K13" s="3"/>
    </row>
    <row r="14" spans="2:12">
      <c r="F14" s="3"/>
      <c r="G14" s="117">
        <v>5</v>
      </c>
      <c r="H14" s="90">
        <f>G12*H12/100</f>
        <v>161.53526095158043</v>
      </c>
      <c r="I14" s="79">
        <f>IF(H14=0,0,H14/(H14+(H12-H14+1) *FINV((1-$C$5/100)/2, 2*(H12-H14+1), 2*H14 )))</f>
        <v>0.54835793520262366</v>
      </c>
      <c r="J14" s="3">
        <f>IF(H12=H14,1,(H14+1) * FINV((1-$C$5/100)/2, 2*(H14+1), 2*(H12-H14) )/(H12-H14+(H14+1) *FINV((1-$C$5/100)/2, 2*(H14+1), 2*(H12-H14))))</f>
        <v>0.6499900549006149</v>
      </c>
      <c r="K14" s="84">
        <f>(G12+G14)/100</f>
        <v>0.65</v>
      </c>
    </row>
    <row r="15" spans="2:12">
      <c r="F15" s="3"/>
    </row>
    <row r="16" spans="2:12">
      <c r="F16" s="3"/>
      <c r="H16" s="83" t="s">
        <v>216</v>
      </c>
      <c r="I16">
        <f>J14-(G12+G14)/100</f>
        <v>-9.9450993851224467E-6</v>
      </c>
    </row>
    <row r="17" spans="5:6">
      <c r="F17" s="3"/>
    </row>
    <row r="18" spans="5:6">
      <c r="E18" s="114" t="s">
        <v>258</v>
      </c>
    </row>
    <row r="19" spans="5:6">
      <c r="F19" s="3"/>
    </row>
    <row r="20" spans="5:6">
      <c r="F20" s="3"/>
    </row>
    <row r="21" spans="5:6">
      <c r="E21" s="6" t="s">
        <v>135</v>
      </c>
      <c r="F21" s="81" t="s">
        <v>214</v>
      </c>
    </row>
    <row r="22" spans="5:6">
      <c r="E22" s="6" t="s">
        <v>136</v>
      </c>
      <c r="F22" s="82" t="s">
        <v>215</v>
      </c>
    </row>
    <row r="24" spans="5:6">
      <c r="F24" s="85"/>
    </row>
    <row r="25" spans="5:6">
      <c r="F25" s="85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Ex.11.1</vt:lpstr>
      <vt:lpstr>Ex.11.1 variogram</vt:lpstr>
      <vt:lpstr>Ex.11.2</vt:lpstr>
      <vt:lpstr>Ex.11.3</vt:lpstr>
      <vt:lpstr>Ex.11.4</vt:lpstr>
      <vt:lpstr>Ex.11.5</vt:lpstr>
      <vt:lpstr>Ex.11.6</vt:lpstr>
      <vt:lpstr>CIs for Ex. 11.6</vt:lpstr>
      <vt:lpstr>Ex.11.7</vt:lpstr>
      <vt:lpstr>Ex.11.8</vt:lpstr>
      <vt:lpstr>Ex.11.9</vt:lpstr>
    </vt:vector>
  </TitlesOfParts>
  <Company>Univ of QLD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e5tnapie</dc:creator>
  <cp:lastModifiedBy>Hans</cp:lastModifiedBy>
  <dcterms:created xsi:type="dcterms:W3CDTF">2013-08-22T04:42:48Z</dcterms:created>
  <dcterms:modified xsi:type="dcterms:W3CDTF">2017-11-03T19:41:40Z</dcterms:modified>
</cp:coreProperties>
</file>