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0" windowWidth="19070" windowHeight="8790"/>
  </bookViews>
  <sheets>
    <sheet name="Exs.3.11,3.12 " sheetId="1" r:id="rId1"/>
    <sheet name="Ex.3.13" sheetId="2" r:id="rId2"/>
    <sheet name="Ex.3.14" sheetId="3" r:id="rId3"/>
  </sheets>
  <calcPr calcId="145621"/>
</workbook>
</file>

<file path=xl/calcChain.xml><?xml version="1.0" encoding="utf-8"?>
<calcChain xmlns="http://schemas.openxmlformats.org/spreadsheetml/2006/main">
  <c r="E13" i="3" l="1"/>
  <c r="F13" i="3" s="1"/>
  <c r="E12" i="3"/>
  <c r="F12" i="3" s="1"/>
  <c r="H11" i="3"/>
  <c r="E11" i="3"/>
  <c r="F11" i="3" s="1"/>
  <c r="E5" i="3"/>
  <c r="F5" i="3" s="1"/>
  <c r="E4" i="3"/>
  <c r="F4" i="3" s="1"/>
  <c r="H3" i="3"/>
  <c r="E3" i="3"/>
  <c r="F3" i="3" s="1"/>
  <c r="H15" i="2"/>
  <c r="F15" i="2"/>
  <c r="G15" i="2" s="1"/>
  <c r="I15" i="2" s="1"/>
  <c r="E15" i="2"/>
  <c r="H14" i="2"/>
  <c r="F14" i="2"/>
  <c r="G14" i="2" s="1"/>
  <c r="E14" i="2"/>
  <c r="L13" i="2"/>
  <c r="H13" i="2"/>
  <c r="F13" i="2"/>
  <c r="G13" i="2" s="1"/>
  <c r="I13" i="2" s="1"/>
  <c r="E13" i="2"/>
  <c r="L12" i="2"/>
  <c r="H6" i="2"/>
  <c r="F6" i="2"/>
  <c r="G6" i="2" s="1"/>
  <c r="I6" i="2" s="1"/>
  <c r="E6" i="2"/>
  <c r="H5" i="2"/>
  <c r="F5" i="2"/>
  <c r="G5" i="2" s="1"/>
  <c r="I5" i="2" s="1"/>
  <c r="E5" i="2"/>
  <c r="L4" i="2"/>
  <c r="H4" i="2"/>
  <c r="F4" i="2"/>
  <c r="G4" i="2" s="1"/>
  <c r="I4" i="2" s="1"/>
  <c r="E4" i="2"/>
  <c r="L3" i="2"/>
  <c r="F15" i="3" l="1"/>
  <c r="F16" i="3" s="1"/>
  <c r="F7" i="3"/>
  <c r="F8" i="3" s="1"/>
  <c r="I17" i="2"/>
  <c r="I18" i="2" s="1"/>
  <c r="I8" i="2"/>
  <c r="I9" i="2" s="1"/>
  <c r="I14" i="2"/>
  <c r="C22" i="1"/>
  <c r="C20" i="1"/>
  <c r="C18" i="1"/>
  <c r="C19" i="1"/>
  <c r="H3" i="1" l="1"/>
  <c r="H4" i="1"/>
  <c r="H5" i="1"/>
</calcChain>
</file>

<file path=xl/sharedStrings.xml><?xml version="1.0" encoding="utf-8"?>
<sst xmlns="http://schemas.openxmlformats.org/spreadsheetml/2006/main" count="65" uniqueCount="37">
  <si>
    <t>Observation</t>
  </si>
  <si>
    <t>Viscosity</t>
  </si>
  <si>
    <t>Viscosity (sorted)</t>
  </si>
  <si>
    <t>SS (no outlier)</t>
  </si>
  <si>
    <t>Grubbs</t>
  </si>
  <si>
    <t>Table P</t>
  </si>
  <si>
    <t>SS (all data)</t>
  </si>
  <si>
    <t>Grubbs' statistic</t>
  </si>
  <si>
    <t>From table P &lt; 0.01</t>
  </si>
  <si>
    <t>Mean</t>
  </si>
  <si>
    <t>Std. dev.</t>
  </si>
  <si>
    <t>Chauvenet Criterion</t>
  </si>
  <si>
    <t>Number</t>
  </si>
  <si>
    <t>SD</t>
  </si>
  <si>
    <t>DT^2</t>
  </si>
  <si>
    <t>SD^2</t>
  </si>
  <si>
    <t>DT^2 * SD^2</t>
  </si>
  <si>
    <t>f</t>
  </si>
  <si>
    <t>c</t>
  </si>
  <si>
    <t>t</t>
  </si>
  <si>
    <t>Sn</t>
  </si>
  <si>
    <t>Water-solids ratio</t>
  </si>
  <si>
    <t>Value</t>
  </si>
  <si>
    <t>SD %</t>
  </si>
  <si>
    <t>Differential term (eqn.3.42)</t>
  </si>
  <si>
    <t>Total variance</t>
  </si>
  <si>
    <t>Recovery %</t>
  </si>
  <si>
    <t>Yield %</t>
  </si>
  <si>
    <t>Error</t>
  </si>
  <si>
    <t>abs DT*error</t>
  </si>
  <si>
    <t>DMC</t>
  </si>
  <si>
    <t>Hydrocyclone</t>
  </si>
  <si>
    <t>% solids</t>
  </si>
  <si>
    <t>Error (%)</t>
  </si>
  <si>
    <t>Differential term (eqn.3.43)</t>
  </si>
  <si>
    <t>Sum of errors</t>
  </si>
  <si>
    <t>Relative error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</si>
</sst>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.000000"/>
  </numFmts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3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tabSelected="1" workbookViewId="0">
      <selection activeCell="A2" sqref="A2"/>
    </sheetView>
  </sheetViews>
  <sheetFormatPr defaultRowHeight="12.5" x14ac:dyDescent="0.25"/>
  <cols>
    <col min="2" max="2" width="11.81640625" bestFit="1" customWidth="1"/>
    <col min="3" max="3" width="10.54296875" customWidth="1"/>
    <col min="5" max="5" width="16.26953125" bestFit="1" customWidth="1"/>
    <col min="6" max="6" width="11.453125" customWidth="1"/>
  </cols>
  <sheetData>
    <row r="1" spans="2:11" ht="13" x14ac:dyDescent="0.3">
      <c r="B1" s="1" t="s">
        <v>0</v>
      </c>
      <c r="C1" s="1" t="s">
        <v>1</v>
      </c>
      <c r="E1" s="1" t="s">
        <v>2</v>
      </c>
    </row>
    <row r="2" spans="2:11" ht="13" x14ac:dyDescent="0.3">
      <c r="B2" s="2">
        <v>1</v>
      </c>
      <c r="C2" s="2">
        <v>96.21</v>
      </c>
      <c r="E2" s="2">
        <v>44.51</v>
      </c>
      <c r="J2" s="1" t="s">
        <v>4</v>
      </c>
      <c r="K2" s="1" t="s">
        <v>5</v>
      </c>
    </row>
    <row r="3" spans="2:11" ht="13" x14ac:dyDescent="0.3">
      <c r="B3" s="2">
        <v>2</v>
      </c>
      <c r="C3" s="2">
        <v>79.209999999999994</v>
      </c>
      <c r="E3" s="2">
        <v>69.11</v>
      </c>
      <c r="G3" s="4" t="s">
        <v>3</v>
      </c>
      <c r="H3">
        <f>DEVSQ(E3:E16)</f>
        <v>1407.9171714285708</v>
      </c>
      <c r="J3" s="2">
        <v>0.44</v>
      </c>
      <c r="K3" s="2">
        <v>0.01</v>
      </c>
    </row>
    <row r="4" spans="2:11" ht="13" x14ac:dyDescent="0.3">
      <c r="B4" s="2">
        <v>3</v>
      </c>
      <c r="C4" s="2">
        <v>88.81</v>
      </c>
      <c r="E4" s="2">
        <v>78.41</v>
      </c>
      <c r="G4" s="4" t="s">
        <v>6</v>
      </c>
      <c r="H4">
        <f>DEVSQ(E2:E16)</f>
        <v>3389.8486933333324</v>
      </c>
      <c r="J4" s="2">
        <v>0.503</v>
      </c>
      <c r="K4" s="2">
        <v>2.5000000000000001E-2</v>
      </c>
    </row>
    <row r="5" spans="2:11" ht="13" x14ac:dyDescent="0.3">
      <c r="B5" s="2">
        <v>4</v>
      </c>
      <c r="C5" s="2">
        <v>44.51</v>
      </c>
      <c r="E5" s="2">
        <v>79.209999999999994</v>
      </c>
      <c r="G5" s="4" t="s">
        <v>7</v>
      </c>
      <c r="H5">
        <f>H3/H4</f>
        <v>0.41533333750189499</v>
      </c>
      <c r="J5" s="2">
        <v>0.55600000000000005</v>
      </c>
      <c r="K5" s="2">
        <v>0.05</v>
      </c>
    </row>
    <row r="6" spans="2:11" x14ac:dyDescent="0.25">
      <c r="B6" s="2">
        <v>5</v>
      </c>
      <c r="C6" s="2">
        <v>95.21</v>
      </c>
      <c r="E6" s="2">
        <v>79.41</v>
      </c>
      <c r="J6" s="2">
        <v>0.61299999999999999</v>
      </c>
      <c r="K6" s="2">
        <v>0.1</v>
      </c>
    </row>
    <row r="7" spans="2:11" x14ac:dyDescent="0.25">
      <c r="B7" s="2">
        <v>6</v>
      </c>
      <c r="C7" s="2">
        <v>102.21</v>
      </c>
      <c r="E7" s="2">
        <v>88.49</v>
      </c>
    </row>
    <row r="8" spans="2:11" x14ac:dyDescent="0.25">
      <c r="B8" s="2">
        <v>7</v>
      </c>
      <c r="C8" s="2">
        <v>78.41</v>
      </c>
      <c r="E8" s="2">
        <v>88.81</v>
      </c>
      <c r="G8" s="3"/>
      <c r="J8" s="5" t="s">
        <v>8</v>
      </c>
    </row>
    <row r="9" spans="2:11" x14ac:dyDescent="0.25">
      <c r="B9" s="2">
        <v>8</v>
      </c>
      <c r="C9" s="2">
        <v>98.21</v>
      </c>
      <c r="E9" s="2">
        <v>94.21</v>
      </c>
    </row>
    <row r="10" spans="2:11" x14ac:dyDescent="0.25">
      <c r="B10" s="2">
        <v>9</v>
      </c>
      <c r="C10" s="2">
        <v>79.41</v>
      </c>
      <c r="E10" s="2">
        <v>95.21</v>
      </c>
    </row>
    <row r="11" spans="2:11" x14ac:dyDescent="0.25">
      <c r="B11" s="2">
        <v>10</v>
      </c>
      <c r="C11" s="2">
        <v>98.21</v>
      </c>
      <c r="E11" s="2">
        <v>96.21</v>
      </c>
    </row>
    <row r="12" spans="2:11" x14ac:dyDescent="0.25">
      <c r="B12" s="2">
        <v>11</v>
      </c>
      <c r="C12" s="2">
        <v>104.21</v>
      </c>
      <c r="E12" s="2">
        <v>96.37</v>
      </c>
    </row>
    <row r="13" spans="2:11" x14ac:dyDescent="0.25">
      <c r="B13" s="2">
        <v>12</v>
      </c>
      <c r="C13" s="2">
        <v>88.49</v>
      </c>
      <c r="E13" s="2">
        <v>98.21</v>
      </c>
    </row>
    <row r="14" spans="2:11" x14ac:dyDescent="0.25">
      <c r="B14" s="2">
        <v>13</v>
      </c>
      <c r="C14" s="2">
        <v>69.11</v>
      </c>
      <c r="E14" s="2">
        <v>98.21</v>
      </c>
    </row>
    <row r="15" spans="2:11" x14ac:dyDescent="0.25">
      <c r="B15" s="2">
        <v>14</v>
      </c>
      <c r="C15" s="2">
        <v>94.21</v>
      </c>
      <c r="E15" s="2">
        <v>102.21</v>
      </c>
    </row>
    <row r="16" spans="2:11" x14ac:dyDescent="0.25">
      <c r="B16" s="2">
        <v>15</v>
      </c>
      <c r="C16" s="2">
        <v>96.37</v>
      </c>
      <c r="E16" s="2">
        <v>104.21</v>
      </c>
    </row>
    <row r="18" spans="2:3" x14ac:dyDescent="0.25">
      <c r="B18" s="6" t="s">
        <v>9</v>
      </c>
      <c r="C18" s="2">
        <f>AVERAGE(C2:C16)</f>
        <v>87.519333333333336</v>
      </c>
    </row>
    <row r="19" spans="2:3" x14ac:dyDescent="0.25">
      <c r="B19" s="6" t="s">
        <v>10</v>
      </c>
      <c r="C19" s="2">
        <f>STDEV(C2:C16)</f>
        <v>15.560592839728523</v>
      </c>
    </row>
    <row r="20" spans="2:3" x14ac:dyDescent="0.25">
      <c r="B20" s="6" t="s">
        <v>12</v>
      </c>
      <c r="C20" s="2">
        <f>COUNT(C2:C16)</f>
        <v>15</v>
      </c>
    </row>
    <row r="22" spans="2:3" x14ac:dyDescent="0.25">
      <c r="B22" s="7" t="s">
        <v>11</v>
      </c>
      <c r="C22" s="8">
        <f>C20*(2*(NORMDIST(C5,C18,C19,TRUE)))</f>
        <v>8.5648759509751565E-2</v>
      </c>
    </row>
  </sheetData>
  <phoneticPr fontId="1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8"/>
  <sheetViews>
    <sheetView workbookViewId="0">
      <selection activeCell="B18" sqref="B18"/>
    </sheetView>
  </sheetViews>
  <sheetFormatPr defaultRowHeight="12.5" x14ac:dyDescent="0.25"/>
  <cols>
    <col min="2" max="2" width="16.1796875" bestFit="1" customWidth="1"/>
    <col min="6" max="6" width="24" bestFit="1" customWidth="1"/>
    <col min="9" max="9" width="11.81640625" bestFit="1" customWidth="1"/>
    <col min="11" max="11" width="10.54296875" style="3" bestFit="1" customWidth="1"/>
  </cols>
  <sheetData>
    <row r="3" spans="2:12" ht="13" x14ac:dyDescent="0.3">
      <c r="B3" s="16" t="s">
        <v>20</v>
      </c>
      <c r="C3" s="1" t="s">
        <v>13</v>
      </c>
      <c r="D3" s="1" t="s">
        <v>22</v>
      </c>
      <c r="E3" s="1" t="s">
        <v>23</v>
      </c>
      <c r="F3" s="1" t="s">
        <v>24</v>
      </c>
      <c r="G3" s="1" t="s">
        <v>14</v>
      </c>
      <c r="H3" s="1" t="s">
        <v>15</v>
      </c>
      <c r="I3" s="1" t="s">
        <v>16</v>
      </c>
      <c r="K3" s="7" t="s">
        <v>26</v>
      </c>
      <c r="L3" s="8">
        <f>100*D5*(D4-D6)/(D4*(D5-D6))</f>
        <v>82.500000000000014</v>
      </c>
    </row>
    <row r="4" spans="2:12" x14ac:dyDescent="0.25">
      <c r="B4" s="2" t="s">
        <v>17</v>
      </c>
      <c r="C4" s="2">
        <v>0.01</v>
      </c>
      <c r="D4" s="2">
        <v>0.92</v>
      </c>
      <c r="E4" s="8">
        <f>100*C4/D4</f>
        <v>1.0869565217391304</v>
      </c>
      <c r="F4" s="8">
        <f>100/(D5-D6)</f>
        <v>333.33333333333326</v>
      </c>
      <c r="G4" s="9">
        <f>F4^2</f>
        <v>111111.11111111107</v>
      </c>
      <c r="H4" s="2">
        <f>C4^2</f>
        <v>1E-4</v>
      </c>
      <c r="I4" s="11">
        <f>G4*H4</f>
        <v>11.111111111111107</v>
      </c>
      <c r="K4" s="7" t="s">
        <v>27</v>
      </c>
      <c r="L4" s="8">
        <f>100*(D4-D6)/(D5-D6)</f>
        <v>76.666666666666686</v>
      </c>
    </row>
    <row r="5" spans="2:12" x14ac:dyDescent="0.25">
      <c r="B5" s="2" t="s">
        <v>18</v>
      </c>
      <c r="C5" s="2">
        <v>0.01</v>
      </c>
      <c r="D5" s="2">
        <v>0.99</v>
      </c>
      <c r="E5" s="8">
        <f>100*C5/D5</f>
        <v>1.0101010101010102</v>
      </c>
      <c r="F5" s="8">
        <f>-100*(D4-D6)/(D5-D6)^2</f>
        <v>-255.5555555555556</v>
      </c>
      <c r="G5" s="9">
        <f>F5^2</f>
        <v>65308.641975308667</v>
      </c>
      <c r="H5" s="2">
        <f>C5^2</f>
        <v>1E-4</v>
      </c>
      <c r="I5" s="11">
        <f>G5*H5</f>
        <v>6.5308641975308666</v>
      </c>
      <c r="L5" s="8"/>
    </row>
    <row r="6" spans="2:12" x14ac:dyDescent="0.25">
      <c r="B6" s="2" t="s">
        <v>19</v>
      </c>
      <c r="C6" s="2">
        <v>0.01</v>
      </c>
      <c r="D6" s="2">
        <v>0.69</v>
      </c>
      <c r="E6" s="8">
        <f>100*C6/D6</f>
        <v>1.4492753623188408</v>
      </c>
      <c r="F6" s="8">
        <f>100*(D4-D5)/(D5-D6)^2</f>
        <v>-77.7777777777777</v>
      </c>
      <c r="G6" s="9">
        <f>F6^2</f>
        <v>6049.3827160493711</v>
      </c>
      <c r="H6" s="2">
        <f>C6^2</f>
        <v>1E-4</v>
      </c>
      <c r="I6" s="11">
        <f>G6*H6</f>
        <v>0.60493827160493718</v>
      </c>
      <c r="L6" s="8"/>
    </row>
    <row r="7" spans="2:12" x14ac:dyDescent="0.25">
      <c r="L7" s="8"/>
    </row>
    <row r="8" spans="2:12" x14ac:dyDescent="0.25">
      <c r="H8" s="7" t="s">
        <v>25</v>
      </c>
      <c r="I8" s="8">
        <f>SUM(I4:I6)</f>
        <v>18.246913580246911</v>
      </c>
      <c r="L8" s="8"/>
    </row>
    <row r="9" spans="2:12" x14ac:dyDescent="0.25">
      <c r="H9" s="7" t="s">
        <v>10</v>
      </c>
      <c r="I9" s="8">
        <f>SQRT(I8)</f>
        <v>4.2716406192757965</v>
      </c>
      <c r="L9" s="8"/>
    </row>
    <row r="10" spans="2:12" x14ac:dyDescent="0.25">
      <c r="H10" s="7"/>
      <c r="L10" s="8"/>
    </row>
    <row r="11" spans="2:12" x14ac:dyDescent="0.25">
      <c r="L11" s="8"/>
    </row>
    <row r="12" spans="2:12" ht="13" x14ac:dyDescent="0.3">
      <c r="B12" s="16" t="s">
        <v>21</v>
      </c>
      <c r="C12" s="1" t="s">
        <v>13</v>
      </c>
      <c r="D12" s="1" t="s">
        <v>22</v>
      </c>
      <c r="E12" s="1" t="s">
        <v>23</v>
      </c>
      <c r="F12" s="1" t="s">
        <v>24</v>
      </c>
      <c r="G12" s="1" t="s">
        <v>14</v>
      </c>
      <c r="H12" s="1" t="s">
        <v>15</v>
      </c>
      <c r="I12" s="1" t="s">
        <v>16</v>
      </c>
      <c r="K12" s="7" t="s">
        <v>26</v>
      </c>
      <c r="L12" s="8">
        <f>100*D14*(D13-D15)/(D13*(D14-D15))</f>
        <v>28.274094950077366</v>
      </c>
    </row>
    <row r="13" spans="2:12" x14ac:dyDescent="0.25">
      <c r="B13" s="2" t="s">
        <v>17</v>
      </c>
      <c r="C13" s="2">
        <v>2.5000000000000001E-2</v>
      </c>
      <c r="D13" s="2">
        <v>4.87</v>
      </c>
      <c r="E13" s="10">
        <f>100*C13/D13</f>
        <v>0.51334702258726894</v>
      </c>
      <c r="F13" s="10">
        <f>100/(D14-D15)</f>
        <v>-7.1633237822349569</v>
      </c>
      <c r="G13" s="8">
        <f>F13^2</f>
        <v>51.313207609132931</v>
      </c>
      <c r="H13">
        <f>C13^2</f>
        <v>6.2500000000000012E-4</v>
      </c>
      <c r="I13" s="12">
        <f>G13*H13</f>
        <v>3.2070754755708086E-2</v>
      </c>
      <c r="K13" s="7" t="s">
        <v>27</v>
      </c>
      <c r="L13" s="8">
        <f>100*(D13-D15)/(D14-D15)</f>
        <v>77.793696275071625</v>
      </c>
    </row>
    <row r="14" spans="2:12" x14ac:dyDescent="0.25">
      <c r="B14" s="2" t="s">
        <v>18</v>
      </c>
      <c r="C14" s="2">
        <v>2.5000000000000001E-2</v>
      </c>
      <c r="D14" s="2">
        <v>1.77</v>
      </c>
      <c r="E14" s="10">
        <f>100*C14/D14</f>
        <v>1.4124293785310735</v>
      </c>
      <c r="F14" s="10">
        <f>-100*(D13-D15)/(D14-D15)^2</f>
        <v>5.5726143463518358</v>
      </c>
      <c r="G14" s="8">
        <f>F14^2</f>
        <v>31.054030653166297</v>
      </c>
      <c r="H14">
        <f>C14^2</f>
        <v>6.2500000000000012E-4</v>
      </c>
      <c r="I14" s="12">
        <f>G14*H14</f>
        <v>1.940876915822894E-2</v>
      </c>
    </row>
    <row r="15" spans="2:12" x14ac:dyDescent="0.25">
      <c r="B15" s="2" t="s">
        <v>19</v>
      </c>
      <c r="C15" s="2">
        <v>2.5000000000000001E-2</v>
      </c>
      <c r="D15" s="2">
        <v>15.73</v>
      </c>
      <c r="E15" s="10">
        <f>100*C15/D15</f>
        <v>0.15893197711379528</v>
      </c>
      <c r="F15" s="10">
        <f>100*(D13-D14)/(D14-D15)^2</f>
        <v>1.5907094358831206</v>
      </c>
      <c r="G15" s="8">
        <f>F15^2</f>
        <v>2.5303565094075959</v>
      </c>
      <c r="H15">
        <f>C15^2</f>
        <v>6.2500000000000012E-4</v>
      </c>
      <c r="I15" s="12">
        <f>G15*H15</f>
        <v>1.5814728183797479E-3</v>
      </c>
    </row>
    <row r="17" spans="8:9" x14ac:dyDescent="0.25">
      <c r="H17" s="7" t="s">
        <v>25</v>
      </c>
      <c r="I17" s="11">
        <f>SUM(I13:I15)</f>
        <v>5.3060996732316769E-2</v>
      </c>
    </row>
    <row r="18" spans="8:9" x14ac:dyDescent="0.25">
      <c r="H18" s="7" t="s">
        <v>10</v>
      </c>
      <c r="I18" s="11">
        <f>SQRT(I17)</f>
        <v>0.2303497270072547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B18" sqref="B18"/>
    </sheetView>
  </sheetViews>
  <sheetFormatPr defaultRowHeight="12.5" x14ac:dyDescent="0.25"/>
  <cols>
    <col min="2" max="2" width="12.6328125" bestFit="1" customWidth="1"/>
    <col min="5" max="5" width="24" bestFit="1" customWidth="1"/>
    <col min="6" max="6" width="11.90625" bestFit="1" customWidth="1"/>
    <col min="7" max="7" width="6.08984375" customWidth="1"/>
    <col min="8" max="8" width="11.81640625" style="8" bestFit="1" customWidth="1"/>
  </cols>
  <sheetData>
    <row r="2" spans="2:8" s="14" customFormat="1" ht="13" x14ac:dyDescent="0.3">
      <c r="B2" s="16" t="s">
        <v>31</v>
      </c>
      <c r="C2" s="1" t="s">
        <v>33</v>
      </c>
      <c r="D2" s="1" t="s">
        <v>32</v>
      </c>
      <c r="E2" s="1" t="s">
        <v>34</v>
      </c>
      <c r="F2" s="1" t="s">
        <v>29</v>
      </c>
      <c r="G2" s="1"/>
      <c r="H2" s="15" t="s">
        <v>26</v>
      </c>
    </row>
    <row r="3" spans="2:8" x14ac:dyDescent="0.25">
      <c r="B3" s="2" t="s">
        <v>17</v>
      </c>
      <c r="C3" s="2">
        <v>1</v>
      </c>
      <c r="D3" s="2">
        <v>55.4</v>
      </c>
      <c r="E3" s="10">
        <f>100*D4*D5/(D3^2*(D4-D5))</f>
        <v>1.6940167649156426</v>
      </c>
      <c r="F3" s="10">
        <f>ABS(C3*E3)</f>
        <v>1.6940167649156426</v>
      </c>
      <c r="H3" s="8">
        <f>100*D4*(D3-D5)/(D3*(D4-D5))</f>
        <v>68.120583192785347</v>
      </c>
    </row>
    <row r="4" spans="2:8" x14ac:dyDescent="0.25">
      <c r="B4" s="2" t="s">
        <v>18</v>
      </c>
      <c r="C4" s="2">
        <v>0.5</v>
      </c>
      <c r="D4" s="2">
        <v>83.9</v>
      </c>
      <c r="E4" s="10">
        <f>-100*D5*(D3-D5)/(D3*(D4-D5)^2)</f>
        <v>-0.5031432714272851</v>
      </c>
      <c r="F4" s="10">
        <f>ABS(C4*E4)</f>
        <v>0.25157163571364255</v>
      </c>
    </row>
    <row r="5" spans="2:8" x14ac:dyDescent="0.25">
      <c r="B5" s="2" t="s">
        <v>19</v>
      </c>
      <c r="C5" s="2">
        <v>0.5</v>
      </c>
      <c r="D5" s="2">
        <v>32.1</v>
      </c>
      <c r="E5" s="10">
        <f>100*D4*(D3-D4)/(D3*(D4-D5)^2)</f>
        <v>-1.6085610063419749</v>
      </c>
      <c r="F5" s="10">
        <f>ABS(C5*E5)</f>
        <v>0.80428050317098743</v>
      </c>
    </row>
    <row r="6" spans="2:8" x14ac:dyDescent="0.25">
      <c r="B6" s="2"/>
      <c r="C6" s="2"/>
      <c r="D6" s="2"/>
    </row>
    <row r="7" spans="2:8" ht="13" x14ac:dyDescent="0.3">
      <c r="B7" s="2"/>
      <c r="C7" s="2"/>
      <c r="D7" s="2"/>
      <c r="E7" s="4" t="s">
        <v>35</v>
      </c>
      <c r="F7" s="8">
        <f>SUM(F3:F5)</f>
        <v>2.7498689038002726</v>
      </c>
    </row>
    <row r="8" spans="2:8" ht="13" x14ac:dyDescent="0.3">
      <c r="B8" s="2"/>
      <c r="C8" s="2"/>
      <c r="D8" s="2"/>
      <c r="E8" s="4" t="s">
        <v>36</v>
      </c>
      <c r="F8" s="8">
        <f>100*F7/H3</f>
        <v>4.0367665321037816</v>
      </c>
    </row>
    <row r="9" spans="2:8" x14ac:dyDescent="0.25">
      <c r="B9" s="2"/>
      <c r="C9" s="2"/>
      <c r="D9" s="2"/>
      <c r="E9" s="13"/>
    </row>
    <row r="10" spans="2:8" s="14" customFormat="1" ht="13" x14ac:dyDescent="0.3">
      <c r="B10" s="16" t="s">
        <v>30</v>
      </c>
      <c r="C10" s="1" t="s">
        <v>28</v>
      </c>
      <c r="D10" s="1" t="s">
        <v>32</v>
      </c>
      <c r="E10" s="1" t="s">
        <v>34</v>
      </c>
      <c r="F10" s="1" t="s">
        <v>29</v>
      </c>
      <c r="H10" s="15" t="s">
        <v>26</v>
      </c>
    </row>
    <row r="11" spans="2:8" x14ac:dyDescent="0.25">
      <c r="B11" s="2" t="s">
        <v>17</v>
      </c>
      <c r="C11" s="2">
        <v>1</v>
      </c>
      <c r="D11" s="2">
        <v>73.8</v>
      </c>
      <c r="E11" s="10">
        <f>100*D12*D13/(D11^2*(D12-D13))</f>
        <v>16.407995184069364</v>
      </c>
      <c r="F11" s="10">
        <f>ABS(C11*E11)</f>
        <v>16.407995184069364</v>
      </c>
      <c r="H11" s="8">
        <f>100*D12*(D11-D13)/(D11*(D12-D13))</f>
        <v>40.702858641489563</v>
      </c>
    </row>
    <row r="12" spans="2:8" x14ac:dyDescent="0.25">
      <c r="B12" s="2" t="s">
        <v>18</v>
      </c>
      <c r="C12" s="2">
        <v>0.5</v>
      </c>
      <c r="D12" s="2">
        <v>77.599999999999994</v>
      </c>
      <c r="E12" s="10">
        <f>-100*D13*(D11-D13)/(D11*(D12-D13)^2)</f>
        <v>-6.0404558259942664</v>
      </c>
      <c r="F12" s="10">
        <f>ABS(C12*E12)</f>
        <v>3.0202279129971332</v>
      </c>
    </row>
    <row r="13" spans="2:8" x14ac:dyDescent="0.25">
      <c r="B13" s="2" t="s">
        <v>19</v>
      </c>
      <c r="C13" s="2">
        <v>0.5</v>
      </c>
      <c r="D13" s="2">
        <v>71.400000000000006</v>
      </c>
      <c r="E13" s="10">
        <f>100*D12*(D11-D12)/(D11*(D12-D13)^2)</f>
        <v>-10.394547233713782</v>
      </c>
      <c r="F13" s="10">
        <f>ABS(C13*E13)</f>
        <v>5.1972736168568909</v>
      </c>
    </row>
    <row r="14" spans="2:8" x14ac:dyDescent="0.25">
      <c r="B14" s="2"/>
      <c r="C14" s="2"/>
      <c r="D14" s="2"/>
    </row>
    <row r="15" spans="2:8" ht="13" x14ac:dyDescent="0.3">
      <c r="B15" s="2"/>
      <c r="C15" s="2"/>
      <c r="D15" s="2"/>
      <c r="E15" s="4" t="s">
        <v>35</v>
      </c>
      <c r="F15" s="8">
        <f>SUM(F11:F13)</f>
        <v>24.625496713923386</v>
      </c>
    </row>
    <row r="16" spans="2:8" ht="13" x14ac:dyDescent="0.3">
      <c r="E16" s="4" t="s">
        <v>36</v>
      </c>
      <c r="F16" s="8">
        <f>100*F15/H11</f>
        <v>60.500656552957501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Exs.3.11,3.12 </vt:lpstr>
      <vt:lpstr>Ex.3.13</vt:lpstr>
      <vt:lpstr>Ex.3.14</vt:lpstr>
    </vt:vector>
  </TitlesOfParts>
  <Company>Univ of QLD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e5tnapie</dc:creator>
  <cp:lastModifiedBy>Tim Napier-Munn</cp:lastModifiedBy>
  <dcterms:created xsi:type="dcterms:W3CDTF">2014-03-07T04:44:12Z</dcterms:created>
  <dcterms:modified xsi:type="dcterms:W3CDTF">2015-02-20T05:16:04Z</dcterms:modified>
</cp:coreProperties>
</file>