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90" windowWidth="19070" windowHeight="9050" tabRatio="698"/>
  </bookViews>
  <sheets>
    <sheet name="Ex.7.1" sheetId="2" r:id="rId1"/>
    <sheet name="Ex.7.2" sheetId="3" r:id="rId2"/>
    <sheet name="Ex.7.3" sheetId="4" r:id="rId3"/>
    <sheet name="Ex.7.4" sheetId="8" r:id="rId4"/>
    <sheet name="Exs.7.5,7.7" sheetId="17" r:id="rId5"/>
    <sheet name="Exs.7.6" sheetId="9" r:id="rId6"/>
    <sheet name="Ex.7.8" sheetId="13" r:id="rId7"/>
    <sheet name="Ex.7.9" sheetId="11" r:id="rId8"/>
    <sheet name="Ex.7.10" sheetId="12" r:id="rId9"/>
    <sheet name="Ex.7.11" sheetId="15" r:id="rId10"/>
    <sheet name="Ex.7.12" sheetId="14" r:id="rId11"/>
    <sheet name="Ex.7.13" sheetId="16" r:id="rId12"/>
  </sheets>
  <definedNames>
    <definedName name="solver_adj" localSheetId="10" hidden="1">Ex.7.12!#REF!</definedName>
    <definedName name="solver_cvg" localSheetId="10" hidden="1">0.0001</definedName>
    <definedName name="solver_drv" localSheetId="10" hidden="1">1</definedName>
    <definedName name="solver_est" localSheetId="10" hidden="1">1</definedName>
    <definedName name="solver_itr" localSheetId="10" hidden="1">100</definedName>
    <definedName name="solver_lhs1" localSheetId="10" hidden="1">Ex.7.12!#REF!</definedName>
    <definedName name="solver_lhs2" localSheetId="10" hidden="1">Ex.7.12!#REF!</definedName>
    <definedName name="solver_lin" localSheetId="10" hidden="1">2</definedName>
    <definedName name="solver_neg" localSheetId="10" hidden="1">2</definedName>
    <definedName name="solver_num" localSheetId="10" hidden="1">0</definedName>
    <definedName name="solver_nwt" localSheetId="10" hidden="1">1</definedName>
    <definedName name="solver_opt" localSheetId="10" hidden="1">Ex.7.12!#REF!</definedName>
    <definedName name="solver_pre" localSheetId="10" hidden="1">0.000001</definedName>
    <definedName name="solver_rel1" localSheetId="10" hidden="1">1</definedName>
    <definedName name="solver_rel2" localSheetId="10" hidden="1">1</definedName>
    <definedName name="solver_rhs1" localSheetId="10" hidden="1">50</definedName>
    <definedName name="solver_rhs2" localSheetId="10" hidden="1">500</definedName>
    <definedName name="solver_scl" localSheetId="10" hidden="1">2</definedName>
    <definedName name="solver_sho" localSheetId="10" hidden="1">2</definedName>
    <definedName name="solver_tim" localSheetId="10" hidden="1">100</definedName>
    <definedName name="solver_tol" localSheetId="10" hidden="1">0.05</definedName>
    <definedName name="solver_typ" localSheetId="10" hidden="1">3</definedName>
    <definedName name="solver_val" localSheetId="10" hidden="1">100</definedName>
  </definedNames>
  <calcPr calcId="145621"/>
</workbook>
</file>

<file path=xl/calcChain.xml><?xml version="1.0" encoding="utf-8"?>
<calcChain xmlns="http://schemas.openxmlformats.org/spreadsheetml/2006/main">
  <c r="M3" i="16" l="1"/>
  <c r="M4" i="16"/>
  <c r="M5" i="16"/>
  <c r="M6" i="16"/>
  <c r="M2" i="16"/>
  <c r="E22" i="17"/>
  <c r="I11" i="17"/>
  <c r="E23" i="17" s="1"/>
  <c r="H23" i="17"/>
  <c r="H22" i="17"/>
  <c r="E7" i="17"/>
  <c r="F4" i="17" s="1"/>
  <c r="G3" i="17" s="1"/>
  <c r="E6" i="17"/>
  <c r="E9" i="17"/>
  <c r="F5" i="17"/>
  <c r="E8" i="17"/>
  <c r="E4" i="17"/>
  <c r="E5" i="17"/>
  <c r="F7" i="17"/>
  <c r="F3" i="17"/>
  <c r="E2" i="17"/>
  <c r="F2" i="17" s="1"/>
  <c r="E3" i="17"/>
  <c r="F6" i="17" s="1"/>
  <c r="I12" i="17"/>
  <c r="D9" i="9"/>
  <c r="D8" i="9"/>
  <c r="E9" i="9" s="1"/>
  <c r="F9" i="9" s="1"/>
  <c r="D7" i="9"/>
  <c r="E8" i="9" s="1"/>
  <c r="D6" i="9"/>
  <c r="D5" i="9"/>
  <c r="E3" i="9" s="1"/>
  <c r="F6" i="9" s="1"/>
  <c r="D4" i="9"/>
  <c r="D3" i="9"/>
  <c r="D2" i="9"/>
  <c r="E2" i="9" s="1"/>
  <c r="E6" i="9"/>
  <c r="E4" i="9"/>
  <c r="K5" i="4"/>
  <c r="H3" i="4"/>
  <c r="H5" i="4"/>
  <c r="H7" i="4"/>
  <c r="H9" i="4"/>
  <c r="K4" i="4" s="1"/>
  <c r="K10" i="4" s="1"/>
  <c r="M10" i="4" s="1"/>
  <c r="H11" i="4"/>
  <c r="H13" i="4"/>
  <c r="H15" i="4"/>
  <c r="H17" i="4"/>
  <c r="H19" i="4"/>
  <c r="H21" i="4"/>
  <c r="H23" i="4"/>
  <c r="H25" i="4"/>
  <c r="F9" i="4"/>
  <c r="K2" i="4" s="1"/>
  <c r="K8" i="4" s="1"/>
  <c r="F17" i="4"/>
  <c r="F25" i="4"/>
  <c r="L8" i="4"/>
  <c r="G5" i="4"/>
  <c r="G9" i="4"/>
  <c r="G13" i="4"/>
  <c r="G17" i="4"/>
  <c r="K3" i="4"/>
  <c r="K9" i="4" s="1"/>
  <c r="M9" i="4" s="1"/>
  <c r="G21" i="4"/>
  <c r="G25" i="4"/>
  <c r="L9" i="4"/>
  <c r="L10" i="4"/>
  <c r="L11" i="4"/>
  <c r="L12" i="4"/>
  <c r="F9" i="17"/>
  <c r="G9" i="9" l="1"/>
  <c r="H9" i="9"/>
  <c r="K11" i="4"/>
  <c r="M11" i="4" s="1"/>
  <c r="P10" i="4" s="1"/>
  <c r="F5" i="9"/>
  <c r="G4" i="17"/>
  <c r="G8" i="17"/>
  <c r="H6" i="9"/>
  <c r="G6" i="9"/>
  <c r="I3" i="17"/>
  <c r="J3" i="17" s="1"/>
  <c r="K3" i="17" s="1"/>
  <c r="H3" i="17"/>
  <c r="M3" i="17"/>
  <c r="E24" i="17"/>
  <c r="E25" i="17" s="1"/>
  <c r="F3" i="9"/>
  <c r="G2" i="17"/>
  <c r="M2" i="17" s="1"/>
  <c r="G6" i="17"/>
  <c r="N9" i="4"/>
  <c r="O9" i="4" s="1"/>
  <c r="P9" i="4"/>
  <c r="M8" i="4"/>
  <c r="F2" i="9"/>
  <c r="G7" i="17"/>
  <c r="E7" i="9"/>
  <c r="E5" i="9"/>
  <c r="F7" i="9" s="1"/>
  <c r="F8" i="17"/>
  <c r="G5" i="17" s="1"/>
  <c r="H7" i="17" l="1"/>
  <c r="M7" i="17"/>
  <c r="I7" i="17"/>
  <c r="J7" i="17" s="1"/>
  <c r="K7" i="17" s="1"/>
  <c r="G3" i="9"/>
  <c r="H3" i="9"/>
  <c r="I4" i="17"/>
  <c r="J4" i="17" s="1"/>
  <c r="K4" i="17" s="1"/>
  <c r="M4" i="17"/>
  <c r="H4" i="17"/>
  <c r="M5" i="17"/>
  <c r="H5" i="17"/>
  <c r="I5" i="17"/>
  <c r="G7" i="9"/>
  <c r="H7" i="9"/>
  <c r="M14" i="4"/>
  <c r="P11" i="4"/>
  <c r="G5" i="9"/>
  <c r="H5" i="9"/>
  <c r="G9" i="17"/>
  <c r="N8" i="4"/>
  <c r="O8" i="4" s="1"/>
  <c r="P8" i="4"/>
  <c r="M6" i="17"/>
  <c r="H6" i="17"/>
  <c r="I6" i="17"/>
  <c r="J6" i="17" s="1"/>
  <c r="K6" i="17" s="1"/>
  <c r="F8" i="9"/>
  <c r="F4" i="9"/>
  <c r="K12" i="4"/>
  <c r="I8" i="17"/>
  <c r="J8" i="17" s="1"/>
  <c r="K8" i="17" s="1"/>
  <c r="H8" i="17"/>
  <c r="M8" i="17"/>
  <c r="N10" i="4"/>
  <c r="O10" i="4" s="1"/>
  <c r="P12" i="4" l="1"/>
  <c r="Q8" i="4" s="1"/>
  <c r="H4" i="9"/>
  <c r="G4" i="9"/>
  <c r="H8" i="9"/>
  <c r="G8" i="9"/>
  <c r="I9" i="17"/>
  <c r="J9" i="17" s="1"/>
  <c r="K9" i="17" s="1"/>
  <c r="H9" i="17"/>
  <c r="M9" i="17"/>
  <c r="Q11" i="4"/>
  <c r="I15" i="17"/>
  <c r="I16" i="17" s="1"/>
  <c r="I17" i="17" s="1"/>
  <c r="J5" i="17"/>
  <c r="K5" i="17" s="1"/>
  <c r="H11" i="9" l="1"/>
  <c r="H13" i="9" s="1"/>
  <c r="I4" i="9" s="1"/>
  <c r="J4" i="9" s="1"/>
  <c r="M15" i="4"/>
  <c r="Q12" i="4"/>
  <c r="Q10" i="4"/>
  <c r="Q9" i="4"/>
  <c r="I9" i="9" l="1"/>
  <c r="J9" i="9" s="1"/>
  <c r="I6" i="9"/>
  <c r="J6" i="9" s="1"/>
  <c r="I5" i="9"/>
  <c r="J5" i="9" s="1"/>
  <c r="I3" i="9"/>
  <c r="J3" i="9" s="1"/>
  <c r="I7" i="9"/>
  <c r="J7" i="9" s="1"/>
  <c r="I8" i="9"/>
  <c r="J8" i="9" s="1"/>
</calcChain>
</file>

<file path=xl/sharedStrings.xml><?xml version="1.0" encoding="utf-8"?>
<sst xmlns="http://schemas.openxmlformats.org/spreadsheetml/2006/main" count="422" uniqueCount="161">
  <si>
    <t>Geometry</t>
  </si>
  <si>
    <t>Circ. 1</t>
  </si>
  <si>
    <t>Circ. 2</t>
  </si>
  <si>
    <t>Circ. 3</t>
  </si>
  <si>
    <t>A</t>
  </si>
  <si>
    <t>B</t>
  </si>
  <si>
    <t>C</t>
  </si>
  <si>
    <t>D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</si>
  <si>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</si>
  <si>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</si>
  <si>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</si>
  <si>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</si>
  <si>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</si>
  <si>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</si>
  <si>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</si>
  <si>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</si>
  <si>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</si>
  <si>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</si>
  <si>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</si>
  <si>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</si>
  <si>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</si>
  <si>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</si>
  <si>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</si>
  <si>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</si>
  <si>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</si>
  <si>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</si>
  <si>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Anova: Single Factor</t>
  </si>
  <si>
    <t>Groups</t>
  </si>
  <si>
    <t>Between Groups</t>
  </si>
  <si>
    <t>Within Groups</t>
  </si>
  <si>
    <t>1/1</t>
  </si>
  <si>
    <t>1/2</t>
  </si>
  <si>
    <t>2/1</t>
  </si>
  <si>
    <t>2/2</t>
  </si>
  <si>
    <t>3/1</t>
  </si>
  <si>
    <t>3/2</t>
  </si>
  <si>
    <t>4/1</t>
  </si>
  <si>
    <t>4/2</t>
  </si>
  <si>
    <t>Totals</t>
  </si>
  <si>
    <t>Block/replicate</t>
  </si>
  <si>
    <t>Off-take 1</t>
  </si>
  <si>
    <t>Off-take 2</t>
  </si>
  <si>
    <t>Off-take 3</t>
  </si>
  <si>
    <t>Anova: Two-Factor With Replication</t>
  </si>
  <si>
    <t>Sample</t>
  </si>
  <si>
    <t>Interaction</t>
  </si>
  <si>
    <t>Within</t>
  </si>
  <si>
    <t>Test</t>
  </si>
  <si>
    <t>Collector</t>
  </si>
  <si>
    <t>pH</t>
  </si>
  <si>
    <t>Frother</t>
  </si>
  <si>
    <t>Coll.dose (g/t)</t>
  </si>
  <si>
    <t>Froth. dose</t>
  </si>
  <si>
    <t>Fr.add.point</t>
  </si>
  <si>
    <t>Coll.add.point</t>
  </si>
  <si>
    <t>Cu rec.(%)</t>
  </si>
  <si>
    <t>Mill</t>
  </si>
  <si>
    <t>Cell</t>
  </si>
  <si>
    <t>Sample Prep</t>
  </si>
  <si>
    <t>X</t>
  </si>
  <si>
    <t>Y</t>
  </si>
  <si>
    <t>Z</t>
  </si>
  <si>
    <t>Batches</t>
  </si>
  <si>
    <t>Samples</t>
  </si>
  <si>
    <t>Sample preps</t>
  </si>
  <si>
    <t>Sample prep</t>
  </si>
  <si>
    <t>Batch</t>
  </si>
  <si>
    <t>DF</t>
  </si>
  <si>
    <t>-</t>
  </si>
  <si>
    <t>P(F)</t>
  </si>
  <si>
    <t>%</t>
  </si>
  <si>
    <t>Error SD % Fe</t>
  </si>
  <si>
    <t>Error (assay)</t>
  </si>
  <si>
    <t>Overall error SD</t>
  </si>
  <si>
    <t>Assay % Fe</t>
  </si>
  <si>
    <t>Sampling</t>
  </si>
  <si>
    <t>Sums of squares of sums (=SUMSQ).</t>
  </si>
  <si>
    <t>Error (total)</t>
  </si>
  <si>
    <t>No. repeats per level</t>
  </si>
  <si>
    <t>Batch totals</t>
  </si>
  <si>
    <t>Sample totals</t>
  </si>
  <si>
    <t>Sample prep. totals</t>
  </si>
  <si>
    <t>P80</t>
  </si>
  <si>
    <t>Collector 0</t>
  </si>
  <si>
    <t>Collector 1</t>
  </si>
  <si>
    <t>pH 0</t>
  </si>
  <si>
    <t>pH 1</t>
  </si>
  <si>
    <t>Treatment</t>
  </si>
  <si>
    <t>Col.1</t>
  </si>
  <si>
    <t>Col.2</t>
  </si>
  <si>
    <t>Col.3</t>
  </si>
  <si>
    <t>Effect</t>
  </si>
  <si>
    <t>Recovery %</t>
  </si>
  <si>
    <t>a</t>
  </si>
  <si>
    <t>b</t>
  </si>
  <si>
    <t>ab</t>
  </si>
  <si>
    <t>c</t>
  </si>
  <si>
    <t>ac</t>
  </si>
  <si>
    <t>bc</t>
  </si>
  <si>
    <t>abc</t>
  </si>
  <si>
    <t>(1)</t>
  </si>
  <si>
    <t>Error variance:</t>
  </si>
  <si>
    <t>Centre point repeats:</t>
  </si>
  <si>
    <t>Degrees of freedom:</t>
  </si>
  <si>
    <t>SS = MS</t>
  </si>
  <si>
    <t>AB</t>
  </si>
  <si>
    <t>AC</t>
  </si>
  <si>
    <t>BC</t>
  </si>
  <si>
    <t>ABC</t>
  </si>
  <si>
    <t>SS error</t>
  </si>
  <si>
    <t>DF error</t>
  </si>
  <si>
    <t>MS error</t>
  </si>
  <si>
    <t>Strength</t>
  </si>
  <si>
    <t>2^2 fully replicated.</t>
  </si>
  <si>
    <t xml:space="preserve">In Yates analysis, c </t>
  </si>
  <si>
    <t>denotes error terms</t>
  </si>
  <si>
    <t xml:space="preserve">Sum of non-sig.SS = </t>
  </si>
  <si>
    <t xml:space="preserve">MS = </t>
  </si>
  <si>
    <t>F-test</t>
  </si>
  <si>
    <t>SS (curvature) =</t>
  </si>
  <si>
    <t xml:space="preserve">Error variance = </t>
  </si>
  <si>
    <t>F =</t>
  </si>
  <si>
    <t xml:space="preserve">P(F) = </t>
  </si>
  <si>
    <t>Mean factorial points</t>
  </si>
  <si>
    <t>Mean CP runs</t>
  </si>
  <si>
    <t>Grind (%+109mic)</t>
  </si>
  <si>
    <t>Blocks</t>
  </si>
  <si>
    <t>Flow</t>
  </si>
  <si>
    <t>MagStrength</t>
  </si>
  <si>
    <t>FeedSolids</t>
  </si>
  <si>
    <t>FeedMass</t>
  </si>
  <si>
    <t>SlurryFlow</t>
  </si>
  <si>
    <t>WashVol</t>
  </si>
  <si>
    <t>WashPress</t>
  </si>
  <si>
    <t>SprayNozzle</t>
  </si>
  <si>
    <t>PlatePosn</t>
  </si>
  <si>
    <t>% Fe</t>
  </si>
  <si>
    <t>Model</t>
  </si>
  <si>
    <t>Pickup gap</t>
  </si>
  <si>
    <t>Discharge gap</t>
  </si>
  <si>
    <t>Flowrate</t>
  </si>
  <si>
    <t>Loss g/l</t>
  </si>
  <si>
    <t>Time(s)</t>
  </si>
  <si>
    <t>Speed</t>
  </si>
  <si>
    <t>Grade</t>
  </si>
  <si>
    <t>Coeffs</t>
  </si>
  <si>
    <t>Pred.</t>
  </si>
  <si>
    <t>Actual</t>
  </si>
  <si>
    <t>Table 7.2:</t>
  </si>
  <si>
    <t>a = porosity</t>
  </si>
  <si>
    <t>b = moisture</t>
  </si>
  <si>
    <t>c =thickness</t>
  </si>
  <si>
    <t>Charge</t>
  </si>
  <si>
    <t>Hold-up</t>
  </si>
  <si>
    <t>Speed (rpm)</t>
  </si>
  <si>
    <t>Minitab example</t>
  </si>
  <si>
    <t>Example 7.6</t>
  </si>
  <si>
    <t>2-level factorial</t>
  </si>
  <si>
    <t>Example 7.7</t>
  </si>
  <si>
    <t>Curvature</t>
  </si>
  <si>
    <t>Data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</si>
</sst>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i/>
      <sz val="10"/>
      <name val="Arial"/>
      <family val="2"/>
    </font>
    <font>
      <b/>
      <sz val="10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164" fontId="4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 wrapText="1"/>
    </xf>
    <xf numFmtId="164" fontId="6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3" xfId="0" applyFont="1" applyFill="1" applyBorder="1" applyAlignment="1">
      <alignment horizontal="right"/>
    </xf>
    <xf numFmtId="49" fontId="2" fillId="0" borderId="0" xfId="0" applyNumberFormat="1" applyFont="1" applyFill="1" applyBorder="1" applyAlignment="1">
      <alignment horizontal="center" wrapText="1"/>
    </xf>
    <xf numFmtId="49" fontId="4" fillId="0" borderId="0" xfId="0" applyNumberFormat="1" applyFont="1" applyBorder="1" applyAlignment="1">
      <alignment horizontal="center" wrapText="1"/>
    </xf>
    <xf numFmtId="2" fontId="4" fillId="0" borderId="0" xfId="0" applyNumberFormat="1" applyFont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2" fontId="0" fillId="0" borderId="0" xfId="0" applyNumberFormat="1" applyAlignment="1">
      <alignment horizontal="center"/>
    </xf>
    <xf numFmtId="0" fontId="2" fillId="0" borderId="0" xfId="0" applyFon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0" fillId="0" borderId="0" xfId="0" applyNumberFormat="1"/>
    <xf numFmtId="164" fontId="0" fillId="0" borderId="0" xfId="0" applyNumberFormat="1" applyBorder="1" applyAlignment="1">
      <alignment horizontal="center"/>
    </xf>
    <xf numFmtId="49" fontId="4" fillId="0" borderId="0" xfId="0" applyNumberFormat="1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right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right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0" fontId="11" fillId="0" borderId="0" xfId="0" applyFont="1"/>
    <xf numFmtId="164" fontId="4" fillId="0" borderId="0" xfId="0" applyNumberFormat="1" applyFont="1" applyBorder="1" applyAlignment="1">
      <alignment horizontal="center" vertical="top" wrapText="1"/>
    </xf>
    <xf numFmtId="164" fontId="4" fillId="0" borderId="0" xfId="0" applyNumberFormat="1" applyFont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2" fillId="0" borderId="0" xfId="0" applyFont="1" applyBorder="1"/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7" fillId="0" borderId="0" xfId="0" applyFont="1" applyBorder="1"/>
    <xf numFmtId="0" fontId="3" fillId="0" borderId="2" xfId="0" applyFont="1" applyFill="1" applyBorder="1" applyAlignment="1">
      <alignment horizontal="righ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'Ex.7.12'!#REF!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'Ex.7.12'!#REF!</c:f>
              <c:numCache>
                <c:formatCode>General</c:formatCode>
                <c:ptCount val="13"/>
              </c:numCache>
            </c:numRef>
          </c:xVal>
          <c:yVal>
            <c:numRef>
              <c:f>'Ex.7.12'!#REF!</c:f>
              <c:numCache>
                <c:formatCode>General</c:formatCode>
                <c:ptCount val="1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2784"/>
        <c:axId val="193508096"/>
      </c:scatterChart>
      <c:valAx>
        <c:axId val="65062784"/>
        <c:scaling>
          <c:orientation val="minMax"/>
          <c:max val="160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Predicted P80 (mic)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508096"/>
        <c:crosses val="autoZero"/>
        <c:crossBetween val="midCat"/>
      </c:valAx>
      <c:valAx>
        <c:axId val="193508096"/>
        <c:scaling>
          <c:orientation val="minMax"/>
          <c:max val="160"/>
          <c:min val="8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Observed P80 (mic)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0627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3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31958762886599"/>
          <c:y val="0.11501669214689089"/>
          <c:w val="0.75257731958762886"/>
          <c:h val="0.59425290942560294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'Ex.7.13'!#REF!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'Ex.7.13'!$K$2:$K$6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'Ex.7.13'!#REF!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'Ex.7.13'!$K$2:$K$6</c:f>
              <c:numCache>
                <c:formatCode>General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0.5</c:v>
                </c:pt>
                <c:pt idx="3">
                  <c:v>0.25</c:v>
                </c:pt>
                <c:pt idx="4">
                  <c:v>0</c:v>
                </c:pt>
              </c:numCache>
            </c:numRef>
          </c:xVal>
          <c:yVal>
            <c:numRef>
              <c:f>'Ex.7.13'!$N$2:$N$6</c:f>
              <c:numCache>
                <c:formatCode>0.00</c:formatCode>
                <c:ptCount val="5"/>
                <c:pt idx="0">
                  <c:v>18.073467130574826</c:v>
                </c:pt>
                <c:pt idx="1">
                  <c:v>24.6</c:v>
                </c:pt>
                <c:pt idx="2">
                  <c:v>34.1</c:v>
                </c:pt>
                <c:pt idx="3">
                  <c:v>48.308416441044187</c:v>
                </c:pt>
                <c:pt idx="4">
                  <c:v>69.697657839874196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69120"/>
        <c:axId val="68471424"/>
      </c:scatterChart>
      <c:valAx>
        <c:axId val="684691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Proportion of ore A</a:t>
                </a:r>
              </a:p>
            </c:rich>
          </c:tx>
          <c:layout>
            <c:manualLayout>
              <c:xMode val="edge"/>
              <c:yMode val="edge"/>
              <c:x val="0.38969072164948454"/>
              <c:y val="0.83706573419536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71424"/>
        <c:crosses val="autoZero"/>
        <c:crossBetween val="midCat"/>
        <c:majorUnit val="0.1"/>
      </c:valAx>
      <c:valAx>
        <c:axId val="68471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AU"/>
                  <a:t>Con.grade (g/t)</a:t>
                </a:r>
              </a:p>
            </c:rich>
          </c:tx>
          <c:layout>
            <c:manualLayout>
              <c:xMode val="edge"/>
              <c:yMode val="edge"/>
              <c:x val="4.536082474226804E-2"/>
              <c:y val="0.210864129204296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69120"/>
        <c:crosses val="autoZero"/>
        <c:crossBetween val="midCat"/>
        <c:majorUnit val="2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114300</xdr:rowOff>
    </xdr:from>
    <xdr:to>
      <xdr:col>0</xdr:col>
      <xdr:colOff>0</xdr:colOff>
      <xdr:row>13</xdr:row>
      <xdr:rowOff>44450</xdr:rowOff>
    </xdr:to>
    <xdr:graphicFrame macro="">
      <xdr:nvGraphicFramePr>
        <xdr:cNvPr id="821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0.36552</cdr:x>
      <cdr:y>0.09483</cdr:y>
    </cdr:from>
    <cdr:to>
      <cdr:x>0.7972</cdr:x>
      <cdr:y>0.8295</cdr:y>
    </cdr:to>
    <cdr:sp macro="" textlink="">
      <cdr:nvSpPr>
        <cdr:cNvPr id="921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69240" y="160776"/>
          <a:ext cx="317976" cy="12455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9</xdr:row>
      <xdr:rowOff>82550</xdr:rowOff>
    </xdr:from>
    <xdr:to>
      <xdr:col>14</xdr:col>
      <xdr:colOff>450850</xdr:colOff>
      <xdr:row>22</xdr:row>
      <xdr:rowOff>6350</xdr:rowOff>
    </xdr:to>
    <xdr:graphicFrame macro="">
      <xdr:nvGraphicFramePr>
        <xdr:cNvPr id="1434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0.17675</cdr:x>
      <cdr:y>0.188</cdr:y>
    </cdr:from>
    <cdr:to>
      <cdr:x>0.92721</cdr:x>
      <cdr:y>0.57118</cdr:y>
    </cdr:to>
    <cdr:sp macro="" textlink="">
      <cdr:nvSpPr>
        <cdr:cNvPr id="15361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45481" y="374856"/>
          <a:ext cx="2315972" cy="76401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AU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L37"/>
  <sheetViews>
    <sheetView tabSelected="1" zoomScale="90" workbookViewId="0"/>
  </sheetViews>
  <sheetFormatPr defaultRowHeight="12.5" x14ac:dyDescent="0.25"/>
  <cols>
    <col min="1" max="1" width="10.453125" customWidth="1"/>
    <col min="2" max="2" width="9.81640625" bestFit="1" customWidth="1"/>
    <col min="8" max="8" width="17.7265625" customWidth="1"/>
    <col min="9" max="17" width="9.1796875" style="7" customWidth="1"/>
    <col min="18" max="18" width="6.54296875" style="7" customWidth="1"/>
    <col min="19" max="21" width="5.453125" style="7" bestFit="1" customWidth="1"/>
    <col min="22" max="22" width="5.453125" style="7" customWidth="1"/>
    <col min="23" max="23" width="9.1796875" style="7" customWidth="1"/>
    <col min="24" max="26" width="5.453125" style="7" bestFit="1" customWidth="1"/>
    <col min="27" max="38" width="9.1796875" style="7" customWidth="1"/>
  </cols>
  <sheetData>
    <row r="1" spans="1:26" ht="15" customHeight="1" x14ac:dyDescent="0.3">
      <c r="A1" s="14"/>
      <c r="B1" s="3" t="s">
        <v>0</v>
      </c>
      <c r="C1" s="3" t="s">
        <v>1</v>
      </c>
      <c r="D1" s="3" t="s">
        <v>2</v>
      </c>
      <c r="E1" s="3" t="s">
        <v>3</v>
      </c>
      <c r="F1" s="3"/>
      <c r="G1" s="3"/>
      <c r="H1" t="s">
        <v>8</v>
      </c>
      <c r="I1"/>
      <c r="J1"/>
      <c r="K1"/>
      <c r="L1"/>
      <c r="M1"/>
      <c r="N1"/>
    </row>
    <row r="2" spans="1:26" ht="15" customHeight="1" thickBot="1" x14ac:dyDescent="0.35">
      <c r="A2" s="14"/>
      <c r="B2" s="3" t="s">
        <v>4</v>
      </c>
      <c r="C2" s="2">
        <v>85</v>
      </c>
      <c r="D2" s="2">
        <v>73.8</v>
      </c>
      <c r="E2" s="2">
        <v>65.7</v>
      </c>
      <c r="F2" s="10"/>
      <c r="G2" s="10"/>
      <c r="I2"/>
      <c r="J2"/>
      <c r="K2"/>
      <c r="L2"/>
      <c r="M2"/>
      <c r="N2"/>
      <c r="R2" s="47"/>
      <c r="S2" s="47"/>
      <c r="T2" s="47"/>
      <c r="U2" s="47"/>
      <c r="W2" s="47"/>
      <c r="X2" s="47"/>
      <c r="Y2" s="47"/>
      <c r="Z2" s="47"/>
    </row>
    <row r="3" spans="1:26" ht="15" customHeight="1" x14ac:dyDescent="0.3">
      <c r="A3" s="14"/>
      <c r="B3" s="3" t="s">
        <v>5</v>
      </c>
      <c r="C3" s="2">
        <v>98.5</v>
      </c>
      <c r="D3" s="2">
        <v>79.900000000000006</v>
      </c>
      <c r="E3" s="2">
        <v>80.099999999999994</v>
      </c>
      <c r="F3" s="10"/>
      <c r="G3" s="10"/>
      <c r="H3" s="6" t="s">
        <v>9</v>
      </c>
      <c r="I3" s="6" t="s">
        <v>10</v>
      </c>
      <c r="J3" s="6" t="s">
        <v>11</v>
      </c>
      <c r="K3" s="6" t="s">
        <v>12</v>
      </c>
      <c r="L3" s="6" t="s">
        <v>13</v>
      </c>
      <c r="M3"/>
      <c r="N3"/>
      <c r="R3" s="11"/>
      <c r="S3" s="11"/>
      <c r="T3" s="11"/>
      <c r="U3" s="11"/>
      <c r="W3" s="11"/>
      <c r="X3" s="12"/>
      <c r="Y3" s="12"/>
      <c r="Z3" s="12"/>
    </row>
    <row r="4" spans="1:26" ht="13" x14ac:dyDescent="0.3">
      <c r="B4" s="3" t="s">
        <v>6</v>
      </c>
      <c r="C4" s="2">
        <v>84.3</v>
      </c>
      <c r="D4" s="2">
        <v>86.4</v>
      </c>
      <c r="E4" s="2">
        <v>71.2</v>
      </c>
      <c r="F4" s="10"/>
      <c r="G4" s="10"/>
      <c r="H4" s="4" t="s">
        <v>4</v>
      </c>
      <c r="I4" s="4">
        <v>3</v>
      </c>
      <c r="J4" s="4">
        <v>224.5</v>
      </c>
      <c r="K4" s="4">
        <v>74.833333333333329</v>
      </c>
      <c r="L4" s="4">
        <v>93.923333333334085</v>
      </c>
      <c r="M4"/>
      <c r="N4"/>
      <c r="R4" s="11"/>
      <c r="S4" s="11"/>
      <c r="T4" s="11"/>
      <c r="U4" s="11"/>
      <c r="W4" s="11"/>
      <c r="X4" s="12"/>
      <c r="Y4" s="12"/>
      <c r="Z4" s="12"/>
    </row>
    <row r="5" spans="1:26" ht="13" x14ac:dyDescent="0.3">
      <c r="B5" s="3" t="s">
        <v>7</v>
      </c>
      <c r="C5" s="2">
        <v>94.1</v>
      </c>
      <c r="D5" s="2">
        <v>100.3</v>
      </c>
      <c r="E5" s="2">
        <v>83</v>
      </c>
      <c r="F5" s="10"/>
      <c r="G5" s="10"/>
      <c r="H5" s="4" t="s">
        <v>5</v>
      </c>
      <c r="I5" s="4">
        <v>3</v>
      </c>
      <c r="J5" s="4">
        <v>258.5</v>
      </c>
      <c r="K5" s="4">
        <v>86.166666666666671</v>
      </c>
      <c r="L5" s="4">
        <v>114.09333333333416</v>
      </c>
      <c r="M5"/>
      <c r="N5"/>
      <c r="R5" s="11"/>
      <c r="S5" s="11"/>
      <c r="T5" s="11"/>
      <c r="U5" s="11"/>
      <c r="W5" s="11"/>
      <c r="X5" s="12"/>
      <c r="Y5" s="12"/>
      <c r="Z5" s="12"/>
    </row>
    <row r="6" spans="1:26" ht="13" x14ac:dyDescent="0.3">
      <c r="B6" s="3"/>
      <c r="C6" s="3"/>
      <c r="D6" s="3"/>
      <c r="E6" s="3"/>
      <c r="H6" s="4" t="s">
        <v>6</v>
      </c>
      <c r="I6" s="4">
        <v>3</v>
      </c>
      <c r="J6" s="4">
        <v>241.9</v>
      </c>
      <c r="K6" s="4">
        <v>80.633333333333326</v>
      </c>
      <c r="L6" s="4">
        <v>67.843333333335977</v>
      </c>
      <c r="M6"/>
      <c r="N6"/>
      <c r="O6" s="9"/>
      <c r="R6" s="11"/>
      <c r="S6" s="11"/>
      <c r="T6" s="11"/>
      <c r="U6" s="11"/>
      <c r="W6" s="11"/>
      <c r="X6" s="12"/>
      <c r="Y6" s="12"/>
      <c r="Z6" s="12"/>
    </row>
    <row r="7" spans="1:26" ht="13" x14ac:dyDescent="0.3">
      <c r="B7" s="3"/>
      <c r="C7" s="2"/>
      <c r="D7" s="2"/>
      <c r="E7" s="2"/>
      <c r="H7" s="4" t="s">
        <v>7</v>
      </c>
      <c r="I7" s="4">
        <v>3</v>
      </c>
      <c r="J7" s="4">
        <v>277.39999999999998</v>
      </c>
      <c r="K7" s="4">
        <v>92.466666666666654</v>
      </c>
      <c r="L7" s="4">
        <v>76.823333333337359</v>
      </c>
      <c r="M7"/>
      <c r="N7"/>
      <c r="O7" s="13"/>
    </row>
    <row r="8" spans="1:26" ht="13" x14ac:dyDescent="0.3">
      <c r="F8" s="3"/>
      <c r="G8" s="3"/>
      <c r="H8" s="4"/>
      <c r="I8" s="4"/>
      <c r="J8" s="4"/>
      <c r="K8" s="4"/>
      <c r="L8" s="4"/>
      <c r="M8"/>
      <c r="N8"/>
    </row>
    <row r="9" spans="1:26" x14ac:dyDescent="0.25">
      <c r="F9" s="2"/>
      <c r="G9" s="2"/>
      <c r="H9" s="4" t="s">
        <v>1</v>
      </c>
      <c r="I9" s="4">
        <v>4</v>
      </c>
      <c r="J9" s="4">
        <v>361.9</v>
      </c>
      <c r="K9" s="4">
        <v>90.474999999999994</v>
      </c>
      <c r="L9" s="4">
        <v>48.549166666666373</v>
      </c>
      <c r="M9"/>
      <c r="N9"/>
    </row>
    <row r="10" spans="1:26" x14ac:dyDescent="0.25">
      <c r="F10" s="2"/>
      <c r="G10" s="2"/>
      <c r="H10" s="4" t="s">
        <v>2</v>
      </c>
      <c r="I10" s="4">
        <v>4</v>
      </c>
      <c r="J10" s="4">
        <v>340.4</v>
      </c>
      <c r="K10" s="4">
        <v>85.1</v>
      </c>
      <c r="L10" s="4">
        <v>129.15333333333547</v>
      </c>
      <c r="M10"/>
      <c r="N10"/>
    </row>
    <row r="11" spans="1:26" ht="13" thickBot="1" x14ac:dyDescent="0.3">
      <c r="F11" s="2"/>
      <c r="G11" s="2"/>
      <c r="H11" s="5" t="s">
        <v>3</v>
      </c>
      <c r="I11" s="5">
        <v>4</v>
      </c>
      <c r="J11" s="5">
        <v>300</v>
      </c>
      <c r="K11" s="5">
        <v>75</v>
      </c>
      <c r="L11" s="5">
        <v>63.646666666667443</v>
      </c>
      <c r="M11"/>
      <c r="N11"/>
    </row>
    <row r="12" spans="1:26" x14ac:dyDescent="0.25">
      <c r="F12" s="2"/>
      <c r="G12" s="2"/>
      <c r="I12"/>
      <c r="J12"/>
      <c r="K12"/>
      <c r="L12"/>
      <c r="M12"/>
      <c r="N12"/>
    </row>
    <row r="13" spans="1:26" x14ac:dyDescent="0.25">
      <c r="I13"/>
      <c r="J13"/>
      <c r="K13"/>
      <c r="L13"/>
      <c r="M13"/>
      <c r="N13"/>
    </row>
    <row r="14" spans="1:26" ht="13" thickBot="1" x14ac:dyDescent="0.3">
      <c r="H14" t="s">
        <v>14</v>
      </c>
      <c r="I14"/>
      <c r="J14"/>
      <c r="K14"/>
      <c r="L14"/>
      <c r="M14"/>
      <c r="N14"/>
    </row>
    <row r="15" spans="1:26" ht="13" x14ac:dyDescent="0.3">
      <c r="H15" s="6" t="s">
        <v>15</v>
      </c>
      <c r="I15" s="6" t="s">
        <v>16</v>
      </c>
      <c r="J15" s="6" t="s">
        <v>17</v>
      </c>
      <c r="K15" s="6" t="s">
        <v>18</v>
      </c>
      <c r="L15" s="6" t="s">
        <v>19</v>
      </c>
      <c r="M15" s="6" t="s">
        <v>20</v>
      </c>
      <c r="N15" s="6" t="s">
        <v>21</v>
      </c>
      <c r="O15" s="8"/>
      <c r="P15" s="8"/>
    </row>
    <row r="16" spans="1:26" x14ac:dyDescent="0.25">
      <c r="H16" s="4" t="s">
        <v>22</v>
      </c>
      <c r="I16" s="4">
        <v>512.51583333333338</v>
      </c>
      <c r="J16" s="4">
        <v>3</v>
      </c>
      <c r="K16" s="4">
        <v>170.83861111111113</v>
      </c>
      <c r="L16" s="4">
        <v>4.845759894105699</v>
      </c>
      <c r="M16" s="4">
        <v>4.8171423407741137E-2</v>
      </c>
      <c r="N16" s="4">
        <v>4.7570626638608644</v>
      </c>
      <c r="O16" s="4"/>
      <c r="P16" s="4"/>
    </row>
    <row r="17" spans="2:16" ht="13" x14ac:dyDescent="0.3">
      <c r="B17" s="3"/>
      <c r="C17" s="3"/>
      <c r="D17" s="3"/>
      <c r="E17" s="3"/>
      <c r="F17" s="3"/>
      <c r="G17" s="3"/>
      <c r="H17" s="4" t="s">
        <v>23</v>
      </c>
      <c r="I17" s="4">
        <v>493.83499999999998</v>
      </c>
      <c r="J17" s="4">
        <v>2</v>
      </c>
      <c r="K17" s="4">
        <v>246.91749999999999</v>
      </c>
      <c r="L17" s="4">
        <v>7.0037031492526891</v>
      </c>
      <c r="M17" s="4">
        <v>2.6970026693347221E-2</v>
      </c>
      <c r="N17" s="4">
        <v>5.1432528498278334</v>
      </c>
      <c r="O17" s="4"/>
      <c r="P17" s="4"/>
    </row>
    <row r="18" spans="2:16" ht="13" x14ac:dyDescent="0.3">
      <c r="B18" s="3"/>
      <c r="C18" s="2"/>
      <c r="D18" s="2"/>
      <c r="E18" s="2"/>
      <c r="F18" s="3"/>
      <c r="G18" s="3"/>
      <c r="H18" s="4" t="s">
        <v>24</v>
      </c>
      <c r="I18" s="4">
        <v>211.5316666666663</v>
      </c>
      <c r="J18" s="4">
        <v>6</v>
      </c>
      <c r="K18" s="4">
        <v>35.255277777777714</v>
      </c>
      <c r="L18" s="4"/>
      <c r="M18" s="4"/>
      <c r="N18" s="4"/>
      <c r="O18" s="4"/>
      <c r="P18" s="4"/>
    </row>
    <row r="19" spans="2:16" ht="13" x14ac:dyDescent="0.3">
      <c r="B19" s="3"/>
      <c r="C19" s="2"/>
      <c r="D19" s="2"/>
      <c r="E19" s="2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</row>
    <row r="20" spans="2:16" ht="13.5" thickBot="1" x14ac:dyDescent="0.35">
      <c r="B20" s="3"/>
      <c r="C20" s="2"/>
      <c r="D20" s="2"/>
      <c r="E20" s="2"/>
      <c r="F20" s="3"/>
      <c r="G20" s="3"/>
      <c r="H20" s="5" t="s">
        <v>25</v>
      </c>
      <c r="I20" s="5">
        <v>1217.8824999999999</v>
      </c>
      <c r="J20" s="5">
        <v>11</v>
      </c>
      <c r="K20" s="5"/>
      <c r="L20" s="5"/>
      <c r="M20" s="5"/>
      <c r="N20" s="5"/>
      <c r="O20" s="4"/>
      <c r="P20" s="4"/>
    </row>
    <row r="21" spans="2:16" ht="13" x14ac:dyDescent="0.3">
      <c r="B21" s="3"/>
      <c r="C21" s="2"/>
      <c r="D21" s="2"/>
      <c r="E21" s="2"/>
      <c r="F21" s="3"/>
      <c r="G21" s="3"/>
      <c r="H21" s="3"/>
    </row>
    <row r="22" spans="2:16" ht="13" x14ac:dyDescent="0.3">
      <c r="B22" s="3"/>
      <c r="C22" s="2"/>
      <c r="D22" s="2"/>
      <c r="E22" s="2"/>
      <c r="F22" s="14" t="s">
        <v>148</v>
      </c>
      <c r="H22" t="s">
        <v>26</v>
      </c>
      <c r="I22"/>
      <c r="J22"/>
      <c r="K22"/>
      <c r="L22"/>
      <c r="M22"/>
      <c r="N22"/>
    </row>
    <row r="23" spans="2:16" x14ac:dyDescent="0.25">
      <c r="I23"/>
      <c r="J23"/>
      <c r="K23"/>
      <c r="L23"/>
      <c r="M23"/>
      <c r="N23"/>
    </row>
    <row r="24" spans="2:16" ht="13" thickBot="1" x14ac:dyDescent="0.3">
      <c r="H24" t="s">
        <v>9</v>
      </c>
      <c r="I24"/>
      <c r="J24"/>
      <c r="K24"/>
      <c r="L24"/>
      <c r="M24"/>
      <c r="N24"/>
    </row>
    <row r="25" spans="2:16" ht="13" x14ac:dyDescent="0.3">
      <c r="H25" s="6" t="s">
        <v>27</v>
      </c>
      <c r="I25" s="6" t="s">
        <v>10</v>
      </c>
      <c r="J25" s="6" t="s">
        <v>11</v>
      </c>
      <c r="K25" s="6" t="s">
        <v>12</v>
      </c>
      <c r="L25" s="6" t="s">
        <v>13</v>
      </c>
      <c r="M25"/>
      <c r="N25"/>
    </row>
    <row r="26" spans="2:16" x14ac:dyDescent="0.25">
      <c r="H26" s="4" t="s">
        <v>4</v>
      </c>
      <c r="I26" s="4">
        <v>3</v>
      </c>
      <c r="J26" s="4">
        <v>224.5</v>
      </c>
      <c r="K26" s="4">
        <v>74.833333333333329</v>
      </c>
      <c r="L26" s="4">
        <v>93.923333333334085</v>
      </c>
      <c r="M26"/>
      <c r="N26"/>
    </row>
    <row r="27" spans="2:16" x14ac:dyDescent="0.25">
      <c r="H27" s="4" t="s">
        <v>5</v>
      </c>
      <c r="I27" s="4">
        <v>3</v>
      </c>
      <c r="J27" s="4">
        <v>258.5</v>
      </c>
      <c r="K27" s="4">
        <v>86.166666666666671</v>
      </c>
      <c r="L27" s="4">
        <v>114.09333333333416</v>
      </c>
      <c r="M27"/>
      <c r="N27"/>
    </row>
    <row r="28" spans="2:16" x14ac:dyDescent="0.25">
      <c r="H28" s="4" t="s">
        <v>6</v>
      </c>
      <c r="I28" s="4">
        <v>3</v>
      </c>
      <c r="J28" s="4">
        <v>241.9</v>
      </c>
      <c r="K28" s="4">
        <v>80.633333333333326</v>
      </c>
      <c r="L28" s="4">
        <v>67.843333333335977</v>
      </c>
      <c r="M28"/>
      <c r="N28"/>
    </row>
    <row r="29" spans="2:16" ht="13" thickBot="1" x14ac:dyDescent="0.3">
      <c r="H29" s="5" t="s">
        <v>7</v>
      </c>
      <c r="I29" s="5">
        <v>3</v>
      </c>
      <c r="J29" s="5">
        <v>277.39999999999998</v>
      </c>
      <c r="K29" s="5">
        <v>92.466666666666654</v>
      </c>
      <c r="L29" s="5">
        <v>76.823333333337359</v>
      </c>
      <c r="M29"/>
      <c r="N29"/>
    </row>
    <row r="30" spans="2:16" x14ac:dyDescent="0.25">
      <c r="I30"/>
      <c r="J30"/>
      <c r="K30"/>
      <c r="L30"/>
      <c r="M30"/>
      <c r="N30"/>
    </row>
    <row r="31" spans="2:16" x14ac:dyDescent="0.25">
      <c r="I31"/>
      <c r="J31"/>
      <c r="K31"/>
      <c r="L31"/>
      <c r="M31"/>
      <c r="N31"/>
    </row>
    <row r="32" spans="2:16" ht="13" thickBot="1" x14ac:dyDescent="0.3">
      <c r="H32" t="s">
        <v>14</v>
      </c>
      <c r="I32"/>
      <c r="J32"/>
      <c r="K32"/>
      <c r="L32"/>
      <c r="M32"/>
      <c r="N32"/>
    </row>
    <row r="33" spans="8:16" ht="13" x14ac:dyDescent="0.3">
      <c r="H33" s="6" t="s">
        <v>15</v>
      </c>
      <c r="I33" s="6" t="s">
        <v>16</v>
      </c>
      <c r="J33" s="6" t="s">
        <v>17</v>
      </c>
      <c r="K33" s="6" t="s">
        <v>18</v>
      </c>
      <c r="L33" s="6" t="s">
        <v>19</v>
      </c>
      <c r="M33" s="6" t="s">
        <v>20</v>
      </c>
      <c r="N33" s="6" t="s">
        <v>21</v>
      </c>
      <c r="O33" s="8"/>
      <c r="P33" s="8"/>
    </row>
    <row r="34" spans="8:16" x14ac:dyDescent="0.25">
      <c r="H34" s="4" t="s">
        <v>28</v>
      </c>
      <c r="I34" s="4">
        <v>512.51583333333338</v>
      </c>
      <c r="J34" s="4">
        <v>3</v>
      </c>
      <c r="K34" s="4">
        <v>170.83861111111113</v>
      </c>
      <c r="L34" s="4">
        <v>1.9375864404643768</v>
      </c>
      <c r="M34" s="4">
        <v>0.2021192363084196</v>
      </c>
      <c r="N34" s="4">
        <v>4.0661805566468345</v>
      </c>
      <c r="O34" s="4"/>
      <c r="P34" s="4"/>
    </row>
    <row r="35" spans="8:16" x14ac:dyDescent="0.25">
      <c r="H35" s="4" t="s">
        <v>29</v>
      </c>
      <c r="I35" s="4">
        <v>705.36666666666656</v>
      </c>
      <c r="J35" s="4">
        <v>8</v>
      </c>
      <c r="K35" s="4">
        <v>88.17083333333332</v>
      </c>
      <c r="L35" s="4"/>
      <c r="M35" s="4"/>
      <c r="N35" s="4"/>
      <c r="O35" s="4"/>
      <c r="P35" s="4"/>
    </row>
    <row r="36" spans="8:16" x14ac:dyDescent="0.25">
      <c r="H36" s="4"/>
      <c r="I36" s="4"/>
      <c r="J36" s="4"/>
      <c r="K36" s="4"/>
      <c r="L36" s="4"/>
      <c r="M36" s="4"/>
      <c r="N36" s="4"/>
      <c r="O36" s="4"/>
      <c r="P36" s="4"/>
    </row>
    <row r="37" spans="8:16" ht="13" thickBot="1" x14ac:dyDescent="0.3">
      <c r="H37" s="5" t="s">
        <v>25</v>
      </c>
      <c r="I37" s="5">
        <v>1217.8824999999999</v>
      </c>
      <c r="J37" s="5">
        <v>11</v>
      </c>
      <c r="K37" s="5"/>
      <c r="L37" s="5"/>
      <c r="M37" s="5"/>
      <c r="N37" s="5"/>
      <c r="O37" s="4"/>
      <c r="P37" s="4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selection activeCell="A3" sqref="A3"/>
    </sheetView>
  </sheetViews>
  <sheetFormatPr defaultRowHeight="12.5" x14ac:dyDescent="0.25"/>
  <cols>
    <col min="2" max="2" width="16.453125" bestFit="1" customWidth="1"/>
    <col min="3" max="3" width="11.1796875" bestFit="1" customWidth="1"/>
    <col min="4" max="4" width="14.1796875" bestFit="1" customWidth="1"/>
    <col min="6" max="6" width="10.26953125" customWidth="1"/>
  </cols>
  <sheetData>
    <row r="1" spans="2:6" s="22" customFormat="1" ht="13" x14ac:dyDescent="0.3">
      <c r="B1" s="14" t="s">
        <v>160</v>
      </c>
      <c r="C1" s="24" t="s">
        <v>138</v>
      </c>
      <c r="D1" s="24" t="s">
        <v>139</v>
      </c>
      <c r="E1" s="24" t="s">
        <v>140</v>
      </c>
      <c r="F1" s="24" t="s">
        <v>141</v>
      </c>
    </row>
    <row r="2" spans="2:6" ht="13" x14ac:dyDescent="0.3">
      <c r="B2" s="53" t="s">
        <v>155</v>
      </c>
      <c r="C2" s="1">
        <v>15</v>
      </c>
      <c r="D2" s="1">
        <v>19</v>
      </c>
      <c r="E2" s="1">
        <v>1</v>
      </c>
      <c r="F2" s="1">
        <v>6.16</v>
      </c>
    </row>
    <row r="3" spans="2:6" ht="13" x14ac:dyDescent="0.3">
      <c r="B3" s="14"/>
      <c r="C3" s="1">
        <v>45</v>
      </c>
      <c r="D3" s="1">
        <v>19</v>
      </c>
      <c r="E3" s="1">
        <v>1</v>
      </c>
      <c r="F3" s="1">
        <v>1.1299999999999999</v>
      </c>
    </row>
    <row r="4" spans="2:6" ht="13" x14ac:dyDescent="0.3">
      <c r="B4" s="14"/>
      <c r="C4" s="1">
        <v>15</v>
      </c>
      <c r="D4" s="1">
        <v>37</v>
      </c>
      <c r="E4" s="1">
        <v>1</v>
      </c>
      <c r="F4" s="1">
        <v>11.17</v>
      </c>
    </row>
    <row r="5" spans="2:6" x14ac:dyDescent="0.25">
      <c r="C5" s="1">
        <v>45</v>
      </c>
      <c r="D5" s="1">
        <v>37</v>
      </c>
      <c r="E5" s="1">
        <v>1</v>
      </c>
      <c r="F5" s="1">
        <v>1.49</v>
      </c>
    </row>
    <row r="6" spans="2:6" x14ac:dyDescent="0.25">
      <c r="C6" s="1">
        <v>15</v>
      </c>
      <c r="D6" s="1">
        <v>19</v>
      </c>
      <c r="E6" s="1">
        <v>2</v>
      </c>
      <c r="F6" s="1">
        <v>1.99</v>
      </c>
    </row>
    <row r="7" spans="2:6" x14ac:dyDescent="0.25">
      <c r="C7" s="1">
        <v>45</v>
      </c>
      <c r="D7" s="1">
        <v>19</v>
      </c>
      <c r="E7" s="1">
        <v>2</v>
      </c>
      <c r="F7" s="1">
        <v>1.24</v>
      </c>
    </row>
    <row r="8" spans="2:6" x14ac:dyDescent="0.25">
      <c r="C8" s="1">
        <v>15</v>
      </c>
      <c r="D8" s="1">
        <v>37</v>
      </c>
      <c r="E8" s="1">
        <v>2</v>
      </c>
      <c r="F8" s="1">
        <v>3.51</v>
      </c>
    </row>
    <row r="9" spans="2:6" x14ac:dyDescent="0.25">
      <c r="C9" s="1">
        <v>45</v>
      </c>
      <c r="D9" s="1">
        <v>37</v>
      </c>
      <c r="E9" s="1">
        <v>2</v>
      </c>
      <c r="F9" s="1">
        <v>0.65</v>
      </c>
    </row>
    <row r="10" spans="2:6" x14ac:dyDescent="0.25">
      <c r="C10" s="1">
        <v>15</v>
      </c>
      <c r="D10" s="1">
        <v>19</v>
      </c>
      <c r="E10" s="1">
        <v>1</v>
      </c>
      <c r="F10" s="1">
        <v>2.9</v>
      </c>
    </row>
    <row r="11" spans="2:6" x14ac:dyDescent="0.25">
      <c r="C11" s="1">
        <v>45</v>
      </c>
      <c r="D11" s="1">
        <v>19</v>
      </c>
      <c r="E11" s="1">
        <v>1</v>
      </c>
      <c r="F11" s="1">
        <v>1.08</v>
      </c>
    </row>
    <row r="12" spans="2:6" x14ac:dyDescent="0.25">
      <c r="C12" s="1">
        <v>15</v>
      </c>
      <c r="D12" s="1">
        <v>37</v>
      </c>
      <c r="E12" s="1">
        <v>1</v>
      </c>
      <c r="F12" s="1">
        <v>15.96</v>
      </c>
    </row>
    <row r="13" spans="2:6" x14ac:dyDescent="0.25">
      <c r="C13" s="1">
        <v>45</v>
      </c>
      <c r="D13" s="1">
        <v>37</v>
      </c>
      <c r="E13" s="1">
        <v>1</v>
      </c>
      <c r="F13" s="1">
        <v>0.46</v>
      </c>
    </row>
    <row r="14" spans="2:6" x14ac:dyDescent="0.25">
      <c r="C14" s="1">
        <v>15</v>
      </c>
      <c r="D14" s="1">
        <v>19</v>
      </c>
      <c r="E14" s="1">
        <v>2</v>
      </c>
      <c r="F14" s="1">
        <v>2.84</v>
      </c>
    </row>
    <row r="15" spans="2:6" x14ac:dyDescent="0.25">
      <c r="C15" s="1">
        <v>45</v>
      </c>
      <c r="D15" s="1">
        <v>19</v>
      </c>
      <c r="E15" s="1">
        <v>2</v>
      </c>
      <c r="F15" s="1">
        <v>1.38</v>
      </c>
    </row>
    <row r="16" spans="2:6" x14ac:dyDescent="0.25">
      <c r="C16" s="1">
        <v>15</v>
      </c>
      <c r="D16" s="1">
        <v>37</v>
      </c>
      <c r="E16" s="1">
        <v>2</v>
      </c>
      <c r="F16" s="1">
        <v>9.3000000000000007</v>
      </c>
    </row>
    <row r="17" spans="3:6" x14ac:dyDescent="0.25">
      <c r="C17" s="1">
        <v>45</v>
      </c>
      <c r="D17" s="1">
        <v>37</v>
      </c>
      <c r="E17" s="1">
        <v>2</v>
      </c>
      <c r="F17" s="1">
        <v>0.68</v>
      </c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41"/>
  <sheetViews>
    <sheetView workbookViewId="0">
      <selection activeCell="A3" sqref="A3"/>
    </sheetView>
  </sheetViews>
  <sheetFormatPr defaultRowHeight="12.5" x14ac:dyDescent="0.25"/>
  <cols>
    <col min="2" max="2" width="16.453125" style="7" bestFit="1" customWidth="1"/>
    <col min="3" max="3" width="12.1796875" style="1" bestFit="1" customWidth="1"/>
    <col min="4" max="4" width="9.1796875" style="1" customWidth="1"/>
    <col min="5" max="24" width="9.1796875" style="7" customWidth="1"/>
  </cols>
  <sheetData>
    <row r="1" spans="2:24" s="1" customFormat="1" ht="13" x14ac:dyDescent="0.3">
      <c r="B1" s="14" t="s">
        <v>160</v>
      </c>
      <c r="C1" s="52" t="s">
        <v>154</v>
      </c>
      <c r="D1" s="52" t="s">
        <v>142</v>
      </c>
      <c r="E1" s="42" t="s">
        <v>82</v>
      </c>
      <c r="F1" s="7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2:24" ht="13" x14ac:dyDescent="0.3">
      <c r="B2" s="53" t="s">
        <v>155</v>
      </c>
      <c r="C2" s="23">
        <v>400</v>
      </c>
      <c r="D2" s="23">
        <v>45</v>
      </c>
      <c r="E2" s="1">
        <v>105</v>
      </c>
    </row>
    <row r="3" spans="2:24" ht="13" x14ac:dyDescent="0.3">
      <c r="C3" s="23">
        <v>329.28932188134524</v>
      </c>
      <c r="D3" s="23">
        <v>66.213203435596427</v>
      </c>
      <c r="E3" s="1">
        <v>109</v>
      </c>
      <c r="F3" s="49"/>
    </row>
    <row r="4" spans="2:24" x14ac:dyDescent="0.25">
      <c r="C4" s="23">
        <v>400</v>
      </c>
      <c r="D4" s="23">
        <v>15</v>
      </c>
      <c r="E4" s="1">
        <v>133</v>
      </c>
      <c r="F4" s="4"/>
    </row>
    <row r="5" spans="2:24" x14ac:dyDescent="0.25">
      <c r="C5" s="23">
        <v>400</v>
      </c>
      <c r="D5" s="23">
        <v>45</v>
      </c>
      <c r="E5" s="1">
        <v>102</v>
      </c>
      <c r="F5" s="4"/>
    </row>
    <row r="6" spans="2:24" x14ac:dyDescent="0.25">
      <c r="C6" s="23">
        <v>329.28932188134524</v>
      </c>
      <c r="D6" s="23">
        <v>23.786796564403573</v>
      </c>
      <c r="E6" s="1">
        <v>137</v>
      </c>
      <c r="F6" s="4"/>
    </row>
    <row r="7" spans="2:24" x14ac:dyDescent="0.25">
      <c r="C7" s="23">
        <v>400</v>
      </c>
      <c r="D7" s="23">
        <v>45</v>
      </c>
      <c r="E7" s="1">
        <v>102</v>
      </c>
      <c r="F7" s="4"/>
    </row>
    <row r="8" spans="2:24" x14ac:dyDescent="0.25">
      <c r="C8" s="23">
        <v>470.71067811865476</v>
      </c>
      <c r="D8" s="23">
        <v>23.786796564403573</v>
      </c>
      <c r="E8" s="1">
        <v>109</v>
      </c>
      <c r="F8" s="4"/>
    </row>
    <row r="9" spans="2:24" x14ac:dyDescent="0.25">
      <c r="C9" s="23">
        <v>400</v>
      </c>
      <c r="D9" s="23">
        <v>75</v>
      </c>
      <c r="E9" s="1">
        <v>102</v>
      </c>
    </row>
    <row r="10" spans="2:24" x14ac:dyDescent="0.25">
      <c r="C10" s="23">
        <v>470.71067811865476</v>
      </c>
      <c r="D10" s="23">
        <v>66.213203435596427</v>
      </c>
      <c r="E10" s="1">
        <v>91</v>
      </c>
    </row>
    <row r="11" spans="2:24" ht="13" x14ac:dyDescent="0.3">
      <c r="C11" s="23">
        <v>400</v>
      </c>
      <c r="D11" s="23">
        <v>45</v>
      </c>
      <c r="E11" s="1">
        <v>103</v>
      </c>
      <c r="F11" s="8"/>
    </row>
    <row r="12" spans="2:24" x14ac:dyDescent="0.25">
      <c r="C12" s="23">
        <v>300</v>
      </c>
      <c r="D12" s="23">
        <v>45</v>
      </c>
      <c r="E12" s="1">
        <v>132</v>
      </c>
      <c r="F12" s="4"/>
    </row>
    <row r="13" spans="2:24" x14ac:dyDescent="0.25">
      <c r="C13" s="23">
        <v>400</v>
      </c>
      <c r="D13" s="23">
        <v>45</v>
      </c>
      <c r="E13" s="1">
        <v>101</v>
      </c>
      <c r="F13" s="4"/>
    </row>
    <row r="14" spans="2:24" x14ac:dyDescent="0.25">
      <c r="C14" s="23">
        <v>500</v>
      </c>
      <c r="D14" s="23">
        <v>45</v>
      </c>
      <c r="E14" s="1">
        <v>96</v>
      </c>
      <c r="F14" s="4"/>
    </row>
    <row r="16" spans="2:24" ht="13" x14ac:dyDescent="0.3">
      <c r="E16" s="8"/>
      <c r="F16" s="8"/>
    </row>
    <row r="17" spans="5:6" x14ac:dyDescent="0.25">
      <c r="E17" s="4"/>
      <c r="F17" s="4"/>
    </row>
    <row r="18" spans="5:6" x14ac:dyDescent="0.25">
      <c r="E18" s="4"/>
      <c r="F18" s="4"/>
    </row>
    <row r="19" spans="5:6" x14ac:dyDescent="0.25">
      <c r="E19" s="4"/>
      <c r="F19" s="4"/>
    </row>
    <row r="20" spans="5:6" x14ac:dyDescent="0.25">
      <c r="E20" s="4"/>
      <c r="F20" s="4"/>
    </row>
    <row r="21" spans="5:6" x14ac:dyDescent="0.25">
      <c r="E21" s="4"/>
      <c r="F21" s="4"/>
    </row>
    <row r="22" spans="5:6" x14ac:dyDescent="0.25">
      <c r="E22" s="4"/>
      <c r="F22" s="4"/>
    </row>
    <row r="28" spans="5:6" ht="13" x14ac:dyDescent="0.3">
      <c r="E28" s="8"/>
      <c r="F28" s="8"/>
    </row>
    <row r="29" spans="5:6" x14ac:dyDescent="0.25">
      <c r="E29" s="4"/>
      <c r="F29" s="4"/>
    </row>
    <row r="30" spans="5:6" x14ac:dyDescent="0.25">
      <c r="E30" s="4"/>
      <c r="F30" s="4"/>
    </row>
    <row r="31" spans="5:6" x14ac:dyDescent="0.25">
      <c r="E31" s="4"/>
      <c r="F31" s="4"/>
    </row>
    <row r="32" spans="5:6" x14ac:dyDescent="0.25">
      <c r="E32" s="4"/>
      <c r="F32" s="4"/>
    </row>
    <row r="33" spans="5:6" x14ac:dyDescent="0.25">
      <c r="E33" s="4"/>
      <c r="F33" s="4"/>
    </row>
    <row r="34" spans="5:6" x14ac:dyDescent="0.25">
      <c r="E34" s="4"/>
      <c r="F34" s="4"/>
    </row>
    <row r="35" spans="5:6" x14ac:dyDescent="0.25">
      <c r="E35" s="4"/>
      <c r="F35" s="4"/>
    </row>
    <row r="36" spans="5:6" x14ac:dyDescent="0.25">
      <c r="E36" s="4"/>
      <c r="F36" s="4"/>
    </row>
    <row r="37" spans="5:6" x14ac:dyDescent="0.25">
      <c r="E37" s="4"/>
      <c r="F37" s="4"/>
    </row>
    <row r="38" spans="5:6" x14ac:dyDescent="0.25">
      <c r="E38" s="4"/>
      <c r="F38" s="4"/>
    </row>
    <row r="39" spans="5:6" x14ac:dyDescent="0.25">
      <c r="E39" s="4"/>
      <c r="F39" s="4"/>
    </row>
    <row r="40" spans="5:6" x14ac:dyDescent="0.25">
      <c r="E40" s="4"/>
      <c r="F40" s="4"/>
    </row>
    <row r="41" spans="5:6" x14ac:dyDescent="0.25">
      <c r="E41" s="4"/>
      <c r="F41" s="4"/>
    </row>
  </sheetData>
  <phoneticPr fontId="1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9"/>
  <sheetViews>
    <sheetView workbookViewId="0">
      <selection activeCell="A3" sqref="A3"/>
    </sheetView>
  </sheetViews>
  <sheetFormatPr defaultRowHeight="12.5" x14ac:dyDescent="0.25"/>
  <cols>
    <col min="2" max="2" width="16.453125" bestFit="1" customWidth="1"/>
    <col min="3" max="5" width="8.453125" customWidth="1"/>
    <col min="6" max="6" width="9.1796875" style="26" customWidth="1"/>
    <col min="8" max="8" width="9.1796875" style="1" customWidth="1"/>
    <col min="11" max="13" width="9.1796875" style="1" customWidth="1"/>
  </cols>
  <sheetData>
    <row r="1" spans="2:19" ht="13" x14ac:dyDescent="0.3">
      <c r="B1" s="14" t="s">
        <v>160</v>
      </c>
      <c r="C1" s="24" t="s">
        <v>4</v>
      </c>
      <c r="D1" s="24" t="s">
        <v>5</v>
      </c>
      <c r="E1" s="24" t="s">
        <v>6</v>
      </c>
      <c r="F1" s="51" t="s">
        <v>144</v>
      </c>
      <c r="I1" s="24" t="s">
        <v>145</v>
      </c>
      <c r="K1" s="24" t="s">
        <v>4</v>
      </c>
      <c r="L1" s="24" t="s">
        <v>6</v>
      </c>
      <c r="M1" s="24" t="s">
        <v>146</v>
      </c>
      <c r="N1" s="24" t="s">
        <v>147</v>
      </c>
      <c r="O1" s="1"/>
      <c r="P1" s="1"/>
      <c r="Q1" s="1"/>
      <c r="S1" s="1"/>
    </row>
    <row r="2" spans="2:19" ht="13" x14ac:dyDescent="0.3">
      <c r="B2" s="53" t="s">
        <v>155</v>
      </c>
      <c r="C2" s="1">
        <v>1</v>
      </c>
      <c r="D2" s="1">
        <v>0</v>
      </c>
      <c r="E2" s="1">
        <v>0</v>
      </c>
      <c r="F2" s="21">
        <v>18.073467130574826</v>
      </c>
      <c r="H2" s="1" t="s">
        <v>4</v>
      </c>
      <c r="I2">
        <v>19.91671734984368</v>
      </c>
      <c r="K2" s="1">
        <v>1</v>
      </c>
      <c r="L2" s="1">
        <v>0</v>
      </c>
      <c r="M2" s="21">
        <f>$I$2*K2+$I$4*L2+$I$6*K2*L2</f>
        <v>19.91671734984368</v>
      </c>
      <c r="N2" s="21">
        <v>18.073467130574826</v>
      </c>
      <c r="O2" s="1"/>
      <c r="Q2" s="1"/>
      <c r="S2" s="1"/>
    </row>
    <row r="3" spans="2:19" x14ac:dyDescent="0.25">
      <c r="C3" s="1">
        <v>0.75</v>
      </c>
      <c r="D3" s="1">
        <v>0.25</v>
      </c>
      <c r="E3" s="1">
        <v>0</v>
      </c>
      <c r="F3" s="21">
        <v>28.547248497398101</v>
      </c>
      <c r="H3" s="1" t="s">
        <v>5</v>
      </c>
      <c r="I3">
        <v>47.574618697587454</v>
      </c>
      <c r="K3" s="1">
        <v>0.75</v>
      </c>
      <c r="L3" s="1">
        <v>0.25</v>
      </c>
      <c r="M3" s="21">
        <f>$I$2*K3+$I$4*L3+$I$6*K3*L3</f>
        <v>24.71809475505993</v>
      </c>
      <c r="N3" s="21">
        <v>24.6</v>
      </c>
      <c r="O3" s="1"/>
      <c r="Q3" s="1"/>
      <c r="S3" s="1"/>
    </row>
    <row r="4" spans="2:19" x14ac:dyDescent="0.25">
      <c r="C4" s="1">
        <v>0.75</v>
      </c>
      <c r="D4" s="1">
        <v>0</v>
      </c>
      <c r="E4" s="1">
        <v>0.25</v>
      </c>
      <c r="F4" s="21">
        <v>24.6</v>
      </c>
      <c r="H4" s="1" t="s">
        <v>6</v>
      </c>
      <c r="I4">
        <v>68.740730263404259</v>
      </c>
      <c r="K4" s="1">
        <v>0.5</v>
      </c>
      <c r="L4" s="1">
        <v>0.5</v>
      </c>
      <c r="M4" s="21">
        <f>$I$2*K4+$I$4*L4+$I$6*K4*L4</f>
        <v>34.455889375725441</v>
      </c>
      <c r="N4" s="21">
        <v>34.1</v>
      </c>
      <c r="O4" s="1"/>
      <c r="Q4" s="1"/>
      <c r="S4" s="1"/>
    </row>
    <row r="5" spans="2:19" x14ac:dyDescent="0.25">
      <c r="C5" s="1">
        <v>0.5</v>
      </c>
      <c r="D5" s="1">
        <v>0.5</v>
      </c>
      <c r="E5" s="1">
        <v>0</v>
      </c>
      <c r="F5" s="21">
        <v>26.654955008540981</v>
      </c>
      <c r="H5" s="1" t="s">
        <v>105</v>
      </c>
      <c r="I5">
        <v>-16.236445919141858</v>
      </c>
      <c r="K5" s="1">
        <v>0.25</v>
      </c>
      <c r="L5" s="1">
        <v>0.75</v>
      </c>
      <c r="M5" s="21">
        <f>$I$2*K5+$I$4*L5+$I$6*K5*L5</f>
        <v>49.13010121184022</v>
      </c>
      <c r="N5" s="21">
        <v>48.308416441044187</v>
      </c>
      <c r="O5" s="1"/>
      <c r="Q5" s="1"/>
      <c r="S5" s="1"/>
    </row>
    <row r="6" spans="2:19" x14ac:dyDescent="0.25">
      <c r="C6" s="1">
        <v>0.5</v>
      </c>
      <c r="D6" s="1">
        <v>0.25</v>
      </c>
      <c r="E6" s="1">
        <v>0.25</v>
      </c>
      <c r="F6" s="21">
        <v>40.093258500306185</v>
      </c>
      <c r="H6" s="1" t="s">
        <v>106</v>
      </c>
      <c r="I6">
        <v>-39.491337723594107</v>
      </c>
      <c r="K6" s="1">
        <v>0</v>
      </c>
      <c r="L6" s="1">
        <v>1</v>
      </c>
      <c r="M6" s="21">
        <f>$I$2*K6+$I$4*L6+$I$6*K6*L6</f>
        <v>68.740730263404259</v>
      </c>
      <c r="N6" s="21">
        <v>69.697657839874196</v>
      </c>
      <c r="O6" s="1"/>
      <c r="Q6" s="1"/>
      <c r="S6" s="1"/>
    </row>
    <row r="7" spans="2:19" x14ac:dyDescent="0.25">
      <c r="C7" s="1">
        <v>0.5</v>
      </c>
      <c r="D7" s="1">
        <v>0</v>
      </c>
      <c r="E7" s="1">
        <v>0.5</v>
      </c>
      <c r="F7" s="21">
        <v>34.1</v>
      </c>
      <c r="H7" s="1" t="s">
        <v>107</v>
      </c>
      <c r="I7">
        <v>7.905164711310106</v>
      </c>
      <c r="O7" s="1"/>
      <c r="P7" s="1"/>
      <c r="Q7" s="1"/>
      <c r="S7" s="1"/>
    </row>
    <row r="8" spans="2:19" x14ac:dyDescent="0.25">
      <c r="C8" s="1">
        <v>0.25</v>
      </c>
      <c r="D8" s="1">
        <v>0.75</v>
      </c>
      <c r="E8" s="1">
        <v>0</v>
      </c>
      <c r="F8" s="21">
        <v>38.138484994185276</v>
      </c>
      <c r="H8" s="1" t="s">
        <v>108</v>
      </c>
      <c r="I8">
        <v>224.2513444955766</v>
      </c>
      <c r="O8" s="1"/>
      <c r="P8" s="1"/>
      <c r="Q8" s="1"/>
      <c r="S8" s="1"/>
    </row>
    <row r="9" spans="2:19" x14ac:dyDescent="0.25">
      <c r="C9" s="1">
        <v>0.25</v>
      </c>
      <c r="D9" s="1">
        <v>0.5</v>
      </c>
      <c r="E9" s="1">
        <v>0.25</v>
      </c>
      <c r="F9" s="21">
        <v>45.207010928419294</v>
      </c>
      <c r="O9" s="1"/>
      <c r="P9" s="1"/>
      <c r="Q9" s="1"/>
      <c r="S9" s="1"/>
    </row>
    <row r="10" spans="2:19" x14ac:dyDescent="0.25">
      <c r="C10" s="1">
        <v>0.25</v>
      </c>
      <c r="D10" s="1">
        <v>0.25</v>
      </c>
      <c r="E10" s="1">
        <v>0.5</v>
      </c>
      <c r="F10" s="21">
        <v>57.010792012499621</v>
      </c>
      <c r="O10" s="1"/>
      <c r="P10" s="1"/>
      <c r="Q10" s="1"/>
      <c r="S10" s="1"/>
    </row>
    <row r="11" spans="2:19" x14ac:dyDescent="0.25">
      <c r="C11" s="1">
        <v>0.25</v>
      </c>
      <c r="D11" s="1">
        <v>0</v>
      </c>
      <c r="E11" s="1">
        <v>0.75</v>
      </c>
      <c r="F11" s="21">
        <v>48.308416441044187</v>
      </c>
      <c r="O11" s="1"/>
      <c r="P11" s="1"/>
      <c r="Q11" s="1"/>
      <c r="S11" s="1"/>
    </row>
    <row r="12" spans="2:19" x14ac:dyDescent="0.25">
      <c r="C12" s="1">
        <v>0</v>
      </c>
      <c r="D12" s="1">
        <v>1</v>
      </c>
      <c r="E12" s="1">
        <v>0</v>
      </c>
      <c r="F12" s="21">
        <v>47.470444103535954</v>
      </c>
      <c r="O12" s="1"/>
      <c r="P12" s="1"/>
      <c r="Q12" s="1"/>
      <c r="S12" s="1"/>
    </row>
    <row r="13" spans="2:19" x14ac:dyDescent="0.25">
      <c r="C13" s="1">
        <v>0</v>
      </c>
      <c r="D13" s="1">
        <v>0.75</v>
      </c>
      <c r="E13" s="1">
        <v>0.25</v>
      </c>
      <c r="F13" s="21">
        <v>56.32020505557422</v>
      </c>
      <c r="O13" s="1"/>
      <c r="P13" s="1"/>
      <c r="Q13" s="1"/>
      <c r="S13" s="1"/>
    </row>
    <row r="14" spans="2:19" x14ac:dyDescent="0.25">
      <c r="C14" s="1">
        <v>0</v>
      </c>
      <c r="D14" s="1">
        <v>0.5</v>
      </c>
      <c r="E14" s="1">
        <v>0.5</v>
      </c>
      <c r="F14" s="21">
        <v>60.549964858886689</v>
      </c>
      <c r="O14" s="1"/>
      <c r="P14" s="1"/>
      <c r="Q14" s="1"/>
      <c r="S14" s="1"/>
    </row>
    <row r="15" spans="2:19" x14ac:dyDescent="0.25">
      <c r="C15" s="1">
        <v>0</v>
      </c>
      <c r="D15" s="1">
        <v>0.25</v>
      </c>
      <c r="E15" s="1">
        <v>0.75</v>
      </c>
      <c r="F15" s="21">
        <v>62.578284481585968</v>
      </c>
      <c r="O15" s="1"/>
      <c r="P15" s="1"/>
      <c r="Q15" s="1"/>
      <c r="S15" s="1"/>
    </row>
    <row r="16" spans="2:19" x14ac:dyDescent="0.25">
      <c r="C16" s="1">
        <v>0</v>
      </c>
      <c r="D16" s="1">
        <v>0</v>
      </c>
      <c r="E16" s="1">
        <v>1</v>
      </c>
      <c r="F16" s="21">
        <v>69.697657839874196</v>
      </c>
      <c r="O16" s="1"/>
      <c r="P16" s="1"/>
      <c r="Q16" s="1"/>
      <c r="S16" s="1"/>
    </row>
    <row r="24" spans="3:5" x14ac:dyDescent="0.25">
      <c r="C24" s="1"/>
      <c r="D24" s="1"/>
      <c r="E24" s="1"/>
    </row>
    <row r="25" spans="3:5" x14ac:dyDescent="0.25">
      <c r="C25" s="1"/>
      <c r="D25" s="1"/>
      <c r="E25" s="1"/>
    </row>
    <row r="26" spans="3:5" x14ac:dyDescent="0.25">
      <c r="C26" s="1"/>
      <c r="D26" s="1"/>
      <c r="E26" s="1"/>
    </row>
    <row r="27" spans="3:5" x14ac:dyDescent="0.25">
      <c r="C27" s="1"/>
      <c r="D27" s="1"/>
      <c r="E27" s="1"/>
    </row>
    <row r="28" spans="3:5" x14ac:dyDescent="0.25">
      <c r="C28" s="1"/>
      <c r="D28" s="1"/>
      <c r="E28" s="1"/>
    </row>
    <row r="29" spans="3:5" x14ac:dyDescent="0.25">
      <c r="C29" s="1"/>
      <c r="D29" s="1"/>
      <c r="E29" s="1"/>
    </row>
    <row r="30" spans="3:5" x14ac:dyDescent="0.25">
      <c r="C30" s="1"/>
      <c r="D30" s="1"/>
      <c r="E30" s="1"/>
    </row>
    <row r="31" spans="3:5" x14ac:dyDescent="0.25">
      <c r="C31" s="1"/>
      <c r="D31" s="1"/>
      <c r="E31" s="1"/>
    </row>
    <row r="32" spans="3:5" x14ac:dyDescent="0.25">
      <c r="C32" s="1"/>
      <c r="D32" s="1"/>
      <c r="E32" s="1"/>
    </row>
    <row r="33" spans="3:5" x14ac:dyDescent="0.25">
      <c r="C33" s="1"/>
      <c r="D33" s="1"/>
      <c r="E33" s="1"/>
    </row>
    <row r="34" spans="3:5" x14ac:dyDescent="0.25">
      <c r="C34" s="1"/>
      <c r="D34" s="1"/>
      <c r="E34" s="1"/>
    </row>
    <row r="35" spans="3:5" x14ac:dyDescent="0.25">
      <c r="C35" s="1"/>
      <c r="D35" s="1"/>
      <c r="E35" s="1"/>
    </row>
    <row r="36" spans="3:5" x14ac:dyDescent="0.25">
      <c r="C36" s="1"/>
      <c r="D36" s="1"/>
      <c r="E36" s="1"/>
    </row>
    <row r="37" spans="3:5" x14ac:dyDescent="0.25">
      <c r="C37" s="1"/>
      <c r="D37" s="1"/>
      <c r="E37" s="1"/>
    </row>
    <row r="38" spans="3:5" x14ac:dyDescent="0.25">
      <c r="C38" s="1"/>
      <c r="D38" s="1"/>
      <c r="E38" s="1"/>
    </row>
    <row r="39" spans="3:5" x14ac:dyDescent="0.25">
      <c r="C39" s="1"/>
      <c r="D39" s="1"/>
      <c r="E39" s="1"/>
    </row>
  </sheetData>
  <phoneticPr fontId="1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6"/>
  <sheetViews>
    <sheetView topLeftCell="A17" workbookViewId="0">
      <selection activeCell="D26" sqref="D26"/>
    </sheetView>
  </sheetViews>
  <sheetFormatPr defaultRowHeight="12.5" x14ac:dyDescent="0.25"/>
  <cols>
    <col min="2" max="2" width="15.453125" customWidth="1"/>
    <col min="3" max="5" width="9.54296875" bestFit="1" customWidth="1"/>
    <col min="7" max="7" width="10.26953125" customWidth="1"/>
    <col min="13" max="13" width="10.54296875" customWidth="1"/>
    <col min="14" max="14" width="9.54296875" bestFit="1" customWidth="1"/>
  </cols>
  <sheetData>
    <row r="1" spans="1:14" ht="13" x14ac:dyDescent="0.3">
      <c r="A1" s="14"/>
      <c r="B1" s="17" t="s">
        <v>39</v>
      </c>
      <c r="C1" s="15" t="s">
        <v>40</v>
      </c>
      <c r="D1" s="15" t="s">
        <v>41</v>
      </c>
      <c r="E1" s="15" t="s">
        <v>42</v>
      </c>
      <c r="G1" t="s">
        <v>43</v>
      </c>
      <c r="M1" s="17"/>
      <c r="N1" s="48"/>
    </row>
    <row r="2" spans="1:14" x14ac:dyDescent="0.25">
      <c r="B2" s="18" t="s">
        <v>30</v>
      </c>
      <c r="C2" s="19">
        <v>1.46</v>
      </c>
      <c r="D2" s="19">
        <v>1.88</v>
      </c>
      <c r="E2" s="19">
        <v>1.39</v>
      </c>
      <c r="M2" s="18"/>
      <c r="N2" s="19"/>
    </row>
    <row r="3" spans="1:14" x14ac:dyDescent="0.25">
      <c r="B3" s="18" t="s">
        <v>31</v>
      </c>
      <c r="C3" s="19">
        <v>2.2000000000000002</v>
      </c>
      <c r="D3" s="19">
        <v>1.51</v>
      </c>
      <c r="E3" s="19">
        <v>1.49</v>
      </c>
      <c r="G3" t="s">
        <v>9</v>
      </c>
      <c r="H3" t="s">
        <v>40</v>
      </c>
      <c r="I3" t="s">
        <v>41</v>
      </c>
      <c r="J3" t="s">
        <v>42</v>
      </c>
      <c r="K3" t="s">
        <v>25</v>
      </c>
      <c r="M3" s="18"/>
      <c r="N3" s="19"/>
    </row>
    <row r="4" spans="1:14" ht="13.5" thickBot="1" x14ac:dyDescent="0.35">
      <c r="B4" s="18" t="s">
        <v>32</v>
      </c>
      <c r="C4" s="19">
        <v>1.86</v>
      </c>
      <c r="D4" s="19">
        <v>1</v>
      </c>
      <c r="E4" s="19">
        <v>1</v>
      </c>
      <c r="G4" s="16" t="s">
        <v>30</v>
      </c>
      <c r="H4" s="16"/>
      <c r="I4" s="16"/>
      <c r="J4" s="16"/>
      <c r="K4" s="16"/>
      <c r="M4" s="18"/>
      <c r="N4" s="19"/>
    </row>
    <row r="5" spans="1:14" x14ac:dyDescent="0.25">
      <c r="B5" s="18" t="s">
        <v>33</v>
      </c>
      <c r="C5" s="19">
        <v>1.5</v>
      </c>
      <c r="D5" s="19">
        <v>1.2</v>
      </c>
      <c r="E5" s="19">
        <v>0.92</v>
      </c>
      <c r="G5" s="4" t="s">
        <v>10</v>
      </c>
      <c r="H5" s="4">
        <v>2</v>
      </c>
      <c r="I5" s="4">
        <v>2</v>
      </c>
      <c r="J5" s="4">
        <v>2</v>
      </c>
      <c r="K5" s="4">
        <v>6</v>
      </c>
      <c r="M5" s="18"/>
      <c r="N5" s="19"/>
    </row>
    <row r="6" spans="1:14" x14ac:dyDescent="0.25">
      <c r="B6" s="18" t="s">
        <v>34</v>
      </c>
      <c r="C6" s="19">
        <v>1.1599999999999999</v>
      </c>
      <c r="D6" s="19">
        <v>0.96</v>
      </c>
      <c r="E6" s="19">
        <v>0.95</v>
      </c>
      <c r="G6" s="4" t="s">
        <v>11</v>
      </c>
      <c r="H6" s="4">
        <v>3.66</v>
      </c>
      <c r="I6" s="4">
        <v>3.39</v>
      </c>
      <c r="J6" s="4">
        <v>2.88</v>
      </c>
      <c r="K6" s="4">
        <v>9.93</v>
      </c>
      <c r="M6" s="18"/>
      <c r="N6" s="19"/>
    </row>
    <row r="7" spans="1:14" x14ac:dyDescent="0.25">
      <c r="B7" s="18" t="s">
        <v>35</v>
      </c>
      <c r="C7" s="19">
        <v>1.0900000000000001</v>
      </c>
      <c r="D7" s="19">
        <v>0.97</v>
      </c>
      <c r="E7" s="19">
        <v>1.08</v>
      </c>
      <c r="G7" s="4" t="s">
        <v>12</v>
      </c>
      <c r="H7" s="4">
        <v>1.83</v>
      </c>
      <c r="I7" s="4">
        <v>1.6950000000000001</v>
      </c>
      <c r="J7" s="4">
        <v>1.44</v>
      </c>
      <c r="K7" s="4">
        <v>1.655</v>
      </c>
      <c r="M7" s="18"/>
      <c r="N7" s="19"/>
    </row>
    <row r="8" spans="1:14" x14ac:dyDescent="0.25">
      <c r="B8" s="18" t="s">
        <v>36</v>
      </c>
      <c r="C8" s="19">
        <v>1.1100000000000001</v>
      </c>
      <c r="D8" s="19">
        <v>1.36</v>
      </c>
      <c r="E8" s="19">
        <v>1.1599999999999999</v>
      </c>
      <c r="G8" s="4" t="s">
        <v>13</v>
      </c>
      <c r="H8" s="4">
        <v>0.2737999999999996</v>
      </c>
      <c r="I8" s="4">
        <v>6.8450000000001232E-2</v>
      </c>
      <c r="J8" s="4">
        <v>4.9999999999998934E-3</v>
      </c>
      <c r="K8" s="4">
        <v>0.10082999999999984</v>
      </c>
      <c r="M8" s="18"/>
      <c r="N8" s="19"/>
    </row>
    <row r="9" spans="1:14" x14ac:dyDescent="0.25">
      <c r="B9" s="18" t="s">
        <v>37</v>
      </c>
      <c r="C9" s="19">
        <v>1.45</v>
      </c>
      <c r="D9" s="19">
        <v>1.22</v>
      </c>
      <c r="E9" s="19">
        <v>1</v>
      </c>
      <c r="G9" s="4"/>
      <c r="H9" s="4"/>
      <c r="I9" s="4"/>
      <c r="J9" s="4"/>
      <c r="K9" s="4"/>
      <c r="M9" s="18"/>
      <c r="N9" s="19"/>
    </row>
    <row r="10" spans="1:14" ht="13.5" thickBot="1" x14ac:dyDescent="0.35">
      <c r="G10" s="16" t="s">
        <v>32</v>
      </c>
      <c r="H10" s="16"/>
      <c r="I10" s="16"/>
      <c r="J10" s="16"/>
      <c r="K10" s="16"/>
      <c r="M10" s="7"/>
      <c r="N10" s="7"/>
    </row>
    <row r="11" spans="1:14" x14ac:dyDescent="0.25">
      <c r="G11" s="4" t="s">
        <v>10</v>
      </c>
      <c r="H11" s="4">
        <v>2</v>
      </c>
      <c r="I11" s="4">
        <v>2</v>
      </c>
      <c r="J11" s="4">
        <v>2</v>
      </c>
      <c r="K11" s="4">
        <v>6</v>
      </c>
      <c r="M11" s="7"/>
      <c r="N11" s="7"/>
    </row>
    <row r="12" spans="1:14" x14ac:dyDescent="0.25">
      <c r="G12" s="4" t="s">
        <v>11</v>
      </c>
      <c r="H12" s="4">
        <v>3.36</v>
      </c>
      <c r="I12" s="4">
        <v>2.2000000000000002</v>
      </c>
      <c r="J12" s="4">
        <v>1.92</v>
      </c>
      <c r="K12" s="4">
        <v>7.48</v>
      </c>
      <c r="M12" s="7"/>
      <c r="N12" s="7"/>
    </row>
    <row r="13" spans="1:14" x14ac:dyDescent="0.25">
      <c r="G13" s="4" t="s">
        <v>12</v>
      </c>
      <c r="H13" s="4">
        <v>1.68</v>
      </c>
      <c r="I13" s="4">
        <v>1.1000000000000001</v>
      </c>
      <c r="J13" s="4">
        <v>0.96</v>
      </c>
      <c r="K13" s="4">
        <v>1.2466666666666668</v>
      </c>
    </row>
    <row r="14" spans="1:14" x14ac:dyDescent="0.25">
      <c r="G14" s="4" t="s">
        <v>13</v>
      </c>
      <c r="H14" s="4">
        <v>6.4799999999999081E-2</v>
      </c>
      <c r="I14" s="4">
        <v>1.9999999999999574E-2</v>
      </c>
      <c r="J14" s="4">
        <v>3.2000000000000917E-3</v>
      </c>
      <c r="K14" s="4">
        <v>0.13418666666666609</v>
      </c>
    </row>
    <row r="15" spans="1:14" x14ac:dyDescent="0.25">
      <c r="G15" s="4"/>
      <c r="H15" s="4"/>
      <c r="I15" s="4"/>
      <c r="J15" s="4"/>
      <c r="K15" s="4"/>
    </row>
    <row r="16" spans="1:14" ht="13.5" thickBot="1" x14ac:dyDescent="0.35">
      <c r="G16" s="16" t="s">
        <v>34</v>
      </c>
      <c r="H16" s="16"/>
      <c r="I16" s="16"/>
      <c r="J16" s="16"/>
      <c r="K16" s="16"/>
    </row>
    <row r="17" spans="7:14" x14ac:dyDescent="0.25">
      <c r="G17" s="4" t="s">
        <v>10</v>
      </c>
      <c r="H17" s="4">
        <v>2</v>
      </c>
      <c r="I17" s="4">
        <v>2</v>
      </c>
      <c r="J17" s="4">
        <v>2</v>
      </c>
      <c r="K17" s="4">
        <v>6</v>
      </c>
    </row>
    <row r="18" spans="7:14" x14ac:dyDescent="0.25">
      <c r="G18" s="4" t="s">
        <v>11</v>
      </c>
      <c r="H18" s="4">
        <v>2.25</v>
      </c>
      <c r="I18" s="4">
        <v>1.93</v>
      </c>
      <c r="J18" s="4">
        <v>2.0299999999999998</v>
      </c>
      <c r="K18" s="4">
        <v>6.21</v>
      </c>
    </row>
    <row r="19" spans="7:14" x14ac:dyDescent="0.25">
      <c r="G19" s="4" t="s">
        <v>12</v>
      </c>
      <c r="H19" s="4">
        <v>1.125</v>
      </c>
      <c r="I19" s="4">
        <v>0.96499999999999997</v>
      </c>
      <c r="J19" s="4">
        <v>1.0149999999999999</v>
      </c>
      <c r="K19" s="4">
        <v>1.0349999999999999</v>
      </c>
    </row>
    <row r="20" spans="7:14" x14ac:dyDescent="0.25">
      <c r="G20" s="4" t="s">
        <v>13</v>
      </c>
      <c r="H20" s="4">
        <v>2.4500000000000632E-3</v>
      </c>
      <c r="I20" s="4">
        <v>5.000000000000009E-5</v>
      </c>
      <c r="J20" s="4">
        <v>8.4499999999998465E-3</v>
      </c>
      <c r="K20" s="4">
        <v>7.5500000000001677E-3</v>
      </c>
    </row>
    <row r="21" spans="7:14" x14ac:dyDescent="0.25">
      <c r="G21" s="4"/>
      <c r="H21" s="4"/>
      <c r="I21" s="4"/>
      <c r="J21" s="4"/>
      <c r="K21" s="4"/>
    </row>
    <row r="22" spans="7:14" ht="13.5" thickBot="1" x14ac:dyDescent="0.35">
      <c r="G22" s="16" t="s">
        <v>36</v>
      </c>
      <c r="H22" s="16"/>
      <c r="I22" s="16"/>
      <c r="J22" s="16"/>
      <c r="K22" s="16"/>
    </row>
    <row r="23" spans="7:14" x14ac:dyDescent="0.25">
      <c r="G23" s="4" t="s">
        <v>10</v>
      </c>
      <c r="H23" s="4">
        <v>2</v>
      </c>
      <c r="I23" s="4">
        <v>2</v>
      </c>
      <c r="J23" s="4">
        <v>2</v>
      </c>
      <c r="K23" s="4">
        <v>6</v>
      </c>
    </row>
    <row r="24" spans="7:14" x14ac:dyDescent="0.25">
      <c r="G24" s="4" t="s">
        <v>11</v>
      </c>
      <c r="H24" s="4">
        <v>2.56</v>
      </c>
      <c r="I24" s="4">
        <v>2.58</v>
      </c>
      <c r="J24" s="4">
        <v>2.16</v>
      </c>
      <c r="K24" s="4">
        <v>7.3</v>
      </c>
    </row>
    <row r="25" spans="7:14" x14ac:dyDescent="0.25">
      <c r="G25" s="4" t="s">
        <v>12</v>
      </c>
      <c r="H25" s="4">
        <v>1.28</v>
      </c>
      <c r="I25" s="4">
        <v>1.29</v>
      </c>
      <c r="J25" s="4">
        <v>1.08</v>
      </c>
      <c r="K25" s="4">
        <v>1.2166666666666666</v>
      </c>
    </row>
    <row r="26" spans="7:14" x14ac:dyDescent="0.25">
      <c r="G26" s="4" t="s">
        <v>13</v>
      </c>
      <c r="H26" s="4">
        <v>5.7799999999999851E-2</v>
      </c>
      <c r="I26" s="4">
        <v>9.7999999999998089E-3</v>
      </c>
      <c r="J26" s="4">
        <v>1.2799999999999923E-2</v>
      </c>
      <c r="K26" s="4">
        <v>2.7306666666666857E-2</v>
      </c>
    </row>
    <row r="27" spans="7:14" x14ac:dyDescent="0.25">
      <c r="G27" s="4"/>
      <c r="H27" s="4"/>
      <c r="I27" s="4"/>
      <c r="J27" s="4"/>
      <c r="K27" s="4"/>
    </row>
    <row r="28" spans="7:14" ht="13.5" thickBot="1" x14ac:dyDescent="0.35">
      <c r="G28" s="16" t="s">
        <v>25</v>
      </c>
      <c r="H28" s="16"/>
      <c r="I28" s="16"/>
      <c r="J28" s="16"/>
      <c r="K28" s="16"/>
      <c r="L28" s="16"/>
      <c r="M28" s="20"/>
      <c r="N28" s="20"/>
    </row>
    <row r="29" spans="7:14" x14ac:dyDescent="0.25">
      <c r="G29" s="4" t="s">
        <v>10</v>
      </c>
      <c r="H29" s="4">
        <v>8</v>
      </c>
      <c r="I29" s="4">
        <v>8</v>
      </c>
      <c r="J29" s="4">
        <v>8</v>
      </c>
      <c r="K29" s="4"/>
      <c r="L29" s="4"/>
      <c r="M29" s="4"/>
      <c r="N29" s="4"/>
    </row>
    <row r="30" spans="7:14" x14ac:dyDescent="0.25">
      <c r="G30" s="4" t="s">
        <v>11</v>
      </c>
      <c r="H30" s="4">
        <v>11.83</v>
      </c>
      <c r="I30" s="4">
        <v>10.1</v>
      </c>
      <c r="J30" s="4">
        <v>8.99</v>
      </c>
      <c r="K30" s="4"/>
      <c r="L30" s="4"/>
      <c r="M30" s="4"/>
      <c r="N30" s="4"/>
    </row>
    <row r="31" spans="7:14" x14ac:dyDescent="0.25">
      <c r="G31" s="4" t="s">
        <v>12</v>
      </c>
      <c r="H31" s="4">
        <v>1.47875</v>
      </c>
      <c r="I31" s="4">
        <v>1.2625</v>
      </c>
      <c r="J31" s="4">
        <v>1.12375</v>
      </c>
      <c r="K31" s="4"/>
      <c r="L31" s="4"/>
      <c r="M31" s="4"/>
      <c r="N31" s="4"/>
    </row>
    <row r="32" spans="7:14" x14ac:dyDescent="0.25">
      <c r="G32" s="4" t="s">
        <v>13</v>
      </c>
      <c r="H32" s="4">
        <v>0.15084107142857203</v>
      </c>
      <c r="I32" s="4">
        <v>0.10053571428571446</v>
      </c>
      <c r="J32" s="4">
        <v>4.4369642857142413E-2</v>
      </c>
      <c r="K32" s="4"/>
      <c r="L32" s="4"/>
      <c r="M32" s="4"/>
      <c r="N32" s="4"/>
    </row>
    <row r="33" spans="7:14" x14ac:dyDescent="0.25">
      <c r="G33" s="4"/>
      <c r="H33" s="4"/>
      <c r="I33" s="4"/>
      <c r="J33" s="4"/>
      <c r="K33" s="4"/>
      <c r="L33" s="4"/>
      <c r="M33" s="4"/>
      <c r="N33" s="4"/>
    </row>
    <row r="35" spans="7:14" ht="13" thickBot="1" x14ac:dyDescent="0.3">
      <c r="G35" t="s">
        <v>14</v>
      </c>
      <c r="N35" s="7"/>
    </row>
    <row r="36" spans="7:14" ht="13" x14ac:dyDescent="0.3">
      <c r="G36" s="54" t="s">
        <v>15</v>
      </c>
      <c r="H36" s="6" t="s">
        <v>16</v>
      </c>
      <c r="I36" s="6" t="s">
        <v>17</v>
      </c>
      <c r="J36" s="6" t="s">
        <v>18</v>
      </c>
      <c r="K36" s="6" t="s">
        <v>19</v>
      </c>
      <c r="L36" s="6" t="s">
        <v>20</v>
      </c>
      <c r="M36" s="6" t="s">
        <v>21</v>
      </c>
      <c r="N36" s="8"/>
    </row>
    <row r="37" spans="7:14" x14ac:dyDescent="0.25">
      <c r="G37" s="4" t="s">
        <v>44</v>
      </c>
      <c r="H37" s="4">
        <v>1.232966666666667</v>
      </c>
      <c r="I37" s="4">
        <v>3</v>
      </c>
      <c r="J37" s="4">
        <v>0.41098888888888901</v>
      </c>
      <c r="K37" s="4">
        <v>9.365489302443347</v>
      </c>
      <c r="L37" s="4">
        <v>1.8163886046654359E-3</v>
      </c>
      <c r="M37" s="4">
        <v>3.4902948206546531</v>
      </c>
      <c r="N37" s="4"/>
    </row>
    <row r="38" spans="7:14" x14ac:dyDescent="0.25">
      <c r="G38" s="4" t="s">
        <v>23</v>
      </c>
      <c r="H38" s="4">
        <v>0.51210833333333383</v>
      </c>
      <c r="I38" s="4">
        <v>2</v>
      </c>
      <c r="J38" s="4">
        <v>0.25605416666666692</v>
      </c>
      <c r="K38" s="4">
        <v>5.8348841625522248</v>
      </c>
      <c r="L38" s="4">
        <v>1.6979442762886026E-2</v>
      </c>
      <c r="M38" s="4">
        <v>3.8852938347033836</v>
      </c>
      <c r="N38" s="4"/>
    </row>
    <row r="39" spans="7:14" x14ac:dyDescent="0.25">
      <c r="G39" s="4" t="s">
        <v>45</v>
      </c>
      <c r="H39" s="4">
        <v>0.31065833333333304</v>
      </c>
      <c r="I39" s="4">
        <v>6</v>
      </c>
      <c r="J39" s="4">
        <v>5.1776388888888837E-2</v>
      </c>
      <c r="K39" s="4">
        <v>1.1798645398151648</v>
      </c>
      <c r="L39" s="4">
        <v>0.37869835967744453</v>
      </c>
      <c r="M39" s="4">
        <v>2.9961203776127796</v>
      </c>
      <c r="N39" s="4"/>
    </row>
    <row r="40" spans="7:14" x14ac:dyDescent="0.25">
      <c r="G40" s="4" t="s">
        <v>46</v>
      </c>
      <c r="H40" s="4">
        <v>0.52660000000000018</v>
      </c>
      <c r="I40" s="4">
        <v>12</v>
      </c>
      <c r="J40" s="4">
        <v>4.3883333333333351E-2</v>
      </c>
      <c r="K40" s="4"/>
      <c r="L40" s="4"/>
      <c r="M40" s="4"/>
      <c r="N40" s="4"/>
    </row>
    <row r="41" spans="7:14" x14ac:dyDescent="0.25">
      <c r="G41" s="4"/>
      <c r="H41" s="4"/>
      <c r="I41" s="4"/>
      <c r="J41" s="4"/>
      <c r="K41" s="4"/>
      <c r="L41" s="4"/>
      <c r="M41" s="4"/>
      <c r="N41" s="4"/>
    </row>
    <row r="42" spans="7:14" ht="13" thickBot="1" x14ac:dyDescent="0.3">
      <c r="G42" s="5" t="s">
        <v>25</v>
      </c>
      <c r="H42" s="5">
        <v>2.582333333333334</v>
      </c>
      <c r="I42" s="5">
        <v>23</v>
      </c>
      <c r="J42" s="5"/>
      <c r="K42" s="5"/>
      <c r="L42" s="5"/>
      <c r="M42" s="5"/>
      <c r="N42" s="4"/>
    </row>
    <row r="43" spans="7:14" x14ac:dyDescent="0.25">
      <c r="N43" s="7"/>
    </row>
    <row r="44" spans="7:14" x14ac:dyDescent="0.25">
      <c r="N44" s="7"/>
    </row>
    <row r="45" spans="7:14" x14ac:dyDescent="0.25">
      <c r="N45" s="7"/>
    </row>
    <row r="46" spans="7:14" x14ac:dyDescent="0.25">
      <c r="N46" s="7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25"/>
  <sheetViews>
    <sheetView workbookViewId="0">
      <selection activeCell="A3" sqref="A3"/>
    </sheetView>
  </sheetViews>
  <sheetFormatPr defaultRowHeight="13" x14ac:dyDescent="0.3"/>
  <cols>
    <col min="1" max="1" width="9.1796875" style="14" customWidth="1"/>
    <col min="2" max="2" width="6.1796875" bestFit="1" customWidth="1"/>
    <col min="3" max="3" width="8" bestFit="1" customWidth="1"/>
    <col min="4" max="4" width="12.81640625" bestFit="1" customWidth="1"/>
    <col min="5" max="5" width="11" bestFit="1" customWidth="1"/>
    <col min="6" max="6" width="11.54296875" bestFit="1" customWidth="1"/>
    <col min="7" max="7" width="13.54296875" bestFit="1" customWidth="1"/>
    <col min="8" max="8" width="19.54296875" bestFit="1" customWidth="1"/>
    <col min="9" max="9" width="4.54296875" customWidth="1"/>
    <col min="10" max="10" width="12.453125" customWidth="1"/>
    <col min="11" max="11" width="7.81640625" style="1" customWidth="1"/>
    <col min="12" max="12" width="6.453125" style="1" customWidth="1"/>
    <col min="13" max="13" width="8.453125" style="1" customWidth="1"/>
    <col min="14" max="14" width="7.54296875" style="1" customWidth="1"/>
    <col min="15" max="15" width="8.26953125" customWidth="1"/>
    <col min="16" max="16" width="9.1796875" style="1" customWidth="1"/>
    <col min="17" max="17" width="6.7265625" customWidth="1"/>
  </cols>
  <sheetData>
    <row r="1" spans="2:17" x14ac:dyDescent="0.3">
      <c r="B1" s="25" t="s">
        <v>66</v>
      </c>
      <c r="C1" s="25" t="s">
        <v>44</v>
      </c>
      <c r="D1" s="25" t="s">
        <v>58</v>
      </c>
      <c r="E1" s="25" t="s">
        <v>74</v>
      </c>
      <c r="F1" s="25" t="s">
        <v>79</v>
      </c>
      <c r="G1" s="25" t="s">
        <v>80</v>
      </c>
      <c r="H1" s="25" t="s">
        <v>81</v>
      </c>
      <c r="J1" s="22" t="s">
        <v>76</v>
      </c>
      <c r="O1" s="24" t="s">
        <v>78</v>
      </c>
    </row>
    <row r="2" spans="2:17" x14ac:dyDescent="0.3">
      <c r="B2" s="1" t="s">
        <v>59</v>
      </c>
      <c r="C2" s="1" t="s">
        <v>4</v>
      </c>
      <c r="D2" s="1">
        <v>1</v>
      </c>
      <c r="E2" s="21">
        <v>60.92</v>
      </c>
      <c r="F2" s="1"/>
      <c r="G2" s="1"/>
      <c r="H2" s="21"/>
      <c r="J2" t="s">
        <v>62</v>
      </c>
      <c r="K2" s="1">
        <f>SUMSQ(F:F)</f>
        <v>710167.15390000003</v>
      </c>
      <c r="O2" s="1">
        <v>3</v>
      </c>
    </row>
    <row r="3" spans="2:17" x14ac:dyDescent="0.3">
      <c r="B3" s="1" t="s">
        <v>59</v>
      </c>
      <c r="C3" s="1" t="s">
        <v>4</v>
      </c>
      <c r="D3" s="1">
        <v>1</v>
      </c>
      <c r="E3" s="21">
        <v>60.99</v>
      </c>
      <c r="F3" s="1"/>
      <c r="G3" s="1"/>
      <c r="H3" s="21">
        <f>SUM(E2:E3)</f>
        <v>121.91</v>
      </c>
      <c r="J3" t="s">
        <v>63</v>
      </c>
      <c r="K3" s="1">
        <f>SUMSQ(G:G)</f>
        <v>355090.80709999998</v>
      </c>
      <c r="O3" s="1">
        <v>2</v>
      </c>
    </row>
    <row r="4" spans="2:17" x14ac:dyDescent="0.3">
      <c r="B4" s="1" t="s">
        <v>59</v>
      </c>
      <c r="C4" s="1" t="s">
        <v>4</v>
      </c>
      <c r="D4" s="1">
        <v>2</v>
      </c>
      <c r="E4" s="21">
        <v>60.98</v>
      </c>
      <c r="F4" s="1"/>
      <c r="G4" s="1"/>
      <c r="H4" s="21"/>
      <c r="J4" t="s">
        <v>64</v>
      </c>
      <c r="K4" s="1">
        <f>SUMSQ(H:H)</f>
        <v>177545.56989999997</v>
      </c>
      <c r="O4" s="1">
        <v>2</v>
      </c>
    </row>
    <row r="5" spans="2:17" x14ac:dyDescent="0.3">
      <c r="B5" s="1" t="s">
        <v>59</v>
      </c>
      <c r="C5" s="1" t="s">
        <v>4</v>
      </c>
      <c r="D5" s="1">
        <v>2</v>
      </c>
      <c r="E5" s="21">
        <v>61.01</v>
      </c>
      <c r="F5" s="1"/>
      <c r="G5" s="21">
        <f>SUM(E2:E5)</f>
        <v>243.89999999999998</v>
      </c>
      <c r="H5" s="21">
        <f>SUM(E4:E5)</f>
        <v>121.99</v>
      </c>
      <c r="J5" t="s">
        <v>77</v>
      </c>
      <c r="K5" s="1">
        <f>SUMSQ(E:E)</f>
        <v>88772.842300000004</v>
      </c>
      <c r="O5" s="1">
        <v>2</v>
      </c>
    </row>
    <row r="6" spans="2:17" x14ac:dyDescent="0.3">
      <c r="B6" s="1" t="s">
        <v>59</v>
      </c>
      <c r="C6" s="1" t="s">
        <v>5</v>
      </c>
      <c r="D6" s="1">
        <v>1</v>
      </c>
      <c r="E6" s="21">
        <v>61.4</v>
      </c>
      <c r="F6" s="1"/>
      <c r="G6" s="1"/>
      <c r="H6" s="21"/>
    </row>
    <row r="7" spans="2:17" x14ac:dyDescent="0.3">
      <c r="B7" s="1" t="s">
        <v>59</v>
      </c>
      <c r="C7" s="1" t="s">
        <v>5</v>
      </c>
      <c r="D7" s="1">
        <v>1</v>
      </c>
      <c r="E7" s="21">
        <v>61.34</v>
      </c>
      <c r="F7" s="1"/>
      <c r="G7" s="1"/>
      <c r="H7" s="21">
        <f>SUM(E6:E7)</f>
        <v>122.74000000000001</v>
      </c>
      <c r="J7" s="22" t="s">
        <v>14</v>
      </c>
      <c r="K7" s="24" t="s">
        <v>16</v>
      </c>
      <c r="L7" s="24" t="s">
        <v>67</v>
      </c>
      <c r="M7" s="24" t="s">
        <v>18</v>
      </c>
      <c r="N7" s="24" t="s">
        <v>19</v>
      </c>
      <c r="O7" s="24" t="s">
        <v>69</v>
      </c>
      <c r="P7" s="24" t="s">
        <v>13</v>
      </c>
      <c r="Q7" s="24" t="s">
        <v>70</v>
      </c>
    </row>
    <row r="8" spans="2:17" x14ac:dyDescent="0.3">
      <c r="B8" s="1" t="s">
        <v>59</v>
      </c>
      <c r="C8" s="1" t="s">
        <v>5</v>
      </c>
      <c r="D8" s="1">
        <v>2</v>
      </c>
      <c r="E8" s="21">
        <v>61.28</v>
      </c>
      <c r="F8" s="1"/>
      <c r="G8" s="1"/>
      <c r="H8" s="21"/>
      <c r="J8" t="s">
        <v>66</v>
      </c>
      <c r="K8" s="1">
        <f>K2/8-SUM(E2:E25)^2/24</f>
        <v>1.6712333333416609</v>
      </c>
      <c r="L8" s="1">
        <f>O2-1</f>
        <v>2</v>
      </c>
      <c r="M8" s="1">
        <f>K8/L8</f>
        <v>0.83561666667083045</v>
      </c>
      <c r="N8" s="1">
        <f>M8/M9</f>
        <v>1.3868868557507494</v>
      </c>
      <c r="O8" s="1">
        <f>FDIST(N8,L8,L9)</f>
        <v>0.37453485810883846</v>
      </c>
      <c r="P8" s="1">
        <f>(M8-M9)/(O5*O4*O3)</f>
        <v>2.9138020834276787E-2</v>
      </c>
      <c r="Q8" s="2">
        <f>100*P8/$P$12</f>
        <v>15.697558594489495</v>
      </c>
    </row>
    <row r="9" spans="2:17" x14ac:dyDescent="0.3">
      <c r="B9" s="1" t="s">
        <v>59</v>
      </c>
      <c r="C9" s="1" t="s">
        <v>5</v>
      </c>
      <c r="D9" s="1">
        <v>2</v>
      </c>
      <c r="E9" s="21">
        <v>61.35</v>
      </c>
      <c r="F9" s="21">
        <f>SUM(E2:E9)</f>
        <v>489.27</v>
      </c>
      <c r="G9" s="21">
        <f>SUM(E6:E9)</f>
        <v>245.37</v>
      </c>
      <c r="H9" s="21">
        <f>SUM(E8:E9)</f>
        <v>122.63</v>
      </c>
      <c r="J9" t="s">
        <v>75</v>
      </c>
      <c r="K9" s="1">
        <f>K3/4-K2/8</f>
        <v>1.8075374999898486</v>
      </c>
      <c r="L9" s="1">
        <f>O2*(O3-1)</f>
        <v>3</v>
      </c>
      <c r="M9" s="1">
        <f>K9/L9</f>
        <v>0.60251249999661616</v>
      </c>
      <c r="N9" s="1">
        <f>M9/M10</f>
        <v>43.463480616850752</v>
      </c>
      <c r="O9" s="1">
        <f>FDIST(N9,L9,L10)</f>
        <v>1.8313042354794481E-4</v>
      </c>
      <c r="P9" s="1">
        <f>(M9-M10)/(O5*O4)</f>
        <v>0.1471624999994674</v>
      </c>
      <c r="Q9" s="2">
        <f>100*P9/$P$12</f>
        <v>79.281018425784822</v>
      </c>
    </row>
    <row r="10" spans="2:17" x14ac:dyDescent="0.3">
      <c r="B10" s="1" t="s">
        <v>60</v>
      </c>
      <c r="C10" s="1" t="s">
        <v>4</v>
      </c>
      <c r="D10" s="1">
        <v>1</v>
      </c>
      <c r="E10" s="21">
        <v>60.88</v>
      </c>
      <c r="F10" s="1"/>
      <c r="G10" s="1"/>
      <c r="H10" s="21"/>
      <c r="J10" t="s">
        <v>65</v>
      </c>
      <c r="K10" s="1">
        <f>K4/2-K3/4</f>
        <v>8.317499999247957E-2</v>
      </c>
      <c r="L10" s="1">
        <f>O2*O3*(O4-1)</f>
        <v>6</v>
      </c>
      <c r="M10" s="1">
        <f>K10/L10</f>
        <v>1.3862499998746594E-2</v>
      </c>
      <c r="N10" s="1">
        <f>M10/M11</f>
        <v>2.9006102865686665</v>
      </c>
      <c r="O10" s="1">
        <f>FDIST(N10,L10,L11)</f>
        <v>5.5020912793888037E-2</v>
      </c>
      <c r="P10" s="1">
        <f>(M10-M11)/O5</f>
        <v>4.5416666653181892E-3</v>
      </c>
      <c r="Q10" s="2">
        <f>100*P10/$P$12</f>
        <v>2.4467371686276542</v>
      </c>
    </row>
    <row r="11" spans="2:17" x14ac:dyDescent="0.3">
      <c r="B11" s="1" t="s">
        <v>60</v>
      </c>
      <c r="C11" s="1" t="s">
        <v>4</v>
      </c>
      <c r="D11" s="1">
        <v>1</v>
      </c>
      <c r="E11" s="21">
        <v>60.87</v>
      </c>
      <c r="F11" s="1"/>
      <c r="G11" s="1"/>
      <c r="H11" s="21">
        <f>SUM(E10:E11)</f>
        <v>121.75</v>
      </c>
      <c r="J11" t="s">
        <v>72</v>
      </c>
      <c r="K11" s="1">
        <f>K5-K4/2</f>
        <v>5.73500000173226E-2</v>
      </c>
      <c r="L11" s="1">
        <f>O2*O3*O4*(O5-1)</f>
        <v>12</v>
      </c>
      <c r="M11" s="1">
        <f>K11/L11</f>
        <v>4.7791666681102169E-3</v>
      </c>
      <c r="N11" s="1" t="s">
        <v>68</v>
      </c>
      <c r="O11" s="1" t="s">
        <v>68</v>
      </c>
      <c r="P11" s="1">
        <f>M11</f>
        <v>4.7791666681102169E-3</v>
      </c>
      <c r="Q11" s="2">
        <f>100*P11/$P$12</f>
        <v>2.5746858110980311</v>
      </c>
    </row>
    <row r="12" spans="2:17" x14ac:dyDescent="0.3">
      <c r="B12" s="1" t="s">
        <v>60</v>
      </c>
      <c r="C12" s="1" t="s">
        <v>4</v>
      </c>
      <c r="D12" s="1">
        <v>2</v>
      </c>
      <c r="E12" s="21">
        <v>61.02</v>
      </c>
      <c r="F12" s="1"/>
      <c r="G12" s="1"/>
      <c r="H12" s="21"/>
      <c r="J12" t="s">
        <v>38</v>
      </c>
      <c r="K12" s="1">
        <f>SUM(K8:K11)</f>
        <v>3.6192958333413117</v>
      </c>
      <c r="L12" s="23">
        <f>COUNT(E:E)-1</f>
        <v>23</v>
      </c>
      <c r="M12" s="1" t="s">
        <v>68</v>
      </c>
      <c r="N12" s="1" t="s">
        <v>68</v>
      </c>
      <c r="O12" s="1" t="s">
        <v>68</v>
      </c>
      <c r="P12" s="1">
        <f>SUM(P8:P11)</f>
        <v>0.1856213541671726</v>
      </c>
      <c r="Q12" s="2">
        <f>100*P12/$P$12</f>
        <v>100.00000000000001</v>
      </c>
    </row>
    <row r="13" spans="2:17" x14ac:dyDescent="0.3">
      <c r="B13" s="1" t="s">
        <v>60</v>
      </c>
      <c r="C13" s="1" t="s">
        <v>4</v>
      </c>
      <c r="D13" s="1">
        <v>2</v>
      </c>
      <c r="E13" s="21">
        <v>61.02</v>
      </c>
      <c r="F13" s="1"/>
      <c r="G13" s="21">
        <f>SUM(E10:E13)</f>
        <v>243.79000000000002</v>
      </c>
      <c r="H13" s="21">
        <f>SUM(E12:E13)</f>
        <v>122.04</v>
      </c>
    </row>
    <row r="14" spans="2:17" x14ac:dyDescent="0.3">
      <c r="B14" s="1" t="s">
        <v>60</v>
      </c>
      <c r="C14" s="1" t="s">
        <v>5</v>
      </c>
      <c r="D14" s="1">
        <v>1</v>
      </c>
      <c r="E14" s="21">
        <v>60.27</v>
      </c>
      <c r="F14" s="1"/>
      <c r="G14" s="1"/>
      <c r="H14" s="21"/>
      <c r="J14" t="s">
        <v>71</v>
      </c>
      <c r="M14" s="1">
        <f>SQRT(M11)</f>
        <v>6.9131517183627741E-2</v>
      </c>
    </row>
    <row r="15" spans="2:17" x14ac:dyDescent="0.3">
      <c r="B15" s="1" t="s">
        <v>60</v>
      </c>
      <c r="C15" s="1" t="s">
        <v>5</v>
      </c>
      <c r="D15" s="1">
        <v>1</v>
      </c>
      <c r="E15" s="21">
        <v>60.1</v>
      </c>
      <c r="F15" s="1"/>
      <c r="G15" s="1"/>
      <c r="H15" s="21">
        <f>SUM(E14:E15)</f>
        <v>120.37</v>
      </c>
      <c r="J15" t="s">
        <v>73</v>
      </c>
      <c r="M15" s="1">
        <f>SQRT(P12)</f>
        <v>0.43083796741602592</v>
      </c>
    </row>
    <row r="16" spans="2:17" x14ac:dyDescent="0.3">
      <c r="B16" s="1" t="s">
        <v>60</v>
      </c>
      <c r="C16" s="1" t="s">
        <v>5</v>
      </c>
      <c r="D16" s="1">
        <v>2</v>
      </c>
      <c r="E16" s="21">
        <v>60.04</v>
      </c>
      <c r="F16" s="1"/>
      <c r="G16" s="1"/>
      <c r="H16" s="21"/>
    </row>
    <row r="17" spans="2:8" x14ac:dyDescent="0.3">
      <c r="B17" s="1" t="s">
        <v>60</v>
      </c>
      <c r="C17" s="1" t="s">
        <v>5</v>
      </c>
      <c r="D17" s="1">
        <v>2</v>
      </c>
      <c r="E17" s="21">
        <v>59.93</v>
      </c>
      <c r="F17" s="21">
        <f>SUM(E10:E17)</f>
        <v>484.13000000000005</v>
      </c>
      <c r="G17" s="21">
        <f>SUM(E14:E17)</f>
        <v>240.34</v>
      </c>
      <c r="H17" s="21">
        <f>SUM(E16:E17)</f>
        <v>119.97</v>
      </c>
    </row>
    <row r="18" spans="2:8" x14ac:dyDescent="0.3">
      <c r="B18" s="1" t="s">
        <v>61</v>
      </c>
      <c r="C18" s="1" t="s">
        <v>4</v>
      </c>
      <c r="D18" s="1">
        <v>1</v>
      </c>
      <c r="E18" s="21">
        <v>60.82</v>
      </c>
      <c r="F18" s="1"/>
      <c r="G18" s="1"/>
      <c r="H18" s="21"/>
    </row>
    <row r="19" spans="2:8" x14ac:dyDescent="0.3">
      <c r="B19" s="1" t="s">
        <v>61</v>
      </c>
      <c r="C19" s="1" t="s">
        <v>4</v>
      </c>
      <c r="D19" s="1">
        <v>1</v>
      </c>
      <c r="E19" s="21">
        <v>60.76</v>
      </c>
      <c r="F19" s="1"/>
      <c r="G19" s="1"/>
      <c r="H19" s="21">
        <f>SUM(E18:E19)</f>
        <v>121.58</v>
      </c>
    </row>
    <row r="20" spans="2:8" x14ac:dyDescent="0.3">
      <c r="B20" s="1" t="s">
        <v>61</v>
      </c>
      <c r="C20" s="1" t="s">
        <v>4</v>
      </c>
      <c r="D20" s="1">
        <v>2</v>
      </c>
      <c r="E20" s="21">
        <v>60.96</v>
      </c>
      <c r="F20" s="1"/>
      <c r="G20" s="1"/>
      <c r="H20" s="21"/>
    </row>
    <row r="21" spans="2:8" x14ac:dyDescent="0.3">
      <c r="B21" s="1" t="s">
        <v>61</v>
      </c>
      <c r="C21" s="1" t="s">
        <v>4</v>
      </c>
      <c r="D21" s="1">
        <v>2</v>
      </c>
      <c r="E21" s="21">
        <v>60.88</v>
      </c>
      <c r="F21" s="1"/>
      <c r="G21" s="21">
        <f>SUM(E18:E21)</f>
        <v>243.42</v>
      </c>
      <c r="H21" s="21">
        <f>SUM(E20:E21)</f>
        <v>121.84</v>
      </c>
    </row>
    <row r="22" spans="2:8" x14ac:dyDescent="0.3">
      <c r="B22" s="1" t="s">
        <v>61</v>
      </c>
      <c r="C22" s="1" t="s">
        <v>5</v>
      </c>
      <c r="D22" s="1">
        <v>1</v>
      </c>
      <c r="E22" s="21">
        <v>60.7</v>
      </c>
      <c r="F22" s="1"/>
      <c r="G22" s="1"/>
      <c r="H22" s="21"/>
    </row>
    <row r="23" spans="2:8" x14ac:dyDescent="0.3">
      <c r="B23" s="1" t="s">
        <v>61</v>
      </c>
      <c r="C23" s="1" t="s">
        <v>5</v>
      </c>
      <c r="D23" s="1">
        <v>1</v>
      </c>
      <c r="E23" s="21">
        <v>60.67</v>
      </c>
      <c r="F23" s="1"/>
      <c r="G23" s="1"/>
      <c r="H23" s="21">
        <f>SUM(E22:E23)</f>
        <v>121.37</v>
      </c>
    </row>
    <row r="24" spans="2:8" x14ac:dyDescent="0.3">
      <c r="B24" s="1" t="s">
        <v>61</v>
      </c>
      <c r="C24" s="1" t="s">
        <v>5</v>
      </c>
      <c r="D24" s="1">
        <v>2</v>
      </c>
      <c r="E24" s="21">
        <v>60.82</v>
      </c>
      <c r="F24" s="1"/>
      <c r="G24" s="1"/>
      <c r="H24" s="21"/>
    </row>
    <row r="25" spans="2:8" x14ac:dyDescent="0.3">
      <c r="B25" s="1" t="s">
        <v>61</v>
      </c>
      <c r="C25" s="1" t="s">
        <v>5</v>
      </c>
      <c r="D25" s="1">
        <v>2</v>
      </c>
      <c r="E25" s="21">
        <v>60.6</v>
      </c>
      <c r="F25" s="21">
        <f>SUM(E18:E25)</f>
        <v>486.21000000000004</v>
      </c>
      <c r="G25" s="21">
        <f>SUM(E22:E25)</f>
        <v>242.79</v>
      </c>
      <c r="H25" s="21">
        <f>SUM(E24:E25)</f>
        <v>121.42</v>
      </c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workbookViewId="0">
      <selection activeCell="L7" sqref="L7"/>
    </sheetView>
  </sheetViews>
  <sheetFormatPr defaultRowHeight="12.5" x14ac:dyDescent="0.25"/>
  <cols>
    <col min="3" max="4" width="10.7265625" bestFit="1" customWidth="1"/>
    <col min="6" max="6" width="11" customWidth="1"/>
    <col min="7" max="7" width="10.453125" customWidth="1"/>
  </cols>
  <sheetData>
    <row r="1" spans="2:9" x14ac:dyDescent="0.25">
      <c r="F1" t="s">
        <v>43</v>
      </c>
    </row>
    <row r="2" spans="2:9" ht="13" x14ac:dyDescent="0.3">
      <c r="B2" s="1"/>
      <c r="C2" s="24" t="s">
        <v>83</v>
      </c>
      <c r="D2" s="24" t="s">
        <v>84</v>
      </c>
    </row>
    <row r="3" spans="2:9" ht="13" x14ac:dyDescent="0.3">
      <c r="B3" s="24" t="s">
        <v>85</v>
      </c>
      <c r="C3" s="1">
        <v>23.2</v>
      </c>
      <c r="D3" s="1">
        <v>26.1</v>
      </c>
      <c r="F3" t="s">
        <v>9</v>
      </c>
      <c r="G3" t="s">
        <v>83</v>
      </c>
      <c r="H3" t="s">
        <v>84</v>
      </c>
      <c r="I3" t="s">
        <v>25</v>
      </c>
    </row>
    <row r="4" spans="2:9" ht="13.5" thickBot="1" x14ac:dyDescent="0.35">
      <c r="B4" s="24"/>
      <c r="C4" s="1">
        <v>22.5</v>
      </c>
      <c r="D4" s="1">
        <v>27.3</v>
      </c>
      <c r="F4" s="16" t="s">
        <v>85</v>
      </c>
      <c r="G4" s="16"/>
      <c r="H4" s="16"/>
      <c r="I4" s="16"/>
    </row>
    <row r="5" spans="2:9" ht="13" x14ac:dyDescent="0.3">
      <c r="B5" s="24" t="s">
        <v>86</v>
      </c>
      <c r="C5" s="1">
        <v>22.8</v>
      </c>
      <c r="D5" s="1">
        <v>23.9</v>
      </c>
      <c r="F5" s="4" t="s">
        <v>10</v>
      </c>
      <c r="G5" s="4">
        <v>2</v>
      </c>
      <c r="H5" s="4">
        <v>2</v>
      </c>
      <c r="I5" s="4">
        <v>4</v>
      </c>
    </row>
    <row r="6" spans="2:9" ht="13" x14ac:dyDescent="0.3">
      <c r="B6" s="24"/>
      <c r="C6" s="1">
        <v>21.1</v>
      </c>
      <c r="D6" s="1">
        <v>24.2</v>
      </c>
      <c r="F6" s="4" t="s">
        <v>11</v>
      </c>
      <c r="G6" s="4">
        <v>45.7</v>
      </c>
      <c r="H6" s="4">
        <v>53.4</v>
      </c>
      <c r="I6" s="4">
        <v>99.1</v>
      </c>
    </row>
    <row r="7" spans="2:9" ht="13" x14ac:dyDescent="0.3">
      <c r="B7" s="22"/>
      <c r="F7" s="4" t="s">
        <v>12</v>
      </c>
      <c r="G7" s="4">
        <v>22.85</v>
      </c>
      <c r="H7" s="4">
        <v>26.7</v>
      </c>
      <c r="I7" s="4">
        <v>24.774999999999999</v>
      </c>
    </row>
    <row r="8" spans="2:9" x14ac:dyDescent="0.25">
      <c r="F8" s="4" t="s">
        <v>13</v>
      </c>
      <c r="G8" s="4">
        <v>0.24499999999989086</v>
      </c>
      <c r="H8" s="4">
        <v>0.71999999999979991</v>
      </c>
      <c r="I8" s="4">
        <v>5.262500000000121</v>
      </c>
    </row>
    <row r="9" spans="2:9" x14ac:dyDescent="0.25">
      <c r="F9" s="4"/>
      <c r="G9" s="4"/>
      <c r="H9" s="4"/>
      <c r="I9" s="4"/>
    </row>
    <row r="10" spans="2:9" ht="13.5" thickBot="1" x14ac:dyDescent="0.35">
      <c r="F10" s="16" t="s">
        <v>86</v>
      </c>
      <c r="G10" s="16"/>
      <c r="H10" s="16"/>
      <c r="I10" s="16"/>
    </row>
    <row r="11" spans="2:9" x14ac:dyDescent="0.25">
      <c r="F11" s="4" t="s">
        <v>10</v>
      </c>
      <c r="G11" s="4">
        <v>2</v>
      </c>
      <c r="H11" s="4">
        <v>2</v>
      </c>
      <c r="I11" s="4">
        <v>4</v>
      </c>
    </row>
    <row r="12" spans="2:9" x14ac:dyDescent="0.25">
      <c r="F12" s="4" t="s">
        <v>11</v>
      </c>
      <c r="G12" s="4">
        <v>43.9</v>
      </c>
      <c r="H12" s="4">
        <v>48.1</v>
      </c>
      <c r="I12" s="4">
        <v>92</v>
      </c>
    </row>
    <row r="13" spans="2:9" x14ac:dyDescent="0.25">
      <c r="F13" s="4" t="s">
        <v>12</v>
      </c>
      <c r="G13" s="4">
        <v>21.95</v>
      </c>
      <c r="H13" s="4">
        <v>24.05</v>
      </c>
      <c r="I13" s="4">
        <v>23</v>
      </c>
    </row>
    <row r="14" spans="2:9" x14ac:dyDescent="0.25">
      <c r="F14" s="4" t="s">
        <v>13</v>
      </c>
      <c r="G14" s="4">
        <v>1.4449999999998226</v>
      </c>
      <c r="H14" s="4">
        <v>4.500000000007276E-2</v>
      </c>
      <c r="I14" s="4">
        <v>1.9666666666665453</v>
      </c>
    </row>
    <row r="15" spans="2:9" x14ac:dyDescent="0.25">
      <c r="F15" s="4"/>
      <c r="G15" s="4"/>
      <c r="H15" s="4"/>
      <c r="I15" s="4"/>
    </row>
    <row r="16" spans="2:9" ht="13.5" thickBot="1" x14ac:dyDescent="0.35">
      <c r="F16" s="16" t="s">
        <v>25</v>
      </c>
      <c r="G16" s="16"/>
      <c r="H16" s="16"/>
      <c r="I16" s="16"/>
    </row>
    <row r="17" spans="2:12" x14ac:dyDescent="0.25">
      <c r="F17" s="4" t="s">
        <v>10</v>
      </c>
      <c r="G17" s="4">
        <v>4</v>
      </c>
      <c r="H17" s="4">
        <v>4</v>
      </c>
      <c r="I17" s="4"/>
    </row>
    <row r="18" spans="2:12" x14ac:dyDescent="0.25">
      <c r="F18" s="4" t="s">
        <v>11</v>
      </c>
      <c r="G18" s="4">
        <v>89.6</v>
      </c>
      <c r="H18" s="4">
        <v>101.5</v>
      </c>
      <c r="I18" s="4"/>
    </row>
    <row r="19" spans="2:12" x14ac:dyDescent="0.25">
      <c r="F19" s="4" t="s">
        <v>12</v>
      </c>
      <c r="G19" s="4">
        <v>22.4</v>
      </c>
      <c r="H19" s="4">
        <v>25.375</v>
      </c>
      <c r="I19" s="4"/>
    </row>
    <row r="20" spans="2:12" x14ac:dyDescent="0.25">
      <c r="F20" s="4" t="s">
        <v>13</v>
      </c>
      <c r="G20" s="4">
        <v>0.83333333333340909</v>
      </c>
      <c r="H20" s="4">
        <v>2.5958333333329997</v>
      </c>
      <c r="I20" s="4"/>
    </row>
    <row r="21" spans="2:12" x14ac:dyDescent="0.25">
      <c r="F21" s="4"/>
      <c r="G21" s="4"/>
      <c r="H21" s="4"/>
      <c r="I21" s="4"/>
    </row>
    <row r="23" spans="2:12" ht="13" thickBot="1" x14ac:dyDescent="0.3">
      <c r="F23" t="s">
        <v>14</v>
      </c>
    </row>
    <row r="24" spans="2:12" ht="13" x14ac:dyDescent="0.3">
      <c r="F24" s="54" t="s">
        <v>15</v>
      </c>
      <c r="G24" s="6" t="s">
        <v>16</v>
      </c>
      <c r="H24" s="6" t="s">
        <v>17</v>
      </c>
      <c r="I24" s="6" t="s">
        <v>18</v>
      </c>
      <c r="J24" s="6" t="s">
        <v>19</v>
      </c>
      <c r="K24" s="6" t="s">
        <v>20</v>
      </c>
      <c r="L24" s="6" t="s">
        <v>21</v>
      </c>
    </row>
    <row r="25" spans="2:12" x14ac:dyDescent="0.25">
      <c r="F25" s="4" t="s">
        <v>44</v>
      </c>
      <c r="G25" s="4">
        <v>6.3012499999999996</v>
      </c>
      <c r="H25" s="4">
        <v>1</v>
      </c>
      <c r="I25" s="4">
        <v>6.3012499999999996</v>
      </c>
      <c r="J25" s="4">
        <v>10.266802443991867</v>
      </c>
      <c r="K25" s="4">
        <v>3.2769854304492238E-2</v>
      </c>
      <c r="L25" s="4">
        <v>7.7086474213216913</v>
      </c>
    </row>
    <row r="26" spans="2:12" x14ac:dyDescent="0.25">
      <c r="F26" s="4" t="s">
        <v>23</v>
      </c>
      <c r="G26" s="4">
        <v>17.701250000000002</v>
      </c>
      <c r="H26" s="4">
        <v>1</v>
      </c>
      <c r="I26" s="4">
        <v>17.701250000000002</v>
      </c>
      <c r="J26" s="4">
        <v>28.841140529531586</v>
      </c>
      <c r="K26" s="4">
        <v>5.8057848453161387E-3</v>
      </c>
      <c r="L26" s="4">
        <v>7.7086474213216913</v>
      </c>
    </row>
    <row r="27" spans="2:12" x14ac:dyDescent="0.25">
      <c r="F27" s="4" t="s">
        <v>45</v>
      </c>
      <c r="G27" s="4">
        <v>1.5312500000000075</v>
      </c>
      <c r="H27" s="4">
        <v>1</v>
      </c>
      <c r="I27" s="4">
        <v>1.5312500000000075</v>
      </c>
      <c r="J27" s="4">
        <v>2.4949083503055136</v>
      </c>
      <c r="K27" s="4">
        <v>0.18936293835449944</v>
      </c>
      <c r="L27" s="4">
        <v>7.7086474213216913</v>
      </c>
    </row>
    <row r="28" spans="2:12" x14ac:dyDescent="0.25">
      <c r="F28" s="4" t="s">
        <v>46</v>
      </c>
      <c r="G28" s="4">
        <v>2.4550000000000001</v>
      </c>
      <c r="H28" s="4">
        <v>4</v>
      </c>
      <c r="I28" s="4">
        <v>0.61374999999999946</v>
      </c>
      <c r="J28" s="4"/>
      <c r="K28" s="4"/>
      <c r="L28" s="4"/>
    </row>
    <row r="29" spans="2:12" x14ac:dyDescent="0.25">
      <c r="F29" s="4"/>
      <c r="G29" s="4"/>
      <c r="H29" s="4"/>
      <c r="I29" s="4"/>
      <c r="J29" s="4"/>
      <c r="K29" s="4"/>
      <c r="L29" s="4"/>
    </row>
    <row r="30" spans="2:12" ht="13.5" thickBot="1" x14ac:dyDescent="0.35">
      <c r="B30" s="1"/>
      <c r="C30" s="24"/>
      <c r="D30" s="24"/>
      <c r="F30" s="5" t="s">
        <v>25</v>
      </c>
      <c r="G30" s="5">
        <v>27.98875</v>
      </c>
      <c r="H30" s="5">
        <v>7</v>
      </c>
      <c r="I30" s="5"/>
      <c r="J30" s="5"/>
      <c r="K30" s="5"/>
      <c r="L30" s="5"/>
    </row>
    <row r="31" spans="2:12" ht="13" x14ac:dyDescent="0.3">
      <c r="B31" s="24"/>
      <c r="C31" s="1"/>
      <c r="D31" s="1"/>
    </row>
    <row r="32" spans="2:12" ht="13" x14ac:dyDescent="0.3">
      <c r="B32" s="24"/>
      <c r="C32" s="1"/>
      <c r="D32" s="1"/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2" sqref="M2"/>
    </sheetView>
  </sheetViews>
  <sheetFormatPr defaultRowHeight="12.5" x14ac:dyDescent="0.25"/>
  <cols>
    <col min="3" max="3" width="10.26953125" style="1" bestFit="1" customWidth="1"/>
    <col min="4" max="4" width="10.26953125" style="1" customWidth="1"/>
    <col min="5" max="7" width="9.1796875" style="1" customWidth="1"/>
    <col min="8" max="8" width="8.1796875" style="1" customWidth="1"/>
    <col min="9" max="9" width="10.54296875" style="1" bestFit="1" customWidth="1"/>
    <col min="10" max="10" width="6.81640625" style="1" customWidth="1"/>
    <col min="11" max="11" width="8" style="1" customWidth="1"/>
  </cols>
  <sheetData>
    <row r="1" spans="1:13" ht="13" x14ac:dyDescent="0.3">
      <c r="A1" s="14" t="s">
        <v>156</v>
      </c>
      <c r="C1" s="24" t="s">
        <v>87</v>
      </c>
      <c r="D1" s="24" t="s">
        <v>112</v>
      </c>
      <c r="E1" s="24" t="s">
        <v>88</v>
      </c>
      <c r="F1" s="24" t="s">
        <v>89</v>
      </c>
      <c r="G1" s="24" t="s">
        <v>90</v>
      </c>
      <c r="H1" s="24" t="s">
        <v>91</v>
      </c>
      <c r="I1" s="24" t="s">
        <v>104</v>
      </c>
      <c r="J1" s="24" t="s">
        <v>19</v>
      </c>
      <c r="K1" s="24" t="s">
        <v>69</v>
      </c>
      <c r="M1" s="24" t="s">
        <v>137</v>
      </c>
    </row>
    <row r="2" spans="1:13" ht="13" x14ac:dyDescent="0.3">
      <c r="A2" s="14" t="s">
        <v>157</v>
      </c>
      <c r="C2" s="28" t="s">
        <v>100</v>
      </c>
      <c r="D2" s="2">
        <v>74</v>
      </c>
      <c r="E2" s="2">
        <f>SUM(D2:D3)</f>
        <v>119.5</v>
      </c>
      <c r="F2" s="2">
        <f>SUM(E2:E3)</f>
        <v>252</v>
      </c>
      <c r="G2" s="2">
        <f>SUM(F2:F3)</f>
        <v>526.5</v>
      </c>
      <c r="H2" s="1" t="s">
        <v>68</v>
      </c>
      <c r="I2" s="1" t="s">
        <v>68</v>
      </c>
      <c r="J2" s="1" t="s">
        <v>68</v>
      </c>
      <c r="K2" s="1" t="s">
        <v>68</v>
      </c>
      <c r="M2" s="21">
        <f t="shared" ref="M2:M9" si="0">G2/8</f>
        <v>65.8125</v>
      </c>
    </row>
    <row r="3" spans="1:13" x14ac:dyDescent="0.25">
      <c r="C3" s="1" t="s">
        <v>93</v>
      </c>
      <c r="D3" s="2">
        <v>45.5</v>
      </c>
      <c r="E3" s="2">
        <f>SUM(D4:D5)</f>
        <v>132.5</v>
      </c>
      <c r="F3" s="2">
        <f>SUM(E4:E5)</f>
        <v>274.5</v>
      </c>
      <c r="G3" s="2">
        <f>SUM(F4:F5)</f>
        <v>-139.5</v>
      </c>
      <c r="H3" s="21">
        <f>G3/4</f>
        <v>-34.875</v>
      </c>
      <c r="I3" s="29">
        <f>G3^2/8</f>
        <v>2432.53125</v>
      </c>
      <c r="J3" s="21">
        <f t="shared" ref="J3:J9" si="1">I3/$I$11</f>
        <v>79.755122950819668</v>
      </c>
      <c r="K3" s="29">
        <f t="shared" ref="K3:K9" si="2">FDIST(J3,1,$I$12)</f>
        <v>8.6931377924588562E-4</v>
      </c>
      <c r="M3" s="21">
        <f t="shared" si="0"/>
        <v>-17.4375</v>
      </c>
    </row>
    <row r="4" spans="1:13" x14ac:dyDescent="0.25">
      <c r="C4" s="1" t="s">
        <v>94</v>
      </c>
      <c r="D4" s="2">
        <v>90.5</v>
      </c>
      <c r="E4" s="2">
        <f>SUM(D6:D7)</f>
        <v>123.5</v>
      </c>
      <c r="F4" s="2">
        <f>SUM(E6:E7)</f>
        <v>-77</v>
      </c>
      <c r="G4" s="2">
        <f>SUM(F6:F7)</f>
        <v>40.5</v>
      </c>
      <c r="H4" s="21">
        <f t="shared" ref="H4:H9" si="3">G4/4</f>
        <v>10.125</v>
      </c>
      <c r="I4" s="29">
        <f t="shared" ref="I4:I9" si="4">G4^2/8</f>
        <v>205.03125</v>
      </c>
      <c r="J4" s="21">
        <f t="shared" si="1"/>
        <v>6.7223360655737707</v>
      </c>
      <c r="K4" s="29">
        <f t="shared" si="2"/>
        <v>6.0508509109032008E-2</v>
      </c>
      <c r="M4" s="21">
        <f t="shared" si="0"/>
        <v>5.0625</v>
      </c>
    </row>
    <row r="5" spans="1:13" x14ac:dyDescent="0.25">
      <c r="C5" s="1" t="s">
        <v>95</v>
      </c>
      <c r="D5" s="2">
        <v>42</v>
      </c>
      <c r="E5" s="2">
        <f>SUM(D8:D9)</f>
        <v>151</v>
      </c>
      <c r="F5" s="2">
        <f>SUM(E8:E9)</f>
        <v>-62.5</v>
      </c>
      <c r="G5" s="2">
        <f>SUM(F8:F9)</f>
        <v>-23.5</v>
      </c>
      <c r="H5" s="21">
        <f t="shared" si="3"/>
        <v>-5.875</v>
      </c>
      <c r="I5" s="29">
        <f t="shared" si="4"/>
        <v>69.03125</v>
      </c>
      <c r="J5" s="21">
        <f t="shared" si="1"/>
        <v>2.2633196721311477</v>
      </c>
      <c r="K5" s="29">
        <f t="shared" si="2"/>
        <v>0.20691335639014069</v>
      </c>
      <c r="M5" s="21">
        <f t="shared" si="0"/>
        <v>-2.9375</v>
      </c>
    </row>
    <row r="6" spans="1:13" x14ac:dyDescent="0.25">
      <c r="C6" s="1" t="s">
        <v>96</v>
      </c>
      <c r="D6" s="2">
        <v>76.5</v>
      </c>
      <c r="E6" s="2">
        <f>D3-D2</f>
        <v>-28.5</v>
      </c>
      <c r="F6" s="2">
        <f>E3-E2</f>
        <v>13</v>
      </c>
      <c r="G6" s="2">
        <f>F3-F2</f>
        <v>22.5</v>
      </c>
      <c r="H6" s="21">
        <f t="shared" si="3"/>
        <v>5.625</v>
      </c>
      <c r="I6" s="29">
        <f t="shared" si="4"/>
        <v>63.28125</v>
      </c>
      <c r="J6" s="21">
        <f t="shared" si="1"/>
        <v>2.074795081967213</v>
      </c>
      <c r="K6" s="29">
        <f t="shared" si="2"/>
        <v>0.22317773304448962</v>
      </c>
      <c r="M6" s="21">
        <f t="shared" si="0"/>
        <v>2.8125</v>
      </c>
    </row>
    <row r="7" spans="1:13" x14ac:dyDescent="0.25">
      <c r="C7" s="1" t="s">
        <v>97</v>
      </c>
      <c r="D7" s="2">
        <v>47</v>
      </c>
      <c r="E7" s="2">
        <f>D5-D4</f>
        <v>-48.5</v>
      </c>
      <c r="F7" s="2">
        <f>E5-E4</f>
        <v>27.5</v>
      </c>
      <c r="G7" s="2">
        <f>F5-F4</f>
        <v>14.5</v>
      </c>
      <c r="H7" s="21">
        <f t="shared" si="3"/>
        <v>3.625</v>
      </c>
      <c r="I7" s="29">
        <f t="shared" si="4"/>
        <v>26.28125</v>
      </c>
      <c r="J7" s="21">
        <f t="shared" si="1"/>
        <v>0.86168032786885251</v>
      </c>
      <c r="K7" s="29">
        <f t="shared" si="2"/>
        <v>0.40581187004601832</v>
      </c>
      <c r="M7" s="21">
        <f t="shared" si="0"/>
        <v>1.8125</v>
      </c>
    </row>
    <row r="8" spans="1:13" x14ac:dyDescent="0.25">
      <c r="C8" s="1" t="s">
        <v>98</v>
      </c>
      <c r="D8" s="2">
        <v>92</v>
      </c>
      <c r="E8" s="2">
        <f>D7-D6</f>
        <v>-29.5</v>
      </c>
      <c r="F8" s="2">
        <f>E7-E6</f>
        <v>-20</v>
      </c>
      <c r="G8" s="2">
        <f>F7-F6</f>
        <v>14.5</v>
      </c>
      <c r="H8" s="21">
        <f t="shared" si="3"/>
        <v>3.625</v>
      </c>
      <c r="I8" s="29">
        <f t="shared" si="4"/>
        <v>26.28125</v>
      </c>
      <c r="J8" s="21">
        <f t="shared" si="1"/>
        <v>0.86168032786885251</v>
      </c>
      <c r="K8" s="29">
        <f t="shared" si="2"/>
        <v>0.40581187004601832</v>
      </c>
      <c r="M8" s="21">
        <f t="shared" si="0"/>
        <v>1.8125</v>
      </c>
    </row>
    <row r="9" spans="1:13" x14ac:dyDescent="0.25">
      <c r="C9" s="1" t="s">
        <v>99</v>
      </c>
      <c r="D9" s="2">
        <v>59</v>
      </c>
      <c r="E9" s="2">
        <f>D9-D8</f>
        <v>-33</v>
      </c>
      <c r="F9" s="2">
        <f>E9-E8</f>
        <v>-3.5</v>
      </c>
      <c r="G9" s="2">
        <f>F9-F8</f>
        <v>16.5</v>
      </c>
      <c r="H9" s="21">
        <f t="shared" si="3"/>
        <v>4.125</v>
      </c>
      <c r="I9" s="29">
        <f t="shared" si="4"/>
        <v>34.03125</v>
      </c>
      <c r="J9" s="21">
        <f t="shared" si="1"/>
        <v>1.1157786885245902</v>
      </c>
      <c r="K9" s="29">
        <f t="shared" si="2"/>
        <v>0.35040325381312509</v>
      </c>
      <c r="M9" s="21">
        <f t="shared" si="0"/>
        <v>2.0625</v>
      </c>
    </row>
    <row r="11" spans="1:13" x14ac:dyDescent="0.25">
      <c r="D11" s="27" t="s">
        <v>102</v>
      </c>
      <c r="E11" s="2">
        <v>69</v>
      </c>
      <c r="F11" s="2">
        <v>74</v>
      </c>
      <c r="H11" s="27" t="s">
        <v>101</v>
      </c>
      <c r="I11" s="29">
        <f>VAR(E11:F13)</f>
        <v>30.5</v>
      </c>
    </row>
    <row r="12" spans="1:13" x14ac:dyDescent="0.25">
      <c r="E12" s="2">
        <v>64</v>
      </c>
      <c r="F12" s="2">
        <v>75</v>
      </c>
      <c r="H12" s="27" t="s">
        <v>103</v>
      </c>
      <c r="I12" s="2">
        <f>COUNT(E11:F13)-1</f>
        <v>4</v>
      </c>
    </row>
    <row r="13" spans="1:13" x14ac:dyDescent="0.25">
      <c r="E13" s="2">
        <v>78</v>
      </c>
    </row>
    <row r="14" spans="1:13" x14ac:dyDescent="0.25">
      <c r="C14" s="33" t="s">
        <v>149</v>
      </c>
    </row>
    <row r="15" spans="1:13" x14ac:dyDescent="0.25">
      <c r="C15" s="33" t="s">
        <v>150</v>
      </c>
      <c r="H15" s="27" t="s">
        <v>116</v>
      </c>
      <c r="I15" s="29">
        <f>SUM(I5:I9)</f>
        <v>218.90625</v>
      </c>
    </row>
    <row r="16" spans="1:13" x14ac:dyDescent="0.25">
      <c r="C16" s="33" t="s">
        <v>151</v>
      </c>
      <c r="H16" s="34" t="s">
        <v>117</v>
      </c>
      <c r="I16" s="32">
        <f>I15/5</f>
        <v>43.78125</v>
      </c>
    </row>
    <row r="17" spans="1:11" x14ac:dyDescent="0.25">
      <c r="D17" s="13"/>
      <c r="E17" s="13"/>
      <c r="F17" s="13"/>
      <c r="H17" s="34" t="s">
        <v>118</v>
      </c>
      <c r="I17" s="35">
        <f>FDIST(I16/I11,5,4)</f>
        <v>0.37397378731034597</v>
      </c>
      <c r="J17" s="13"/>
    </row>
    <row r="18" spans="1:11" x14ac:dyDescent="0.25">
      <c r="D18" s="32"/>
      <c r="E18" s="13"/>
      <c r="F18" s="13"/>
      <c r="J18" s="13"/>
    </row>
    <row r="19" spans="1:11" x14ac:dyDescent="0.25">
      <c r="D19" s="32"/>
      <c r="E19" s="13"/>
      <c r="F19" s="37"/>
      <c r="G19" s="37"/>
      <c r="H19" s="38"/>
      <c r="I19" s="37"/>
      <c r="J19" s="37"/>
      <c r="K19" s="39"/>
    </row>
    <row r="20" spans="1:11" x14ac:dyDescent="0.25">
      <c r="I20" s="37"/>
      <c r="J20" s="37"/>
      <c r="K20" s="39"/>
    </row>
    <row r="21" spans="1:11" x14ac:dyDescent="0.25">
      <c r="I21" s="37"/>
      <c r="J21" s="37"/>
      <c r="K21" s="39"/>
    </row>
    <row r="22" spans="1:11" ht="13" x14ac:dyDescent="0.3">
      <c r="A22" s="55" t="s">
        <v>158</v>
      </c>
      <c r="D22" s="36" t="s">
        <v>119</v>
      </c>
      <c r="E22" s="13">
        <f>((AVERAGE(D2:D9)-AVERAGE(E11:F13))/SQRT(1/COUNT(E11:F13)+1/COUNT(D2:D9)))^2</f>
        <v>117.80048076923076</v>
      </c>
      <c r="F22" s="37"/>
      <c r="G22" s="40" t="s">
        <v>123</v>
      </c>
      <c r="H22" s="38">
        <f>AVERAGE(D2:D9)</f>
        <v>65.8125</v>
      </c>
      <c r="I22" s="37"/>
      <c r="J22" s="37"/>
      <c r="K22" s="39"/>
    </row>
    <row r="23" spans="1:11" ht="13" x14ac:dyDescent="0.3">
      <c r="A23" s="14" t="s">
        <v>159</v>
      </c>
      <c r="D23" s="36" t="s">
        <v>120</v>
      </c>
      <c r="E23" s="35">
        <f>I11</f>
        <v>30.5</v>
      </c>
      <c r="F23" s="37"/>
      <c r="G23" s="40" t="s">
        <v>124</v>
      </c>
      <c r="H23" s="38">
        <f>AVERAGE(E11:E15)</f>
        <v>70.333333333333329</v>
      </c>
      <c r="I23" s="37"/>
      <c r="J23" s="37"/>
      <c r="K23" s="39"/>
    </row>
    <row r="24" spans="1:11" x14ac:dyDescent="0.25">
      <c r="D24" s="32" t="s">
        <v>121</v>
      </c>
      <c r="E24" s="13">
        <f>E22/E23</f>
        <v>3.8623108448928116</v>
      </c>
      <c r="F24" s="37"/>
      <c r="G24" s="37"/>
      <c r="H24" s="38"/>
      <c r="I24" s="37"/>
      <c r="J24" s="37"/>
      <c r="K24" s="39"/>
    </row>
    <row r="25" spans="1:11" x14ac:dyDescent="0.25">
      <c r="D25" s="32" t="s">
        <v>122</v>
      </c>
      <c r="E25" s="13">
        <f>FDIST(E24,1,4)</f>
        <v>0.12082165329587718</v>
      </c>
      <c r="F25" s="37"/>
      <c r="G25" s="37"/>
      <c r="H25" s="37"/>
      <c r="I25" s="37"/>
      <c r="J25" s="37"/>
      <c r="K25" s="39"/>
    </row>
    <row r="26" spans="1:11" x14ac:dyDescent="0.25">
      <c r="I26" s="37"/>
      <c r="J26" s="37"/>
      <c r="K26" s="39"/>
    </row>
    <row r="27" spans="1:11" x14ac:dyDescent="0.25">
      <c r="I27" s="37"/>
      <c r="J27" s="37"/>
      <c r="K27" s="39"/>
    </row>
    <row r="28" spans="1:11" x14ac:dyDescent="0.25">
      <c r="D28" s="32"/>
      <c r="E28" s="13"/>
      <c r="F28" s="37"/>
      <c r="G28" s="37"/>
      <c r="H28" s="37"/>
      <c r="I28" s="37"/>
      <c r="J28" s="37"/>
      <c r="K28" s="39"/>
    </row>
    <row r="29" spans="1:11" x14ac:dyDescent="0.25">
      <c r="F29" s="39"/>
      <c r="G29" s="39"/>
      <c r="H29" s="39"/>
      <c r="I29" s="39"/>
      <c r="J29" s="39"/>
      <c r="K29" s="39"/>
    </row>
    <row r="30" spans="1:11" x14ac:dyDescent="0.25">
      <c r="F30" s="39"/>
      <c r="G30" s="39"/>
      <c r="H30" s="39"/>
      <c r="I30" s="39"/>
      <c r="J30" s="39"/>
      <c r="K30" s="39"/>
    </row>
    <row r="31" spans="1:11" x14ac:dyDescent="0.25">
      <c r="F31" s="39"/>
      <c r="G31" s="39"/>
      <c r="H31" s="39"/>
      <c r="I31" s="39"/>
      <c r="J31" s="39"/>
      <c r="K31" s="39"/>
    </row>
    <row r="32" spans="1:11" x14ac:dyDescent="0.25">
      <c r="F32" s="39"/>
      <c r="G32" s="39"/>
      <c r="H32" s="39"/>
      <c r="I32" s="39"/>
      <c r="J32" s="39"/>
      <c r="K32" s="39"/>
    </row>
    <row r="33" spans="6:11" x14ac:dyDescent="0.25">
      <c r="F33" s="39"/>
      <c r="G33" s="39"/>
      <c r="H33" s="39"/>
      <c r="I33" s="39"/>
      <c r="J33" s="39"/>
      <c r="K33" s="39"/>
    </row>
    <row r="34" spans="6:11" x14ac:dyDescent="0.25">
      <c r="F34" s="39"/>
      <c r="G34" s="39"/>
      <c r="H34" s="39"/>
      <c r="I34" s="39"/>
      <c r="J34" s="39"/>
      <c r="K34" s="39"/>
    </row>
    <row r="35" spans="6:11" x14ac:dyDescent="0.25">
      <c r="F35" s="39"/>
      <c r="G35" s="39"/>
      <c r="H35" s="39"/>
      <c r="I35" s="39"/>
      <c r="J35" s="39"/>
      <c r="K35" s="39"/>
    </row>
    <row r="36" spans="6:11" x14ac:dyDescent="0.25">
      <c r="F36" s="39"/>
      <c r="G36" s="39"/>
      <c r="H36" s="39"/>
      <c r="I36" s="39"/>
      <c r="J36" s="39"/>
      <c r="K36" s="39"/>
    </row>
    <row r="37" spans="6:11" x14ac:dyDescent="0.25">
      <c r="F37" s="39"/>
      <c r="G37" s="39"/>
      <c r="H37" s="39"/>
      <c r="I37" s="39"/>
      <c r="J37" s="39"/>
      <c r="K37" s="39"/>
    </row>
    <row r="38" spans="6:11" x14ac:dyDescent="0.25">
      <c r="F38" s="39"/>
      <c r="G38" s="39"/>
      <c r="H38" s="39"/>
      <c r="I38" s="39"/>
      <c r="J38" s="39"/>
      <c r="K38" s="39"/>
    </row>
  </sheetData>
  <phoneticPr fontId="1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5" sqref="A5"/>
    </sheetView>
  </sheetViews>
  <sheetFormatPr defaultRowHeight="12.5" x14ac:dyDescent="0.25"/>
  <cols>
    <col min="1" max="1" width="22.1796875" bestFit="1" customWidth="1"/>
    <col min="2" max="2" width="11.26953125" bestFit="1" customWidth="1"/>
    <col min="3" max="3" width="11.453125" bestFit="1" customWidth="1"/>
    <col min="4" max="6" width="8.7265625" customWidth="1"/>
    <col min="7" max="7" width="7.81640625" customWidth="1"/>
    <col min="9" max="9" width="8.1796875" customWidth="1"/>
    <col min="10" max="10" width="7.81640625" customWidth="1"/>
  </cols>
  <sheetData>
    <row r="1" spans="1:10" ht="13" x14ac:dyDescent="0.3">
      <c r="A1" s="14" t="s">
        <v>113</v>
      </c>
      <c r="B1" s="24" t="s">
        <v>87</v>
      </c>
      <c r="C1" s="24" t="s">
        <v>92</v>
      </c>
      <c r="D1" s="24" t="s">
        <v>88</v>
      </c>
      <c r="E1" s="24" t="s">
        <v>89</v>
      </c>
      <c r="F1" s="24" t="s">
        <v>90</v>
      </c>
      <c r="G1" s="24" t="s">
        <v>91</v>
      </c>
      <c r="H1" s="24" t="s">
        <v>104</v>
      </c>
      <c r="I1" s="24" t="s">
        <v>19</v>
      </c>
      <c r="J1" s="24" t="s">
        <v>69</v>
      </c>
    </row>
    <row r="2" spans="1:10" ht="13" x14ac:dyDescent="0.3">
      <c r="A2" s="14" t="s">
        <v>114</v>
      </c>
      <c r="B2" s="28" t="s">
        <v>100</v>
      </c>
      <c r="C2" s="44">
        <v>70.7</v>
      </c>
      <c r="D2" s="21">
        <f>C2+C3</f>
        <v>160.30000000000001</v>
      </c>
      <c r="E2" s="21">
        <f>D2+D3</f>
        <v>310.39999999999998</v>
      </c>
      <c r="F2" s="21">
        <f>E2+E3</f>
        <v>624.9</v>
      </c>
      <c r="G2" s="21" t="s">
        <v>68</v>
      </c>
      <c r="H2" s="1" t="s">
        <v>68</v>
      </c>
      <c r="I2" s="1" t="s">
        <v>68</v>
      </c>
      <c r="J2" s="1" t="s">
        <v>68</v>
      </c>
    </row>
    <row r="3" spans="1:10" ht="13" x14ac:dyDescent="0.3">
      <c r="A3" s="14" t="s">
        <v>115</v>
      </c>
      <c r="B3" s="28" t="s">
        <v>93</v>
      </c>
      <c r="C3" s="44">
        <v>89.6</v>
      </c>
      <c r="D3" s="21">
        <f>C4+C5</f>
        <v>150.1</v>
      </c>
      <c r="E3" s="21">
        <f>D4+D5</f>
        <v>314.5</v>
      </c>
      <c r="F3" s="21">
        <f>E4+E5</f>
        <v>29.299999999999983</v>
      </c>
      <c r="G3" s="21">
        <f>F3/4</f>
        <v>7.3249999999999957</v>
      </c>
      <c r="H3" s="21">
        <f>F3^2/8</f>
        <v>107.31124999999987</v>
      </c>
      <c r="I3" s="21">
        <f t="shared" ref="I3:I9" si="0">H3/$H$13</f>
        <v>10.50397650801418</v>
      </c>
      <c r="J3" s="29">
        <f t="shared" ref="J3:J9" si="1">FDIST(I3,1,$H$12)</f>
        <v>3.1644471885127895E-2</v>
      </c>
    </row>
    <row r="4" spans="1:10" ht="13" x14ac:dyDescent="0.3">
      <c r="A4" s="14"/>
      <c r="B4" s="28" t="s">
        <v>94</v>
      </c>
      <c r="C4" s="45">
        <v>74.3</v>
      </c>
      <c r="D4" s="21">
        <f>C6+C7</f>
        <v>163.6</v>
      </c>
      <c r="E4" s="21">
        <f>D6+D7</f>
        <v>20.399999999999991</v>
      </c>
      <c r="F4" s="21">
        <f>E6+E7</f>
        <v>-22.900000000000034</v>
      </c>
      <c r="G4" s="21">
        <f t="shared" ref="G4:G9" si="2">F4/4</f>
        <v>-5.7250000000000085</v>
      </c>
      <c r="H4" s="21">
        <f t="shared" ref="H4:H9" si="3">F4^2/8</f>
        <v>65.551250000000195</v>
      </c>
      <c r="I4" s="21">
        <f t="shared" si="0"/>
        <v>6.4163709776092199</v>
      </c>
      <c r="J4" s="29">
        <f t="shared" si="1"/>
        <v>6.4454843624212929E-2</v>
      </c>
    </row>
    <row r="5" spans="1:10" x14ac:dyDescent="0.25">
      <c r="B5" s="28" t="s">
        <v>95</v>
      </c>
      <c r="C5" s="45">
        <v>75.8</v>
      </c>
      <c r="D5" s="21">
        <f>C8+C9</f>
        <v>150.89999999999998</v>
      </c>
      <c r="E5" s="21">
        <f>D8+D9</f>
        <v>8.8999999999999915</v>
      </c>
      <c r="F5" s="21">
        <f>E8+E9</f>
        <v>-21.699999999999989</v>
      </c>
      <c r="G5" s="21">
        <f t="shared" si="2"/>
        <v>-5.4249999999999972</v>
      </c>
      <c r="H5" s="21">
        <f t="shared" si="3"/>
        <v>58.861249999999941</v>
      </c>
      <c r="I5" s="21">
        <f t="shared" si="0"/>
        <v>5.7615318732411538</v>
      </c>
      <c r="J5" s="29">
        <f t="shared" si="1"/>
        <v>7.4330596187264994E-2</v>
      </c>
    </row>
    <row r="6" spans="1:10" x14ac:dyDescent="0.25">
      <c r="B6" s="28" t="s">
        <v>96</v>
      </c>
      <c r="C6" s="45">
        <v>78.5</v>
      </c>
      <c r="D6" s="21">
        <f>C3-C2</f>
        <v>18.899999999999991</v>
      </c>
      <c r="E6" s="21">
        <f>D3-D2</f>
        <v>-10.200000000000017</v>
      </c>
      <c r="F6" s="21">
        <f>E3-E2</f>
        <v>4.1000000000000227</v>
      </c>
      <c r="G6" s="21">
        <f t="shared" si="2"/>
        <v>1.0250000000000057</v>
      </c>
      <c r="H6" s="21">
        <f t="shared" si="3"/>
        <v>2.1012500000000234</v>
      </c>
      <c r="I6" s="21">
        <f t="shared" si="0"/>
        <v>0.20567722990334256</v>
      </c>
      <c r="J6" s="29">
        <f t="shared" si="1"/>
        <v>0.67369150377858134</v>
      </c>
    </row>
    <row r="7" spans="1:10" x14ac:dyDescent="0.25">
      <c r="B7" s="28" t="s">
        <v>97</v>
      </c>
      <c r="C7" s="46">
        <v>85.1</v>
      </c>
      <c r="D7" s="21">
        <f>C5-C4</f>
        <v>1.5</v>
      </c>
      <c r="E7" s="21">
        <f>D5-D4</f>
        <v>-12.700000000000017</v>
      </c>
      <c r="F7" s="21">
        <f>E5-E4</f>
        <v>-11.5</v>
      </c>
      <c r="G7" s="21">
        <f t="shared" si="2"/>
        <v>-2.875</v>
      </c>
      <c r="H7" s="21">
        <f t="shared" si="3"/>
        <v>16.53125</v>
      </c>
      <c r="I7" s="21">
        <f t="shared" si="0"/>
        <v>1.6181328765447203</v>
      </c>
      <c r="J7" s="29">
        <f t="shared" si="1"/>
        <v>0.27227444775990933</v>
      </c>
    </row>
    <row r="8" spans="1:10" x14ac:dyDescent="0.25">
      <c r="B8" s="28" t="s">
        <v>98</v>
      </c>
      <c r="C8" s="46">
        <v>74.3</v>
      </c>
      <c r="D8" s="21">
        <f>C7-C6</f>
        <v>6.5999999999999943</v>
      </c>
      <c r="E8" s="21">
        <f>D7-D6</f>
        <v>-17.399999999999991</v>
      </c>
      <c r="F8" s="21">
        <f>E7-E6</f>
        <v>-2.5</v>
      </c>
      <c r="G8" s="21">
        <f t="shared" si="2"/>
        <v>-0.625</v>
      </c>
      <c r="H8" s="21">
        <f t="shared" si="3"/>
        <v>0.78125</v>
      </c>
      <c r="I8" s="21">
        <f t="shared" si="0"/>
        <v>7.6471307965251437E-2</v>
      </c>
      <c r="J8" s="29">
        <f t="shared" si="1"/>
        <v>0.79583836928478568</v>
      </c>
    </row>
    <row r="9" spans="1:10" x14ac:dyDescent="0.25">
      <c r="B9" s="28" t="s">
        <v>99</v>
      </c>
      <c r="C9" s="46">
        <v>76.599999999999994</v>
      </c>
      <c r="D9" s="21">
        <f>C9-C8</f>
        <v>2.2999999999999972</v>
      </c>
      <c r="E9" s="21">
        <f>D9-D8</f>
        <v>-4.2999999999999972</v>
      </c>
      <c r="F9" s="21">
        <f>E9-E8</f>
        <v>13.099999999999994</v>
      </c>
      <c r="G9" s="21">
        <f t="shared" si="2"/>
        <v>3.2749999999999986</v>
      </c>
      <c r="H9" s="21">
        <f t="shared" si="3"/>
        <v>21.45124999999998</v>
      </c>
      <c r="I9" s="21">
        <f t="shared" si="0"/>
        <v>2.099718585586686</v>
      </c>
      <c r="J9" s="29">
        <f t="shared" si="1"/>
        <v>0.22091332270173084</v>
      </c>
    </row>
    <row r="11" spans="1:10" x14ac:dyDescent="0.25">
      <c r="F11" s="30"/>
      <c r="G11" t="s">
        <v>109</v>
      </c>
      <c r="H11" s="21">
        <f>SUM(H6:H9)</f>
        <v>40.865000000000002</v>
      </c>
    </row>
    <row r="12" spans="1:10" x14ac:dyDescent="0.25">
      <c r="G12" t="s">
        <v>110</v>
      </c>
      <c r="H12" s="1">
        <v>4</v>
      </c>
    </row>
    <row r="13" spans="1:10" x14ac:dyDescent="0.25">
      <c r="G13" t="s">
        <v>111</v>
      </c>
      <c r="H13" s="21">
        <f>H11/H12</f>
        <v>10.21625</v>
      </c>
    </row>
    <row r="15" spans="1:10" x14ac:dyDescent="0.25">
      <c r="C15" s="31"/>
      <c r="G15" s="27"/>
    </row>
    <row r="16" spans="1:10" x14ac:dyDescent="0.25">
      <c r="C16" s="31"/>
      <c r="G16" s="27"/>
    </row>
    <row r="17" spans="7:7" x14ac:dyDescent="0.25">
      <c r="G17" s="27"/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B2" sqref="B1:B2"/>
    </sheetView>
  </sheetViews>
  <sheetFormatPr defaultRowHeight="12.5" x14ac:dyDescent="0.25"/>
  <cols>
    <col min="1" max="1" width="10.1796875" style="7" customWidth="1"/>
    <col min="2" max="2" width="15.7265625" style="7" bestFit="1" customWidth="1"/>
    <col min="3" max="19" width="10.1796875" style="7" customWidth="1"/>
  </cols>
  <sheetData>
    <row r="1" spans="1:19" s="22" customFormat="1" ht="13" x14ac:dyDescent="0.3">
      <c r="A1" s="50"/>
      <c r="B1" s="14" t="s">
        <v>160</v>
      </c>
      <c r="C1" s="24" t="s">
        <v>126</v>
      </c>
      <c r="D1" s="24" t="s">
        <v>152</v>
      </c>
      <c r="E1" s="24" t="s">
        <v>143</v>
      </c>
      <c r="F1" s="24" t="s">
        <v>127</v>
      </c>
      <c r="G1" s="51" t="s">
        <v>153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 ht="13" x14ac:dyDescent="0.3">
      <c r="B2" s="53" t="s">
        <v>155</v>
      </c>
      <c r="C2" s="1">
        <v>1</v>
      </c>
      <c r="D2" s="1">
        <v>15</v>
      </c>
      <c r="E2" s="1">
        <v>41</v>
      </c>
      <c r="F2" s="1">
        <v>5</v>
      </c>
      <c r="G2" s="21">
        <v>8.4056261160000432</v>
      </c>
    </row>
    <row r="3" spans="1:19" x14ac:dyDescent="0.25">
      <c r="C3" s="1">
        <v>1</v>
      </c>
      <c r="D3" s="1">
        <v>15</v>
      </c>
      <c r="E3" s="1">
        <v>41</v>
      </c>
      <c r="F3" s="1">
        <v>14</v>
      </c>
      <c r="G3" s="21">
        <v>11.83136689938298</v>
      </c>
    </row>
    <row r="4" spans="1:19" x14ac:dyDescent="0.25">
      <c r="C4" s="1">
        <v>1</v>
      </c>
      <c r="D4" s="1">
        <v>15</v>
      </c>
      <c r="E4" s="1">
        <v>41</v>
      </c>
      <c r="F4" s="1">
        <v>22</v>
      </c>
      <c r="G4" s="21">
        <v>14.601011432719901</v>
      </c>
    </row>
    <row r="5" spans="1:19" x14ac:dyDescent="0.25">
      <c r="C5" s="1">
        <v>1</v>
      </c>
      <c r="D5" s="1">
        <v>15</v>
      </c>
      <c r="E5" s="1">
        <v>54</v>
      </c>
      <c r="F5" s="1">
        <v>5</v>
      </c>
      <c r="G5" s="21">
        <v>9.2193444126587298</v>
      </c>
    </row>
    <row r="6" spans="1:19" x14ac:dyDescent="0.25">
      <c r="C6" s="1">
        <v>1</v>
      </c>
      <c r="D6" s="1">
        <v>15</v>
      </c>
      <c r="E6" s="1">
        <v>54</v>
      </c>
      <c r="F6" s="1">
        <v>14</v>
      </c>
      <c r="G6" s="21">
        <v>12.747517450423009</v>
      </c>
    </row>
    <row r="7" spans="1:19" x14ac:dyDescent="0.25">
      <c r="C7" s="1">
        <v>1</v>
      </c>
      <c r="D7" s="1">
        <v>15</v>
      </c>
      <c r="E7" s="1">
        <v>54</v>
      </c>
      <c r="F7" s="1">
        <v>22</v>
      </c>
      <c r="G7" s="21">
        <v>15.82401722856611</v>
      </c>
    </row>
    <row r="8" spans="1:19" x14ac:dyDescent="0.25">
      <c r="C8" s="1">
        <v>1</v>
      </c>
      <c r="D8" s="1">
        <v>15</v>
      </c>
      <c r="E8" s="1">
        <v>68</v>
      </c>
      <c r="F8" s="1">
        <v>5</v>
      </c>
      <c r="G8" s="21">
        <v>10.487826597303554</v>
      </c>
    </row>
    <row r="9" spans="1:19" x14ac:dyDescent="0.25">
      <c r="C9" s="1">
        <v>1</v>
      </c>
      <c r="D9" s="1">
        <v>15</v>
      </c>
      <c r="E9" s="1">
        <v>68</v>
      </c>
      <c r="F9" s="1">
        <v>14</v>
      </c>
      <c r="G9" s="21">
        <v>14.461933156296958</v>
      </c>
    </row>
    <row r="10" spans="1:19" x14ac:dyDescent="0.25">
      <c r="C10" s="1">
        <v>1</v>
      </c>
      <c r="D10" s="1">
        <v>15</v>
      </c>
      <c r="E10" s="1">
        <v>68</v>
      </c>
      <c r="F10" s="1">
        <v>22</v>
      </c>
      <c r="G10" s="21">
        <v>17.334009944015214</v>
      </c>
    </row>
    <row r="11" spans="1:19" x14ac:dyDescent="0.25">
      <c r="C11" s="1">
        <v>1</v>
      </c>
      <c r="D11" s="1">
        <v>30</v>
      </c>
      <c r="E11" s="1">
        <v>41</v>
      </c>
      <c r="F11" s="1">
        <v>5</v>
      </c>
      <c r="G11" s="21">
        <v>10.68518529432278</v>
      </c>
    </row>
    <row r="12" spans="1:19" x14ac:dyDescent="0.25">
      <c r="C12" s="1">
        <v>1</v>
      </c>
      <c r="D12" s="1">
        <v>30</v>
      </c>
      <c r="E12" s="1">
        <v>41</v>
      </c>
      <c r="F12" s="1">
        <v>14</v>
      </c>
      <c r="G12" s="21">
        <v>14.645163266504962</v>
      </c>
    </row>
    <row r="13" spans="1:19" x14ac:dyDescent="0.25">
      <c r="C13" s="1">
        <v>1</v>
      </c>
      <c r="D13" s="1">
        <v>30</v>
      </c>
      <c r="E13" s="1">
        <v>41</v>
      </c>
      <c r="F13" s="1">
        <v>22</v>
      </c>
      <c r="G13" s="21">
        <v>16.720299454402863</v>
      </c>
    </row>
    <row r="14" spans="1:19" x14ac:dyDescent="0.25">
      <c r="C14" s="1">
        <v>1</v>
      </c>
      <c r="D14" s="1">
        <v>30</v>
      </c>
      <c r="E14" s="1">
        <v>54</v>
      </c>
      <c r="F14" s="1">
        <v>5</v>
      </c>
      <c r="G14" s="21">
        <v>10.931111008505573</v>
      </c>
    </row>
    <row r="15" spans="1:19" x14ac:dyDescent="0.25">
      <c r="C15" s="1">
        <v>1</v>
      </c>
      <c r="D15" s="1">
        <v>30</v>
      </c>
      <c r="E15" s="1">
        <v>54</v>
      </c>
      <c r="F15" s="1">
        <v>14</v>
      </c>
      <c r="G15" s="21">
        <v>14.841638926848486</v>
      </c>
    </row>
    <row r="16" spans="1:19" x14ac:dyDescent="0.25">
      <c r="C16" s="1">
        <v>1</v>
      </c>
      <c r="D16" s="1">
        <v>30</v>
      </c>
      <c r="E16" s="1">
        <v>54</v>
      </c>
      <c r="F16" s="1">
        <v>22</v>
      </c>
      <c r="G16" s="21">
        <v>17.020531924141281</v>
      </c>
    </row>
    <row r="17" spans="3:7" x14ac:dyDescent="0.25">
      <c r="C17" s="1">
        <v>1</v>
      </c>
      <c r="D17" s="1">
        <v>30</v>
      </c>
      <c r="E17" s="1">
        <v>68</v>
      </c>
      <c r="F17" s="1">
        <v>5</v>
      </c>
      <c r="G17" s="21">
        <v>12.191645863069086</v>
      </c>
    </row>
    <row r="18" spans="3:7" x14ac:dyDescent="0.25">
      <c r="C18" s="1">
        <v>1</v>
      </c>
      <c r="D18" s="1">
        <v>30</v>
      </c>
      <c r="E18" s="1">
        <v>68</v>
      </c>
      <c r="F18" s="1">
        <v>14</v>
      </c>
      <c r="G18" s="21">
        <v>15.929981629650259</v>
      </c>
    </row>
    <row r="19" spans="3:7" x14ac:dyDescent="0.25">
      <c r="C19" s="1">
        <v>1</v>
      </c>
      <c r="D19" s="1">
        <v>30</v>
      </c>
      <c r="E19" s="1">
        <v>68</v>
      </c>
      <c r="F19" s="1">
        <v>22</v>
      </c>
      <c r="G19" s="21">
        <v>18.548185373104413</v>
      </c>
    </row>
    <row r="20" spans="3:7" x14ac:dyDescent="0.25">
      <c r="C20" s="1">
        <v>1</v>
      </c>
      <c r="D20" s="1">
        <v>45</v>
      </c>
      <c r="E20" s="1">
        <v>41</v>
      </c>
      <c r="F20" s="1">
        <v>5</v>
      </c>
      <c r="G20" s="21">
        <v>13.213760815193263</v>
      </c>
    </row>
    <row r="21" spans="3:7" x14ac:dyDescent="0.25">
      <c r="C21" s="1">
        <v>1</v>
      </c>
      <c r="D21" s="1">
        <v>45</v>
      </c>
      <c r="E21" s="1">
        <v>41</v>
      </c>
      <c r="F21" s="1">
        <v>14</v>
      </c>
      <c r="G21" s="21">
        <v>18.190555519445418</v>
      </c>
    </row>
    <row r="22" spans="3:7" x14ac:dyDescent="0.25">
      <c r="C22" s="1">
        <v>1</v>
      </c>
      <c r="D22" s="1">
        <v>45</v>
      </c>
      <c r="E22" s="1">
        <v>41</v>
      </c>
      <c r="F22" s="1">
        <v>22</v>
      </c>
      <c r="G22" s="21">
        <v>20.667473394787379</v>
      </c>
    </row>
    <row r="23" spans="3:7" x14ac:dyDescent="0.25">
      <c r="C23" s="1">
        <v>1</v>
      </c>
      <c r="D23" s="1">
        <v>45</v>
      </c>
      <c r="E23" s="1">
        <v>54</v>
      </c>
      <c r="F23" s="1">
        <v>5</v>
      </c>
      <c r="G23" s="21">
        <v>13.173141128111004</v>
      </c>
    </row>
    <row r="24" spans="3:7" x14ac:dyDescent="0.25">
      <c r="C24" s="1">
        <v>1</v>
      </c>
      <c r="D24" s="1">
        <v>45</v>
      </c>
      <c r="E24" s="1">
        <v>54</v>
      </c>
      <c r="F24" s="1">
        <v>14</v>
      </c>
      <c r="G24" s="21">
        <v>18.150818869038858</v>
      </c>
    </row>
    <row r="25" spans="3:7" x14ac:dyDescent="0.25">
      <c r="C25" s="1">
        <v>1</v>
      </c>
      <c r="D25" s="1">
        <v>45</v>
      </c>
      <c r="E25" s="1">
        <v>54</v>
      </c>
      <c r="F25" s="1">
        <v>22</v>
      </c>
      <c r="G25" s="21">
        <v>20.932384397497746</v>
      </c>
    </row>
    <row r="26" spans="3:7" x14ac:dyDescent="0.25">
      <c r="C26" s="1">
        <v>1</v>
      </c>
      <c r="D26" s="1">
        <v>45</v>
      </c>
      <c r="E26" s="1">
        <v>68</v>
      </c>
      <c r="F26" s="1">
        <v>5</v>
      </c>
      <c r="G26" s="21">
        <v>13.074241020432467</v>
      </c>
    </row>
    <row r="27" spans="3:7" x14ac:dyDescent="0.25">
      <c r="C27" s="1">
        <v>1</v>
      </c>
      <c r="D27" s="1">
        <v>45</v>
      </c>
      <c r="E27" s="1">
        <v>68</v>
      </c>
      <c r="F27" s="1">
        <v>14</v>
      </c>
      <c r="G27" s="21">
        <v>19.378239848263572</v>
      </c>
    </row>
    <row r="28" spans="3:7" x14ac:dyDescent="0.25">
      <c r="C28" s="1">
        <v>1</v>
      </c>
      <c r="D28" s="1">
        <v>45</v>
      </c>
      <c r="E28" s="1">
        <v>68</v>
      </c>
      <c r="F28" s="1">
        <v>22</v>
      </c>
      <c r="G28" s="21">
        <v>22.027349875367278</v>
      </c>
    </row>
    <row r="29" spans="3:7" x14ac:dyDescent="0.25">
      <c r="C29" s="1">
        <v>2</v>
      </c>
      <c r="D29" s="1">
        <v>15</v>
      </c>
      <c r="E29" s="1">
        <v>41</v>
      </c>
      <c r="F29" s="1">
        <v>5</v>
      </c>
      <c r="G29" s="21">
        <v>8.2541853261172839</v>
      </c>
    </row>
    <row r="30" spans="3:7" x14ac:dyDescent="0.25">
      <c r="C30" s="1">
        <v>2</v>
      </c>
      <c r="D30" s="1">
        <v>15</v>
      </c>
      <c r="E30" s="1">
        <v>41</v>
      </c>
      <c r="F30" s="1">
        <v>14</v>
      </c>
      <c r="G30" s="21">
        <v>11.772644960448849</v>
      </c>
    </row>
    <row r="31" spans="3:7" x14ac:dyDescent="0.25">
      <c r="C31" s="1">
        <v>2</v>
      </c>
      <c r="D31" s="1">
        <v>15</v>
      </c>
      <c r="E31" s="1">
        <v>41</v>
      </c>
      <c r="F31" s="1">
        <v>22</v>
      </c>
      <c r="G31" s="21">
        <v>14.804109868131185</v>
      </c>
    </row>
    <row r="32" spans="3:7" x14ac:dyDescent="0.25">
      <c r="C32" s="1">
        <v>2</v>
      </c>
      <c r="D32" s="1">
        <v>15</v>
      </c>
      <c r="E32" s="1">
        <v>54</v>
      </c>
      <c r="F32" s="1">
        <v>5</v>
      </c>
      <c r="G32" s="21">
        <v>9.1663622121166561</v>
      </c>
    </row>
    <row r="33" spans="3:7" x14ac:dyDescent="0.25">
      <c r="C33" s="1">
        <v>2</v>
      </c>
      <c r="D33" s="1">
        <v>15</v>
      </c>
      <c r="E33" s="1">
        <v>54</v>
      </c>
      <c r="F33" s="1">
        <v>14</v>
      </c>
      <c r="G33" s="21">
        <v>11.974860359184429</v>
      </c>
    </row>
    <row r="34" spans="3:7" x14ac:dyDescent="0.25">
      <c r="C34" s="1">
        <v>2</v>
      </c>
      <c r="D34" s="1">
        <v>15</v>
      </c>
      <c r="E34" s="1">
        <v>54</v>
      </c>
      <c r="F34" s="1">
        <v>22</v>
      </c>
      <c r="G34" s="21">
        <v>15.775450211402539</v>
      </c>
    </row>
    <row r="35" spans="3:7" x14ac:dyDescent="0.25">
      <c r="C35" s="1">
        <v>2</v>
      </c>
      <c r="D35" s="1">
        <v>15</v>
      </c>
      <c r="E35" s="1">
        <v>68</v>
      </c>
      <c r="F35" s="1">
        <v>5</v>
      </c>
      <c r="G35" s="21">
        <v>10.523148064331602</v>
      </c>
    </row>
    <row r="36" spans="3:7" x14ac:dyDescent="0.25">
      <c r="C36" s="1">
        <v>2</v>
      </c>
      <c r="D36" s="1">
        <v>15</v>
      </c>
      <c r="E36" s="1">
        <v>68</v>
      </c>
      <c r="F36" s="1">
        <v>14</v>
      </c>
      <c r="G36" s="21">
        <v>14.344930796766542</v>
      </c>
    </row>
    <row r="37" spans="3:7" x14ac:dyDescent="0.25">
      <c r="C37" s="1">
        <v>2</v>
      </c>
      <c r="D37" s="1">
        <v>15</v>
      </c>
      <c r="E37" s="1">
        <v>68</v>
      </c>
      <c r="F37" s="1">
        <v>22</v>
      </c>
      <c r="G37" s="21">
        <v>17.373746594421775</v>
      </c>
    </row>
    <row r="38" spans="3:7" x14ac:dyDescent="0.25">
      <c r="C38" s="1">
        <v>2</v>
      </c>
      <c r="D38" s="1">
        <v>30</v>
      </c>
      <c r="E38" s="1">
        <v>41</v>
      </c>
      <c r="F38" s="1">
        <v>5</v>
      </c>
      <c r="G38" s="21">
        <v>10.556703458008249</v>
      </c>
    </row>
    <row r="39" spans="3:7" x14ac:dyDescent="0.25">
      <c r="C39" s="1">
        <v>2</v>
      </c>
      <c r="D39" s="1">
        <v>30</v>
      </c>
      <c r="E39" s="1">
        <v>41</v>
      </c>
      <c r="F39" s="1">
        <v>14</v>
      </c>
      <c r="G39" s="21">
        <v>14.565689965691849</v>
      </c>
    </row>
    <row r="40" spans="3:7" x14ac:dyDescent="0.25">
      <c r="C40" s="1">
        <v>2</v>
      </c>
      <c r="D40" s="1">
        <v>30</v>
      </c>
      <c r="E40" s="1">
        <v>41</v>
      </c>
      <c r="F40" s="1">
        <v>22</v>
      </c>
      <c r="G40" s="21">
        <v>16.450973268313984</v>
      </c>
    </row>
    <row r="41" spans="3:7" x14ac:dyDescent="0.25">
      <c r="C41" s="1">
        <v>2</v>
      </c>
      <c r="D41" s="1">
        <v>30</v>
      </c>
      <c r="E41" s="1">
        <v>54</v>
      </c>
      <c r="F41" s="1">
        <v>5</v>
      </c>
      <c r="G41" s="21">
        <v>10.988949910764005</v>
      </c>
    </row>
    <row r="42" spans="3:7" x14ac:dyDescent="0.25">
      <c r="C42" s="1">
        <v>2</v>
      </c>
      <c r="D42" s="1">
        <v>30</v>
      </c>
      <c r="E42" s="1">
        <v>54</v>
      </c>
      <c r="F42" s="1">
        <v>14</v>
      </c>
      <c r="G42" s="21">
        <v>14.901243902458319</v>
      </c>
    </row>
    <row r="43" spans="3:7" x14ac:dyDescent="0.25">
      <c r="C43" s="1">
        <v>2</v>
      </c>
      <c r="D43" s="1">
        <v>30</v>
      </c>
      <c r="E43" s="1">
        <v>54</v>
      </c>
      <c r="F43" s="1">
        <v>22</v>
      </c>
      <c r="G43" s="21">
        <v>17.117665958468415</v>
      </c>
    </row>
    <row r="44" spans="3:7" x14ac:dyDescent="0.25">
      <c r="C44" s="1">
        <v>2</v>
      </c>
      <c r="D44" s="1">
        <v>30</v>
      </c>
      <c r="E44" s="1">
        <v>68</v>
      </c>
      <c r="F44" s="1">
        <v>5</v>
      </c>
      <c r="G44" s="21">
        <v>12.259639687098078</v>
      </c>
    </row>
    <row r="45" spans="3:7" x14ac:dyDescent="0.25">
      <c r="C45" s="1">
        <v>2</v>
      </c>
      <c r="D45" s="1">
        <v>30</v>
      </c>
      <c r="E45" s="1">
        <v>68</v>
      </c>
      <c r="F45" s="1">
        <v>14</v>
      </c>
      <c r="G45" s="21">
        <v>16.155155981954071</v>
      </c>
    </row>
    <row r="46" spans="3:7" x14ac:dyDescent="0.25">
      <c r="C46" s="1">
        <v>2</v>
      </c>
      <c r="D46" s="1">
        <v>30</v>
      </c>
      <c r="E46" s="1">
        <v>68</v>
      </c>
      <c r="F46" s="1">
        <v>22</v>
      </c>
      <c r="G46" s="21">
        <v>18.327426204179105</v>
      </c>
    </row>
    <row r="47" spans="3:7" x14ac:dyDescent="0.25">
      <c r="C47" s="1">
        <v>2</v>
      </c>
      <c r="D47" s="1">
        <v>45</v>
      </c>
      <c r="E47" s="1">
        <v>41</v>
      </c>
      <c r="F47" s="1">
        <v>5</v>
      </c>
      <c r="G47" s="21">
        <v>12.697184359908039</v>
      </c>
    </row>
    <row r="48" spans="3:7" x14ac:dyDescent="0.25">
      <c r="C48" s="1">
        <v>2</v>
      </c>
      <c r="D48" s="1">
        <v>45</v>
      </c>
      <c r="E48" s="1">
        <v>41</v>
      </c>
      <c r="F48" s="1">
        <v>14</v>
      </c>
      <c r="G48" s="21">
        <v>17.819680115650897</v>
      </c>
    </row>
    <row r="49" spans="3:7" x14ac:dyDescent="0.25">
      <c r="C49" s="1">
        <v>2</v>
      </c>
      <c r="D49" s="1">
        <v>45</v>
      </c>
      <c r="E49" s="1">
        <v>41</v>
      </c>
      <c r="F49" s="1">
        <v>22</v>
      </c>
      <c r="G49" s="21">
        <v>20.499696426404142</v>
      </c>
    </row>
    <row r="50" spans="3:7" x14ac:dyDescent="0.25">
      <c r="C50" s="1">
        <v>2</v>
      </c>
      <c r="D50" s="1">
        <v>45</v>
      </c>
      <c r="E50" s="1">
        <v>54</v>
      </c>
      <c r="F50" s="1">
        <v>5</v>
      </c>
      <c r="G50" s="21">
        <v>13.239368878788596</v>
      </c>
    </row>
    <row r="51" spans="3:7" x14ac:dyDescent="0.25">
      <c r="C51" s="1">
        <v>2</v>
      </c>
      <c r="D51" s="1">
        <v>45</v>
      </c>
      <c r="E51" s="1">
        <v>54</v>
      </c>
      <c r="F51" s="1">
        <v>14</v>
      </c>
      <c r="G51" s="21">
        <v>18.053684834711721</v>
      </c>
    </row>
    <row r="52" spans="3:7" x14ac:dyDescent="0.25">
      <c r="C52" s="1">
        <v>2</v>
      </c>
      <c r="D52" s="1">
        <v>45</v>
      </c>
      <c r="E52" s="1">
        <v>54</v>
      </c>
      <c r="F52" s="1">
        <v>22</v>
      </c>
      <c r="G52" s="21">
        <v>20.817589629656581</v>
      </c>
    </row>
    <row r="53" spans="3:7" x14ac:dyDescent="0.25">
      <c r="C53" s="1">
        <v>2</v>
      </c>
      <c r="D53" s="1">
        <v>45</v>
      </c>
      <c r="E53" s="1">
        <v>68</v>
      </c>
      <c r="F53" s="1">
        <v>5</v>
      </c>
      <c r="G53" s="21">
        <v>13.109120969122667</v>
      </c>
    </row>
    <row r="54" spans="3:7" x14ac:dyDescent="0.25">
      <c r="C54" s="1">
        <v>2</v>
      </c>
      <c r="D54" s="1">
        <v>45</v>
      </c>
      <c r="E54" s="1">
        <v>68</v>
      </c>
      <c r="F54" s="1">
        <v>14</v>
      </c>
      <c r="G54" s="21">
        <v>18.274444003637033</v>
      </c>
    </row>
    <row r="55" spans="3:7" x14ac:dyDescent="0.25">
      <c r="C55" s="1">
        <v>2</v>
      </c>
      <c r="D55" s="1">
        <v>45</v>
      </c>
      <c r="E55" s="1">
        <v>68</v>
      </c>
      <c r="F55" s="1">
        <v>22</v>
      </c>
      <c r="G55" s="21">
        <v>21.691795938600805</v>
      </c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B2" sqref="B1:B2"/>
    </sheetView>
  </sheetViews>
  <sheetFormatPr defaultRowHeight="12.5" x14ac:dyDescent="0.25"/>
  <cols>
    <col min="1" max="1" width="10" customWidth="1"/>
    <col min="2" max="2" width="16.453125" bestFit="1" customWidth="1"/>
    <col min="3" max="3" width="7.1796875" customWidth="1"/>
    <col min="4" max="4" width="16.7265625" bestFit="1" customWidth="1"/>
    <col min="6" max="6" width="13.54296875" bestFit="1" customWidth="1"/>
    <col min="7" max="7" width="7" customWidth="1"/>
    <col min="8" max="8" width="7.54296875" bestFit="1" customWidth="1"/>
    <col min="9" max="9" width="11.1796875" bestFit="1" customWidth="1"/>
    <col min="10" max="10" width="12" bestFit="1" customWidth="1"/>
    <col min="11" max="11" width="13.81640625" bestFit="1" customWidth="1"/>
    <col min="12" max="12" width="10" bestFit="1" customWidth="1"/>
    <col min="13" max="13" width="8.453125" bestFit="1" customWidth="1"/>
    <col min="14" max="14" width="8.81640625" bestFit="1" customWidth="1"/>
    <col min="15" max="15" width="6.7265625" bestFit="1" customWidth="1"/>
    <col min="16" max="16" width="8.26953125" bestFit="1" customWidth="1"/>
  </cols>
  <sheetData>
    <row r="1" spans="1:16" s="22" customFormat="1" ht="13" x14ac:dyDescent="0.3">
      <c r="A1" s="14"/>
      <c r="B1" s="14" t="s">
        <v>160</v>
      </c>
      <c r="C1" s="24" t="s">
        <v>47</v>
      </c>
      <c r="D1" s="24" t="s">
        <v>125</v>
      </c>
      <c r="E1" s="24" t="s">
        <v>48</v>
      </c>
      <c r="F1" s="24" t="s">
        <v>51</v>
      </c>
      <c r="G1" s="24" t="s">
        <v>49</v>
      </c>
      <c r="H1" s="24" t="s">
        <v>50</v>
      </c>
      <c r="I1" s="24" t="s">
        <v>52</v>
      </c>
      <c r="J1" s="24" t="s">
        <v>53</v>
      </c>
      <c r="K1" s="24" t="s">
        <v>54</v>
      </c>
      <c r="L1" s="3" t="s">
        <v>55</v>
      </c>
      <c r="M1" s="24"/>
      <c r="N1" s="24"/>
      <c r="O1" s="24"/>
      <c r="P1" s="24"/>
    </row>
    <row r="2" spans="1:16" ht="13" x14ac:dyDescent="0.3">
      <c r="A2" s="14"/>
      <c r="B2" s="53" t="s">
        <v>155</v>
      </c>
      <c r="C2" s="1">
        <v>1</v>
      </c>
      <c r="D2" s="1">
        <v>20</v>
      </c>
      <c r="E2" s="1" t="s">
        <v>4</v>
      </c>
      <c r="F2" s="1">
        <v>5</v>
      </c>
      <c r="G2" s="1">
        <v>11</v>
      </c>
      <c r="H2" s="1" t="s">
        <v>7</v>
      </c>
      <c r="I2" s="1">
        <v>30</v>
      </c>
      <c r="J2" s="1" t="s">
        <v>56</v>
      </c>
      <c r="K2" s="1" t="s">
        <v>57</v>
      </c>
      <c r="L2" s="2">
        <v>88.1</v>
      </c>
      <c r="M2" s="1"/>
      <c r="N2" s="1"/>
      <c r="O2" s="1"/>
      <c r="P2" s="1"/>
    </row>
    <row r="3" spans="1:16" ht="13" x14ac:dyDescent="0.3">
      <c r="A3" s="14"/>
      <c r="B3" s="14"/>
      <c r="C3" s="1">
        <v>2</v>
      </c>
      <c r="D3" s="1">
        <v>20</v>
      </c>
      <c r="E3" s="1" t="s">
        <v>5</v>
      </c>
      <c r="F3" s="1">
        <v>5</v>
      </c>
      <c r="G3" s="1">
        <v>9.5</v>
      </c>
      <c r="H3" s="1" t="s">
        <v>7</v>
      </c>
      <c r="I3" s="1">
        <v>40</v>
      </c>
      <c r="J3" s="1" t="s">
        <v>56</v>
      </c>
      <c r="K3" s="1" t="s">
        <v>56</v>
      </c>
      <c r="L3" s="2">
        <v>75</v>
      </c>
      <c r="M3" s="1"/>
      <c r="N3" s="1"/>
      <c r="O3" s="1"/>
      <c r="P3" s="1"/>
    </row>
    <row r="4" spans="1:16" ht="13" x14ac:dyDescent="0.3">
      <c r="A4" s="14"/>
      <c r="B4" s="14"/>
      <c r="C4" s="1">
        <v>3</v>
      </c>
      <c r="D4" s="1">
        <v>10</v>
      </c>
      <c r="E4" s="1" t="s">
        <v>4</v>
      </c>
      <c r="F4" s="1">
        <v>15</v>
      </c>
      <c r="G4" s="1">
        <v>11</v>
      </c>
      <c r="H4" s="1" t="s">
        <v>6</v>
      </c>
      <c r="I4" s="1">
        <v>30</v>
      </c>
      <c r="J4" s="1" t="s">
        <v>57</v>
      </c>
      <c r="K4" s="1" t="s">
        <v>57</v>
      </c>
      <c r="L4" s="2">
        <v>92.1</v>
      </c>
      <c r="M4" s="1"/>
      <c r="N4" s="1"/>
      <c r="O4" s="1"/>
      <c r="P4" s="1"/>
    </row>
    <row r="5" spans="1:16" x14ac:dyDescent="0.25">
      <c r="C5" s="1">
        <v>4</v>
      </c>
      <c r="D5" s="1">
        <v>20</v>
      </c>
      <c r="E5" s="1" t="s">
        <v>4</v>
      </c>
      <c r="F5" s="1">
        <v>15</v>
      </c>
      <c r="G5" s="1">
        <v>11</v>
      </c>
      <c r="H5" s="1" t="s">
        <v>6</v>
      </c>
      <c r="I5" s="1">
        <v>40</v>
      </c>
      <c r="J5" s="1" t="s">
        <v>56</v>
      </c>
      <c r="K5" s="1" t="s">
        <v>56</v>
      </c>
      <c r="L5" s="2">
        <v>88.5</v>
      </c>
      <c r="M5" s="1"/>
      <c r="N5" s="1"/>
      <c r="O5" s="1"/>
      <c r="P5" s="1"/>
    </row>
    <row r="6" spans="1:16" x14ac:dyDescent="0.25">
      <c r="C6" s="1">
        <v>5</v>
      </c>
      <c r="D6" s="1">
        <v>20</v>
      </c>
      <c r="E6" s="1" t="s">
        <v>4</v>
      </c>
      <c r="F6" s="1">
        <v>15</v>
      </c>
      <c r="G6" s="1">
        <v>9.5</v>
      </c>
      <c r="H6" s="1" t="s">
        <v>7</v>
      </c>
      <c r="I6" s="1">
        <v>30</v>
      </c>
      <c r="J6" s="1" t="s">
        <v>57</v>
      </c>
      <c r="K6" s="1" t="s">
        <v>56</v>
      </c>
      <c r="L6" s="2">
        <v>86.9</v>
      </c>
      <c r="M6" s="1"/>
      <c r="N6" s="1"/>
      <c r="O6" s="1"/>
      <c r="P6" s="1"/>
    </row>
    <row r="7" spans="1:16" x14ac:dyDescent="0.25">
      <c r="C7" s="1">
        <v>6</v>
      </c>
      <c r="D7" s="1">
        <v>10</v>
      </c>
      <c r="E7" s="1" t="s">
        <v>4</v>
      </c>
      <c r="F7" s="1">
        <v>5</v>
      </c>
      <c r="G7" s="1">
        <v>9.5</v>
      </c>
      <c r="H7" s="1" t="s">
        <v>7</v>
      </c>
      <c r="I7" s="1">
        <v>30</v>
      </c>
      <c r="J7" s="1" t="s">
        <v>56</v>
      </c>
      <c r="K7" s="1" t="s">
        <v>56</v>
      </c>
      <c r="L7" s="2">
        <v>79.099999999999994</v>
      </c>
      <c r="M7" s="1"/>
      <c r="N7" s="1"/>
      <c r="O7" s="1"/>
      <c r="P7" s="1"/>
    </row>
    <row r="8" spans="1:16" x14ac:dyDescent="0.25">
      <c r="C8" s="1">
        <v>7</v>
      </c>
      <c r="D8" s="1">
        <v>10</v>
      </c>
      <c r="E8" s="1" t="s">
        <v>5</v>
      </c>
      <c r="F8" s="1">
        <v>15</v>
      </c>
      <c r="G8" s="1">
        <v>11</v>
      </c>
      <c r="H8" s="1" t="s">
        <v>7</v>
      </c>
      <c r="I8" s="1">
        <v>30</v>
      </c>
      <c r="J8" s="1" t="s">
        <v>56</v>
      </c>
      <c r="K8" s="1" t="s">
        <v>56</v>
      </c>
      <c r="L8" s="2">
        <v>85.2</v>
      </c>
      <c r="M8" s="1"/>
      <c r="N8" s="1"/>
      <c r="O8" s="1"/>
      <c r="P8" s="1"/>
    </row>
    <row r="9" spans="1:16" x14ac:dyDescent="0.25">
      <c r="C9" s="1">
        <v>8</v>
      </c>
      <c r="D9" s="1">
        <v>10</v>
      </c>
      <c r="E9" s="1" t="s">
        <v>5</v>
      </c>
      <c r="F9" s="1">
        <v>5</v>
      </c>
      <c r="G9" s="1">
        <v>11</v>
      </c>
      <c r="H9" s="1" t="s">
        <v>6</v>
      </c>
      <c r="I9" s="1">
        <v>40</v>
      </c>
      <c r="J9" s="1" t="s">
        <v>56</v>
      </c>
      <c r="K9" s="1" t="s">
        <v>57</v>
      </c>
      <c r="L9" s="2">
        <v>81.3</v>
      </c>
      <c r="M9" s="1"/>
      <c r="N9" s="1"/>
      <c r="O9" s="1"/>
      <c r="P9" s="1"/>
    </row>
    <row r="10" spans="1:16" x14ac:dyDescent="0.25">
      <c r="C10" s="1">
        <v>9</v>
      </c>
      <c r="D10" s="1">
        <v>10</v>
      </c>
      <c r="E10" s="1" t="s">
        <v>5</v>
      </c>
      <c r="F10" s="1">
        <v>5</v>
      </c>
      <c r="G10" s="1">
        <v>9.5</v>
      </c>
      <c r="H10" s="1" t="s">
        <v>7</v>
      </c>
      <c r="I10" s="1">
        <v>30</v>
      </c>
      <c r="J10" s="1" t="s">
        <v>57</v>
      </c>
      <c r="K10" s="1" t="s">
        <v>57</v>
      </c>
      <c r="L10" s="2">
        <v>84.1</v>
      </c>
      <c r="M10" s="1"/>
      <c r="N10" s="1"/>
      <c r="O10" s="1"/>
      <c r="P10" s="1"/>
    </row>
    <row r="11" spans="1:16" x14ac:dyDescent="0.25">
      <c r="C11" s="1">
        <v>10</v>
      </c>
      <c r="D11" s="1">
        <v>10</v>
      </c>
      <c r="E11" s="1" t="s">
        <v>5</v>
      </c>
      <c r="F11" s="1">
        <v>15</v>
      </c>
      <c r="G11" s="1">
        <v>9.5</v>
      </c>
      <c r="H11" s="1" t="s">
        <v>6</v>
      </c>
      <c r="I11" s="1">
        <v>40</v>
      </c>
      <c r="J11" s="1" t="s">
        <v>57</v>
      </c>
      <c r="K11" s="1" t="s">
        <v>56</v>
      </c>
      <c r="L11" s="2">
        <v>86.6</v>
      </c>
      <c r="M11" s="1"/>
      <c r="N11" s="1"/>
      <c r="O11" s="1"/>
      <c r="P11" s="1"/>
    </row>
    <row r="12" spans="1:16" x14ac:dyDescent="0.25">
      <c r="C12" s="1">
        <v>11</v>
      </c>
      <c r="D12" s="1">
        <v>20</v>
      </c>
      <c r="E12" s="1" t="s">
        <v>5</v>
      </c>
      <c r="F12" s="1">
        <v>15</v>
      </c>
      <c r="G12" s="1">
        <v>9.5</v>
      </c>
      <c r="H12" s="1" t="s">
        <v>6</v>
      </c>
      <c r="I12" s="1">
        <v>30</v>
      </c>
      <c r="J12" s="1" t="s">
        <v>56</v>
      </c>
      <c r="K12" s="1" t="s">
        <v>57</v>
      </c>
      <c r="L12" s="2">
        <v>84.8</v>
      </c>
      <c r="M12" s="1"/>
      <c r="N12" s="1"/>
      <c r="O12" s="1"/>
      <c r="P12" s="1"/>
    </row>
    <row r="13" spans="1:16" x14ac:dyDescent="0.25">
      <c r="C13" s="1">
        <v>12</v>
      </c>
      <c r="D13" s="1">
        <v>10</v>
      </c>
      <c r="E13" s="1" t="s">
        <v>4</v>
      </c>
      <c r="F13" s="1">
        <v>15</v>
      </c>
      <c r="G13" s="1">
        <v>9.5</v>
      </c>
      <c r="H13" s="1" t="s">
        <v>7</v>
      </c>
      <c r="I13" s="1">
        <v>40</v>
      </c>
      <c r="J13" s="1" t="s">
        <v>56</v>
      </c>
      <c r="K13" s="1" t="s">
        <v>57</v>
      </c>
      <c r="L13" s="2">
        <v>92.6</v>
      </c>
      <c r="M13" s="1"/>
      <c r="N13" s="1"/>
      <c r="O13" s="1"/>
      <c r="P13" s="1"/>
    </row>
    <row r="14" spans="1:16" x14ac:dyDescent="0.25">
      <c r="C14" s="1">
        <v>13</v>
      </c>
      <c r="D14" s="1">
        <v>20</v>
      </c>
      <c r="E14" s="1" t="s">
        <v>4</v>
      </c>
      <c r="F14" s="1">
        <v>5</v>
      </c>
      <c r="G14" s="1">
        <v>9.5</v>
      </c>
      <c r="H14" s="1" t="s">
        <v>6</v>
      </c>
      <c r="I14" s="1">
        <v>40</v>
      </c>
      <c r="J14" s="1" t="s">
        <v>57</v>
      </c>
      <c r="K14" s="1" t="s">
        <v>57</v>
      </c>
      <c r="L14" s="2">
        <v>89.6</v>
      </c>
      <c r="M14" s="1"/>
      <c r="N14" s="1"/>
      <c r="O14" s="1"/>
      <c r="P14" s="1"/>
    </row>
    <row r="15" spans="1:16" x14ac:dyDescent="0.25">
      <c r="C15" s="1">
        <v>14</v>
      </c>
      <c r="D15" s="1">
        <v>20</v>
      </c>
      <c r="E15" s="1" t="s">
        <v>5</v>
      </c>
      <c r="F15" s="1">
        <v>5</v>
      </c>
      <c r="G15" s="1">
        <v>11</v>
      </c>
      <c r="H15" s="1" t="s">
        <v>6</v>
      </c>
      <c r="I15" s="1">
        <v>30</v>
      </c>
      <c r="J15" s="1" t="s">
        <v>57</v>
      </c>
      <c r="K15" s="1" t="s">
        <v>56</v>
      </c>
      <c r="L15" s="2">
        <v>75.599999999999994</v>
      </c>
      <c r="M15" s="1"/>
      <c r="N15" s="1"/>
      <c r="O15" s="1"/>
      <c r="P15" s="1"/>
    </row>
    <row r="16" spans="1:16" x14ac:dyDescent="0.25">
      <c r="C16" s="1">
        <v>15</v>
      </c>
      <c r="D16" s="1">
        <v>10</v>
      </c>
      <c r="E16" s="1" t="s">
        <v>4</v>
      </c>
      <c r="F16" s="1">
        <v>5</v>
      </c>
      <c r="G16" s="1">
        <v>11</v>
      </c>
      <c r="H16" s="1" t="s">
        <v>7</v>
      </c>
      <c r="I16" s="1">
        <v>40</v>
      </c>
      <c r="J16" s="1" t="s">
        <v>57</v>
      </c>
      <c r="K16" s="1" t="s">
        <v>56</v>
      </c>
      <c r="L16" s="2">
        <v>89.8</v>
      </c>
      <c r="M16" s="1"/>
      <c r="N16" s="1"/>
      <c r="O16" s="1"/>
      <c r="P16" s="1"/>
    </row>
    <row r="17" spans="3:16" x14ac:dyDescent="0.25">
      <c r="C17" s="1">
        <v>16</v>
      </c>
      <c r="D17" s="1">
        <v>20</v>
      </c>
      <c r="E17" s="1" t="s">
        <v>5</v>
      </c>
      <c r="F17" s="1">
        <v>15</v>
      </c>
      <c r="G17" s="1">
        <v>11</v>
      </c>
      <c r="H17" s="1" t="s">
        <v>7</v>
      </c>
      <c r="I17" s="1">
        <v>40</v>
      </c>
      <c r="J17" s="1" t="s">
        <v>57</v>
      </c>
      <c r="K17" s="1" t="s">
        <v>57</v>
      </c>
      <c r="L17" s="2">
        <v>90.1</v>
      </c>
      <c r="M17" s="1"/>
      <c r="N17" s="1"/>
      <c r="O17" s="1"/>
      <c r="P17" s="1"/>
    </row>
    <row r="19" spans="3:16" x14ac:dyDescent="0.25">
      <c r="E19" s="21"/>
      <c r="F19" s="26"/>
      <c r="J19" s="41"/>
      <c r="L19" s="21"/>
    </row>
    <row r="20" spans="3:16" x14ac:dyDescent="0.25">
      <c r="E20" s="21"/>
      <c r="F20" s="26"/>
      <c r="J20" s="41"/>
      <c r="L20" s="41"/>
    </row>
    <row r="21" spans="3:16" x14ac:dyDescent="0.25">
      <c r="E21" s="21"/>
      <c r="F21" s="26"/>
      <c r="J21" s="41"/>
    </row>
  </sheetData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workbookViewId="0">
      <selection activeCell="A3" sqref="A3"/>
    </sheetView>
  </sheetViews>
  <sheetFormatPr defaultRowHeight="12.5" x14ac:dyDescent="0.25"/>
  <cols>
    <col min="2" max="2" width="16.453125" bestFit="1" customWidth="1"/>
    <col min="3" max="3" width="12.54296875" bestFit="1" customWidth="1"/>
    <col min="4" max="4" width="11.1796875" bestFit="1" customWidth="1"/>
    <col min="5" max="5" width="10" bestFit="1" customWidth="1"/>
    <col min="6" max="6" width="10.81640625" bestFit="1" customWidth="1"/>
    <col min="7" max="7" width="9" bestFit="1" customWidth="1"/>
    <col min="8" max="8" width="10.81640625" bestFit="1" customWidth="1"/>
    <col min="9" max="9" width="12.453125" bestFit="1" customWidth="1"/>
    <col min="10" max="10" width="10.1796875" bestFit="1" customWidth="1"/>
    <col min="11" max="11" width="8.453125" customWidth="1"/>
    <col min="12" max="12" width="12.453125" customWidth="1"/>
  </cols>
  <sheetData>
    <row r="1" spans="2:12" s="22" customFormat="1" ht="13" x14ac:dyDescent="0.3">
      <c r="B1" s="14" t="s">
        <v>160</v>
      </c>
      <c r="C1" s="24" t="s">
        <v>128</v>
      </c>
      <c r="D1" s="24" t="s">
        <v>129</v>
      </c>
      <c r="E1" s="24" t="s">
        <v>130</v>
      </c>
      <c r="F1" s="24" t="s">
        <v>131</v>
      </c>
      <c r="G1" s="24" t="s">
        <v>132</v>
      </c>
      <c r="H1" s="24" t="s">
        <v>133</v>
      </c>
      <c r="I1" s="24" t="s">
        <v>134</v>
      </c>
      <c r="J1" s="24" t="s">
        <v>135</v>
      </c>
      <c r="K1" s="24" t="s">
        <v>136</v>
      </c>
      <c r="L1" s="24" t="s">
        <v>92</v>
      </c>
    </row>
    <row r="2" spans="2:12" ht="13" x14ac:dyDescent="0.3">
      <c r="B2" s="53" t="s">
        <v>155</v>
      </c>
      <c r="C2" s="1">
        <v>8</v>
      </c>
      <c r="D2" s="1">
        <v>20</v>
      </c>
      <c r="E2" s="1">
        <v>500</v>
      </c>
      <c r="F2" s="1">
        <v>-1</v>
      </c>
      <c r="G2" s="1">
        <v>200</v>
      </c>
      <c r="H2" s="1">
        <v>100</v>
      </c>
      <c r="I2" s="1">
        <v>1</v>
      </c>
      <c r="J2" s="1">
        <v>1</v>
      </c>
      <c r="K2" s="1">
        <v>59.76</v>
      </c>
      <c r="L2" s="1">
        <v>68.23</v>
      </c>
    </row>
    <row r="3" spans="2:12" ht="13" x14ac:dyDescent="0.3">
      <c r="B3" s="14"/>
      <c r="C3" s="1">
        <v>8</v>
      </c>
      <c r="D3" s="1">
        <v>40</v>
      </c>
      <c r="E3" s="1">
        <v>200</v>
      </c>
      <c r="F3" s="1">
        <v>1</v>
      </c>
      <c r="G3" s="1">
        <v>200</v>
      </c>
      <c r="H3" s="1">
        <v>100</v>
      </c>
      <c r="I3" s="1">
        <v>-1</v>
      </c>
      <c r="J3" s="1">
        <v>1</v>
      </c>
      <c r="K3" s="1">
        <v>58.96</v>
      </c>
      <c r="L3" s="1">
        <v>68.790000000000006</v>
      </c>
    </row>
    <row r="4" spans="2:12" ht="13" x14ac:dyDescent="0.3">
      <c r="B4" s="43"/>
      <c r="C4" s="1">
        <v>2</v>
      </c>
      <c r="D4" s="1">
        <v>40</v>
      </c>
      <c r="E4" s="1">
        <v>500</v>
      </c>
      <c r="F4" s="1">
        <v>-1</v>
      </c>
      <c r="G4" s="1">
        <v>1000</v>
      </c>
      <c r="H4" s="1">
        <v>100</v>
      </c>
      <c r="I4" s="1">
        <v>-1</v>
      </c>
      <c r="J4" s="1">
        <v>-1</v>
      </c>
      <c r="K4" s="1">
        <v>62.06</v>
      </c>
      <c r="L4" s="1">
        <v>17.07</v>
      </c>
    </row>
    <row r="5" spans="2:12" x14ac:dyDescent="0.25">
      <c r="C5" s="1">
        <v>8</v>
      </c>
      <c r="D5" s="1">
        <v>20</v>
      </c>
      <c r="E5" s="1">
        <v>500</v>
      </c>
      <c r="F5" s="1">
        <v>1</v>
      </c>
      <c r="G5" s="1">
        <v>200</v>
      </c>
      <c r="H5" s="1">
        <v>200</v>
      </c>
      <c r="I5" s="1">
        <v>-1</v>
      </c>
      <c r="J5" s="1">
        <v>-1</v>
      </c>
      <c r="K5" s="1">
        <v>54.29</v>
      </c>
      <c r="L5" s="1">
        <v>95.19</v>
      </c>
    </row>
    <row r="6" spans="2:12" x14ac:dyDescent="0.25">
      <c r="C6" s="1">
        <v>8</v>
      </c>
      <c r="D6" s="1">
        <v>40</v>
      </c>
      <c r="E6" s="1">
        <v>200</v>
      </c>
      <c r="F6" s="1">
        <v>1</v>
      </c>
      <c r="G6" s="1">
        <v>1000</v>
      </c>
      <c r="H6" s="1">
        <v>100</v>
      </c>
      <c r="I6" s="1">
        <v>1</v>
      </c>
      <c r="J6" s="1">
        <v>-1</v>
      </c>
      <c r="K6" s="1">
        <v>59.81</v>
      </c>
      <c r="L6" s="1">
        <v>68.23</v>
      </c>
    </row>
    <row r="7" spans="2:12" x14ac:dyDescent="0.25">
      <c r="C7" s="1">
        <v>8</v>
      </c>
      <c r="D7" s="1">
        <v>40</v>
      </c>
      <c r="E7" s="1">
        <v>500</v>
      </c>
      <c r="F7" s="1">
        <v>-1</v>
      </c>
      <c r="G7" s="1">
        <v>1000</v>
      </c>
      <c r="H7" s="1">
        <v>200</v>
      </c>
      <c r="I7" s="1">
        <v>-1</v>
      </c>
      <c r="J7" s="1">
        <v>1</v>
      </c>
      <c r="K7" s="1">
        <v>58.09</v>
      </c>
      <c r="L7" s="1">
        <v>82.16</v>
      </c>
    </row>
    <row r="8" spans="2:12" x14ac:dyDescent="0.25">
      <c r="C8" s="1">
        <v>2</v>
      </c>
      <c r="D8" s="1">
        <v>40</v>
      </c>
      <c r="E8" s="1">
        <v>500</v>
      </c>
      <c r="F8" s="1">
        <v>1</v>
      </c>
      <c r="G8" s="1">
        <v>200</v>
      </c>
      <c r="H8" s="1">
        <v>200</v>
      </c>
      <c r="I8" s="1">
        <v>1</v>
      </c>
      <c r="J8" s="1">
        <v>-1</v>
      </c>
      <c r="K8" s="1">
        <v>62.25</v>
      </c>
      <c r="L8" s="1">
        <v>12.57</v>
      </c>
    </row>
    <row r="9" spans="2:12" x14ac:dyDescent="0.25">
      <c r="C9" s="1">
        <v>2</v>
      </c>
      <c r="D9" s="1">
        <v>20</v>
      </c>
      <c r="E9" s="1">
        <v>500</v>
      </c>
      <c r="F9" s="1">
        <v>1</v>
      </c>
      <c r="G9" s="1">
        <v>1000</v>
      </c>
      <c r="H9" s="1">
        <v>100</v>
      </c>
      <c r="I9" s="1">
        <v>1</v>
      </c>
      <c r="J9" s="1">
        <v>1</v>
      </c>
      <c r="K9" s="1">
        <v>62.85</v>
      </c>
      <c r="L9" s="1">
        <v>4.41</v>
      </c>
    </row>
    <row r="10" spans="2:12" x14ac:dyDescent="0.25">
      <c r="C10" s="1">
        <v>2</v>
      </c>
      <c r="D10" s="1">
        <v>20</v>
      </c>
      <c r="E10" s="1">
        <v>200</v>
      </c>
      <c r="F10" s="1">
        <v>1</v>
      </c>
      <c r="G10" s="1">
        <v>1000</v>
      </c>
      <c r="H10" s="1">
        <v>200</v>
      </c>
      <c r="I10" s="1">
        <v>-1</v>
      </c>
      <c r="J10" s="1">
        <v>1</v>
      </c>
      <c r="K10" s="1">
        <v>63.16</v>
      </c>
      <c r="L10" s="1">
        <v>6.99</v>
      </c>
    </row>
    <row r="11" spans="2:12" x14ac:dyDescent="0.25">
      <c r="C11" s="1">
        <v>8</v>
      </c>
      <c r="D11" s="1">
        <v>20</v>
      </c>
      <c r="E11" s="1">
        <v>200</v>
      </c>
      <c r="F11" s="1">
        <v>-1</v>
      </c>
      <c r="G11" s="1">
        <v>1000</v>
      </c>
      <c r="H11" s="1">
        <v>200</v>
      </c>
      <c r="I11" s="1">
        <v>1</v>
      </c>
      <c r="J11" s="1">
        <v>-1</v>
      </c>
      <c r="K11" s="1">
        <v>58.07</v>
      </c>
      <c r="L11" s="1">
        <v>51.96</v>
      </c>
    </row>
    <row r="12" spans="2:12" x14ac:dyDescent="0.25">
      <c r="C12" s="1">
        <v>2</v>
      </c>
      <c r="D12" s="1">
        <v>40</v>
      </c>
      <c r="E12" s="1">
        <v>200</v>
      </c>
      <c r="F12" s="1">
        <v>-1</v>
      </c>
      <c r="G12" s="1">
        <v>200</v>
      </c>
      <c r="H12" s="1">
        <v>200</v>
      </c>
      <c r="I12" s="1">
        <v>1</v>
      </c>
      <c r="J12" s="1">
        <v>1</v>
      </c>
      <c r="K12" s="1">
        <v>61.13</v>
      </c>
      <c r="L12" s="1">
        <v>4.41</v>
      </c>
    </row>
    <row r="13" spans="2:12" x14ac:dyDescent="0.25">
      <c r="C13" s="1">
        <v>2</v>
      </c>
      <c r="D13" s="1">
        <v>20</v>
      </c>
      <c r="E13" s="1">
        <v>200</v>
      </c>
      <c r="F13" s="1">
        <v>-1</v>
      </c>
      <c r="G13" s="1">
        <v>200</v>
      </c>
      <c r="H13" s="1">
        <v>100</v>
      </c>
      <c r="I13" s="1">
        <v>-1</v>
      </c>
      <c r="J13" s="1">
        <v>-1</v>
      </c>
      <c r="K13" s="1">
        <v>62.02</v>
      </c>
      <c r="L13" s="1">
        <v>22.23</v>
      </c>
    </row>
  </sheetData>
  <phoneticPr fontId="1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Ex.7.1</vt:lpstr>
      <vt:lpstr>Ex.7.2</vt:lpstr>
      <vt:lpstr>Ex.7.3</vt:lpstr>
      <vt:lpstr>Ex.7.4</vt:lpstr>
      <vt:lpstr>Exs.7.5,7.7</vt:lpstr>
      <vt:lpstr>Exs.7.6</vt:lpstr>
      <vt:lpstr>Ex.7.8</vt:lpstr>
      <vt:lpstr>Ex.7.9</vt:lpstr>
      <vt:lpstr>Ex.7.10</vt:lpstr>
      <vt:lpstr>Ex.7.11</vt:lpstr>
      <vt:lpstr>Ex.7.12</vt:lpstr>
      <vt:lpstr>Ex.7.13</vt:lpstr>
    </vt:vector>
  </TitlesOfParts>
  <Company>Univ of QLD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TJNM</dc:creator>
  <cp:lastModifiedBy>Tim Napier-Munn</cp:lastModifiedBy>
  <dcterms:created xsi:type="dcterms:W3CDTF">2012-01-30T07:53:46Z</dcterms:created>
  <dcterms:modified xsi:type="dcterms:W3CDTF">2014-10-16T06:47:14Z</dcterms:modified>
</cp:coreProperties>
</file>